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BFS$\Archive\IOR\GEWO\242_GWR\2_Revision-Weiterentwicklung\22_Projekte\06_Extension\08_Monitoring\Files_housing_stat_extension\Listes_cantons\"/>
    </mc:Choice>
  </mc:AlternateContent>
  <xr:revisionPtr revIDLastSave="0" documentId="13_ncr:1_{1395E3F9-37C0-40A5-9574-C22C3D732FB1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Caractères" sheetId="2" r:id="rId1"/>
    <sheet name="Cantons" sheetId="3" r:id="rId2"/>
    <sheet name="Communes" sheetId="4" r:id="rId3"/>
    <sheet name="Liste 1" sheetId="5" r:id="rId4"/>
    <sheet name="Liste 2" sheetId="6" r:id="rId5"/>
    <sheet name="Liste 3" sheetId="7" r:id="rId6"/>
    <sheet name="Liste 4" sheetId="8" r:id="rId7"/>
    <sheet name="Liste 5" sheetId="9" r:id="rId8"/>
    <sheet name="Liste 6" sheetId="10" r:id="rId9"/>
  </sheets>
  <definedNames>
    <definedName name="_xlnm._FilterDatabase" localSheetId="2" hidden="1">Communes!$A$5:$BC$5</definedName>
    <definedName name="_xlnm._FilterDatabase" localSheetId="3" hidden="1">'Liste 1'!$A$5:$T$5</definedName>
    <definedName name="_xlnm._FilterDatabase" localSheetId="4" hidden="1">'Liste 2'!$A$6:$Q$6</definedName>
    <definedName name="_xlnm._FilterDatabase" localSheetId="5" hidden="1">'Liste 3'!$A$5:$Y$5</definedName>
    <definedName name="_xlnm._FilterDatabase" localSheetId="6" hidden="1">'Liste 4'!$A$5:$X$5</definedName>
    <definedName name="_xlnm._FilterDatabase" localSheetId="7">'Liste 5'!$A$5:$L$5</definedName>
    <definedName name="_xlnm._FilterDatabase" localSheetId="8">'Liste 6'!$A$5:$L$5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4" l="1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</calcChain>
</file>

<file path=xl/sharedStrings.xml><?xml version="1.0" encoding="utf-8"?>
<sst xmlns="http://schemas.openxmlformats.org/spreadsheetml/2006/main" count="2122" uniqueCount="814">
  <si>
    <t>Liste</t>
  </si>
  <si>
    <t>Nom</t>
  </si>
  <si>
    <t>Description</t>
  </si>
  <si>
    <t>Name</t>
  </si>
  <si>
    <t>Liste 1</t>
  </si>
  <si>
    <t>Bâtiments sans coordonnées</t>
  </si>
  <si>
    <t>Bâtiments existants dans le RegBL sans coordonnées de bâtiment (sans les habitations provisoires)</t>
  </si>
  <si>
    <t>Liste 2</t>
  </si>
  <si>
    <t>Coordonnées en-dehors de la commune</t>
  </si>
  <si>
    <t>Bâtiments dont les coordonnées se situent en dehors des limites de la commune indiquée</t>
  </si>
  <si>
    <t>Liste 3</t>
  </si>
  <si>
    <t>Divergences de NPA</t>
  </si>
  <si>
    <t>Incohérences entre les NPA issus du RegBL et ceux de la MO</t>
  </si>
  <si>
    <t>Liste 4</t>
  </si>
  <si>
    <t>Doublets d'adresses</t>
  </si>
  <si>
    <t>Entrées des bâtiments existants dans le RegBL ayant une adresse non univoques (sans les habitations provisoires)</t>
  </si>
  <si>
    <t>Liste 5</t>
  </si>
  <si>
    <t>Définition du bâtiment</t>
  </si>
  <si>
    <t>Incohérences dans la définition du bâtiment entre la MO et le RegBL</t>
  </si>
  <si>
    <t>Liste 6</t>
  </si>
  <si>
    <t>Catégorie du bâtiment</t>
  </si>
  <si>
    <t>Incohérences entre la catégorie du bâtiment (GKAT) du RegBL et la couche d'information de la MO</t>
  </si>
  <si>
    <t>Caractère</t>
  </si>
  <si>
    <t>KT</t>
  </si>
  <si>
    <t>Canton</t>
  </si>
  <si>
    <t>Kanton</t>
  </si>
  <si>
    <t>GDENR</t>
  </si>
  <si>
    <t>Numéro OFS de la commune</t>
  </si>
  <si>
    <t>GDENAME</t>
  </si>
  <si>
    <t>Nom de la commune</t>
  </si>
  <si>
    <t>EGID</t>
  </si>
  <si>
    <t>Identificateur fédéral de bâtiment</t>
  </si>
  <si>
    <t>EDID</t>
  </si>
  <si>
    <t>Identificateur fédéral de l'entrée</t>
  </si>
  <si>
    <t>GKAT</t>
  </si>
  <si>
    <t>Catégorie de bâtiment</t>
  </si>
  <si>
    <t>GKLAS</t>
  </si>
  <si>
    <t>Classe de bâtiment</t>
  </si>
  <si>
    <t>GBAUJ</t>
  </si>
  <si>
    <t>Année de construction du bâtiment</t>
  </si>
  <si>
    <t>GPLAUS</t>
  </si>
  <si>
    <t>Statut de plausibilité</t>
  </si>
  <si>
    <t>GSTAT</t>
  </si>
  <si>
    <t>Statut du bâtiment</t>
  </si>
  <si>
    <t>ESTRID</t>
  </si>
  <si>
    <t>Identificateur fédéral de rue</t>
  </si>
  <si>
    <t>STRNAME</t>
  </si>
  <si>
    <t>Désignation de rue</t>
  </si>
  <si>
    <t>DEINR</t>
  </si>
  <si>
    <t>Numéro d'entrée du bâtiment</t>
  </si>
  <si>
    <t>PLZ4</t>
  </si>
  <si>
    <t>Numéro postal d'acheminement</t>
  </si>
  <si>
    <t>PLZZ</t>
  </si>
  <si>
    <t>Chiffres supplémentaires du NPA</t>
  </si>
  <si>
    <t>PLZNAME</t>
  </si>
  <si>
    <t>Nom de la localité</t>
  </si>
  <si>
    <t>PLZ6</t>
  </si>
  <si>
    <t>NPA (y compris chiffre complémentaire)</t>
  </si>
  <si>
    <t>DKODE</t>
  </si>
  <si>
    <t>Coordonnée E de l'entrée</t>
  </si>
  <si>
    <t>DKODN</t>
  </si>
  <si>
    <t>Coordonnée N de l'entrée</t>
  </si>
  <si>
    <t>DPLAUS</t>
  </si>
  <si>
    <t>GBEZ</t>
  </si>
  <si>
    <t>Nom du bâtiment</t>
  </si>
  <si>
    <t>GKODE</t>
  </si>
  <si>
    <t>Coordonnée E du bâtiment</t>
  </si>
  <si>
    <t>GKODN</t>
  </si>
  <si>
    <t>Coordonnée N du bâtiment</t>
  </si>
  <si>
    <t>GKSCE</t>
  </si>
  <si>
    <t>Provenance des coordonnées</t>
  </si>
  <si>
    <t>GEBNR</t>
  </si>
  <si>
    <t>Numéro officiel de bâtiment</t>
  </si>
  <si>
    <t>GPARZ</t>
  </si>
  <si>
    <t>Numéro de parcelle</t>
  </si>
  <si>
    <t>GGBKR</t>
  </si>
  <si>
    <t>Numéro de secteur du registre foncier</t>
  </si>
  <si>
    <t>GEGRID</t>
  </si>
  <si>
    <t>Identificateur fédéral de parcelle</t>
  </si>
  <si>
    <t>PLZ4_AV</t>
  </si>
  <si>
    <t>Numéro postal d'acheminement MO</t>
  </si>
  <si>
    <t>PLZNAME_AV</t>
  </si>
  <si>
    <t>Nom de la localité MO</t>
  </si>
  <si>
    <t>PLZ6_AV</t>
  </si>
  <si>
    <t>NPA (y compris chiffre complémentaire) MO</t>
  </si>
  <si>
    <t>BUR / REE</t>
  </si>
  <si>
    <t>L'EGID-EDID est utilisé dans le registre des entreprises et des établissements (REE)</t>
  </si>
  <si>
    <t>Canton où est située la coordonnée</t>
  </si>
  <si>
    <t>BFSNr</t>
  </si>
  <si>
    <t>Numéro OFS de la commune où est située la coordonnée</t>
  </si>
  <si>
    <t>Nom de la commune où est située la coordonnée</t>
  </si>
  <si>
    <t>AV_SOURCE</t>
  </si>
  <si>
    <t>Couche d'information de la MO</t>
  </si>
  <si>
    <t>ISSUE_CATEGORY</t>
  </si>
  <si>
    <t>Catégorie de l’erreur selon l'outil de comparaison des données de swisstopo</t>
  </si>
  <si>
    <t>ISSUES</t>
  </si>
  <si>
    <t>Description de l’erreur selon l'outil de comparaison des données de swisstopo</t>
  </si>
  <si>
    <t>Bâtiments sans usage d'habitation (GKAT 1060) dans le RegBL</t>
  </si>
  <si>
    <t>Tous les bâtiments</t>
  </si>
  <si>
    <t>Bâtiments avec GAREA &gt; 30</t>
  </si>
  <si>
    <t>Bâtiments*</t>
  </si>
  <si>
    <t>Entrées*</t>
  </si>
  <si>
    <t>Liste 1 - Bâtiments sans coordonnées</t>
  </si>
  <si>
    <t>Liste 2 - Coordonnées en-dehors de la commune</t>
  </si>
  <si>
    <t>Liste 3 - Divergences NPA</t>
  </si>
  <si>
    <t>Liste 4 - Doublets d'adresses</t>
  </si>
  <si>
    <t>Liste 5 - Définition du bâtiment</t>
  </si>
  <si>
    <t>Liste 6 - Catégorie du bâtiment</t>
  </si>
  <si>
    <r>
      <t>Extension RegBL</t>
    </r>
    <r>
      <rPr>
        <sz val="10"/>
        <color theme="1"/>
        <rFont val="Calibri"/>
        <family val="2"/>
        <scheme val="minor"/>
      </rPr>
      <t xml:space="preserve">
(communes validées)</t>
    </r>
  </si>
  <si>
    <t>Bâtiments manquants*</t>
  </si>
  <si>
    <t>Nombre</t>
  </si>
  <si>
    <t>avec GKLAS</t>
  </si>
  <si>
    <t>avec GBAUP</t>
  </si>
  <si>
    <t>Argovie</t>
  </si>
  <si>
    <t>AG</t>
  </si>
  <si>
    <t>Appenzell Rhodes-Int.</t>
  </si>
  <si>
    <t>AI</t>
  </si>
  <si>
    <t>Appenzell Rhodes-Ext.</t>
  </si>
  <si>
    <t>AR</t>
  </si>
  <si>
    <t>Berne</t>
  </si>
  <si>
    <t>BE</t>
  </si>
  <si>
    <t>Bâle-Campagne</t>
  </si>
  <si>
    <t>BL</t>
  </si>
  <si>
    <t>Bâle-Ville</t>
  </si>
  <si>
    <t>BS</t>
  </si>
  <si>
    <t xml:space="preserve">Fribourg </t>
  </si>
  <si>
    <t>FR</t>
  </si>
  <si>
    <t>Genève</t>
  </si>
  <si>
    <t>GE</t>
  </si>
  <si>
    <t>Glaris</t>
  </si>
  <si>
    <t>GL</t>
  </si>
  <si>
    <t>Grisons</t>
  </si>
  <si>
    <t>GR</t>
  </si>
  <si>
    <t>Jura</t>
  </si>
  <si>
    <t>JU</t>
  </si>
  <si>
    <t>Lucerne</t>
  </si>
  <si>
    <t>LU</t>
  </si>
  <si>
    <t>Neuchâtel</t>
  </si>
  <si>
    <t>NE</t>
  </si>
  <si>
    <t>Nidwald</t>
  </si>
  <si>
    <t>NW</t>
  </si>
  <si>
    <t>Obwald</t>
  </si>
  <si>
    <t>OW</t>
  </si>
  <si>
    <t>Saint-Gall</t>
  </si>
  <si>
    <t>SG</t>
  </si>
  <si>
    <t>Schaffhouse</t>
  </si>
  <si>
    <t>SH</t>
  </si>
  <si>
    <t>Soleure</t>
  </si>
  <si>
    <t>SO</t>
  </si>
  <si>
    <t>Schwytz</t>
  </si>
  <si>
    <t>SZ</t>
  </si>
  <si>
    <t>Thurgovie</t>
  </si>
  <si>
    <t>TG</t>
  </si>
  <si>
    <t>Tessin</t>
  </si>
  <si>
    <t>TI</t>
  </si>
  <si>
    <t>Uri</t>
  </si>
  <si>
    <t>UR</t>
  </si>
  <si>
    <t>Vaud</t>
  </si>
  <si>
    <t>VD</t>
  </si>
  <si>
    <t>Valais</t>
  </si>
  <si>
    <t>VS</t>
  </si>
  <si>
    <t>Zoug</t>
  </si>
  <si>
    <t>ZG</t>
  </si>
  <si>
    <t>Zurich</t>
  </si>
  <si>
    <t>ZH</t>
  </si>
  <si>
    <t>Suisse</t>
  </si>
  <si>
    <t>* nombre de "issue 22" selon tool de swisstopo</t>
  </si>
  <si>
    <t>* sans habitations provisoires</t>
  </si>
  <si>
    <t>Concept de mise en œuvre OFS</t>
  </si>
  <si>
    <t>Explicatif sur la manière de traiter les incohérences</t>
  </si>
  <si>
    <t>Communes où l'extension du RegBL est terminée</t>
  </si>
  <si>
    <t>Bâtiments sans usage d'habitation (GKAT 1060)</t>
  </si>
  <si>
    <t>Nr-OFS</t>
  </si>
  <si>
    <t>Commune</t>
  </si>
  <si>
    <t>Bâtiments</t>
  </si>
  <si>
    <t>Entrées</t>
  </si>
  <si>
    <t>KML building</t>
  </si>
  <si>
    <t>Bâtiments manquants (issue 22)</t>
  </si>
  <si>
    <t>Liste 3 - Divergences
de NPA</t>
  </si>
  <si>
    <t>Liste 6 - Catégorie de bâtiment</t>
  </si>
  <si>
    <t>Total
Listes 1-6</t>
  </si>
  <si>
    <t>Numero</t>
  </si>
  <si>
    <t>avec GKLAS
[%]</t>
  </si>
  <si>
    <t>avec GBAUP
[%]</t>
  </si>
  <si>
    <t>avec GKLAS + GBAUP</t>
  </si>
  <si>
    <t>avec GKLAS + GBAUP [%]</t>
  </si>
  <si>
    <t>Boécourt</t>
  </si>
  <si>
    <t>Bourrignon</t>
  </si>
  <si>
    <t>Châtillon (JU)</t>
  </si>
  <si>
    <t>Courchapoix</t>
  </si>
  <si>
    <t>Courrendlin</t>
  </si>
  <si>
    <t>Courroux</t>
  </si>
  <si>
    <t>Courtételle</t>
  </si>
  <si>
    <t>Delémont</t>
  </si>
  <si>
    <t>Develier</t>
  </si>
  <si>
    <t>Ederswiler</t>
  </si>
  <si>
    <t>Mervelier</t>
  </si>
  <si>
    <t>Mettembert</t>
  </si>
  <si>
    <t>Movelier</t>
  </si>
  <si>
    <t>Pleigne</t>
  </si>
  <si>
    <t>Rossemaison</t>
  </si>
  <si>
    <t>Saulcy</t>
  </si>
  <si>
    <t>Soyhières</t>
  </si>
  <si>
    <t>Haute-Sorne</t>
  </si>
  <si>
    <t>Val Terbi</t>
  </si>
  <si>
    <t>Le Bémont (JU)</t>
  </si>
  <si>
    <t>Les Bois</t>
  </si>
  <si>
    <t>Les Breuleux</t>
  </si>
  <si>
    <t>Les Enfers</t>
  </si>
  <si>
    <t>Les Genevez (JU)</t>
  </si>
  <si>
    <t>Lajoux (JU)</t>
  </si>
  <si>
    <t>Montfaucon</t>
  </si>
  <si>
    <t>Muriaux</t>
  </si>
  <si>
    <t>Le Noirmont</t>
  </si>
  <si>
    <t>Saignelégier</t>
  </si>
  <si>
    <t>Saint-Brais</t>
  </si>
  <si>
    <t>Soubey</t>
  </si>
  <si>
    <t>Alle</t>
  </si>
  <si>
    <t>Boncourt</t>
  </si>
  <si>
    <t>Bure</t>
  </si>
  <si>
    <t>Coeuve</t>
  </si>
  <si>
    <t>Cornol</t>
  </si>
  <si>
    <t>Courchavon</t>
  </si>
  <si>
    <t>Courgenay</t>
  </si>
  <si>
    <t>Courtedoux</t>
  </si>
  <si>
    <t>Fahy</t>
  </si>
  <si>
    <t>Fontenais</t>
  </si>
  <si>
    <t>Grandfontaine</t>
  </si>
  <si>
    <t>Porrentruy</t>
  </si>
  <si>
    <t>Vendlincourt</t>
  </si>
  <si>
    <t>Basse-Allaine</t>
  </si>
  <si>
    <t>Clos du Doubs</t>
  </si>
  <si>
    <t>Haute-Ajoie</t>
  </si>
  <si>
    <t>La Baroche</t>
  </si>
  <si>
    <t>Données RegBL</t>
  </si>
  <si>
    <t>Position géographique</t>
  </si>
  <si>
    <t>Adresse</t>
  </si>
  <si>
    <t>Données MO</t>
  </si>
  <si>
    <t>EGRID</t>
  </si>
  <si>
    <t>GKODE-N</t>
  </si>
  <si>
    <t>LINK</t>
  </si>
  <si>
    <t>Several possible GWR buildings for one AV footprint</t>
  </si>
  <si>
    <t>Incohérences dans la catégorie du bâtiment entre la MO et le RegBL</t>
  </si>
  <si>
    <t>Linked, category mismatches</t>
  </si>
  <si>
    <t>Visualiser les incohérences de NPA sur le géoportail</t>
  </si>
  <si>
    <t>Caractère GKAT (Catégorie de bâtiment) dans le Catalogue des caractères</t>
  </si>
  <si>
    <t>Link</t>
  </si>
  <si>
    <t>2581342.340 1252588.794</t>
  </si>
  <si>
    <t>Cette incohérence surgit lorsque:
  - un bâtiment de la MO contient plusieurs bâtiments du RegBL (issue 62 ou issue 35),
  - un bâtiment du RegBL ne peut pas être lié à un bâtiment de la MO (issue 31).
  - le même EGID a été saisi pour plusieurs bâtiments de la MO (issue 51 et issue 12 combinées)</t>
  </si>
  <si>
    <t>Pour plus d'informations, voir:</t>
  </si>
  <si>
    <t xml:space="preserve">Les bâtiments de la couche Couverture du sol de la MO doivent être saisis comme bâtiment dans le RegBL (GKAT 1020-1060)
Les objets divers de la MO comme construction particulière (GKAT 1080). </t>
  </si>
  <si>
    <t>Couverture du sol</t>
  </si>
  <si>
    <t>Objets divers</t>
  </si>
  <si>
    <t>42: la catégorie 1060 n'est pas cohérente avec le topic Objets divers de la MO</t>
  </si>
  <si>
    <t>42: la catégorie 1080 n'est pas cohérente avec le topic Couverture du sol de la MO</t>
  </si>
  <si>
    <t>https://tinyurl.com/yy7ya4g9/JU/6702_bdg_erw.kml</t>
  </si>
  <si>
    <t>https://tinyurl.com/yy7ya4g9/JU/6703_bdg_erw.kml</t>
  </si>
  <si>
    <t>https://tinyurl.com/yy7ya4g9/JU/6704_bdg_erw.kml</t>
  </si>
  <si>
    <t>https://tinyurl.com/yy7ya4g9/JU/6706_bdg_erw.kml</t>
  </si>
  <si>
    <t>https://tinyurl.com/yy7ya4g9/JU/6708_bdg_erw.kml</t>
  </si>
  <si>
    <t>https://tinyurl.com/yy7ya4g9/JU/6709_bdg_erw.kml</t>
  </si>
  <si>
    <t>https://tinyurl.com/yy7ya4g9/JU/6710_bdg_erw.kml</t>
  </si>
  <si>
    <t>https://tinyurl.com/yy7ya4g9/JU/6711_bdg_erw.kml</t>
  </si>
  <si>
    <t>https://tinyurl.com/yy7ya4g9/JU/6712_bdg_erw.kml</t>
  </si>
  <si>
    <t>https://tinyurl.com/yy7ya4g9/JU/6713_bdg_erw.kml</t>
  </si>
  <si>
    <t>https://tinyurl.com/yy7ya4g9/JU/6715_bdg_erw.kml</t>
  </si>
  <si>
    <t>https://tinyurl.com/yy7ya4g9/JU/6716_bdg_erw.kml</t>
  </si>
  <si>
    <t>https://tinyurl.com/yy7ya4g9/JU/6718_bdg_erw.kml</t>
  </si>
  <si>
    <t>https://tinyurl.com/yy7ya4g9/JU/6719_bdg_erw.kml</t>
  </si>
  <si>
    <t>https://tinyurl.com/yy7ya4g9/JU/6721_bdg_erw.kml</t>
  </si>
  <si>
    <t>https://tinyurl.com/yy7ya4g9/JU/6722_bdg_erw.kml</t>
  </si>
  <si>
    <t>https://tinyurl.com/yy7ya4g9/JU/6724_bdg_erw.kml</t>
  </si>
  <si>
    <t>https://tinyurl.com/yy7ya4g9/JU/6729_bdg_erw.kml</t>
  </si>
  <si>
    <t>https://tinyurl.com/yy7ya4g9/JU/6730_bdg_erw.kml</t>
  </si>
  <si>
    <t>https://tinyurl.com/yy7ya4g9/JU/6741_bdg_erw.kml</t>
  </si>
  <si>
    <t>https://tinyurl.com/yy7ya4g9/JU/6742_bdg_erw.kml</t>
  </si>
  <si>
    <t>https://tinyurl.com/yy7ya4g9/JU/6743_bdg_erw.kml</t>
  </si>
  <si>
    <t>https://tinyurl.com/yy7ya4g9/JU/6745_bdg_erw.kml</t>
  </si>
  <si>
    <t>https://tinyurl.com/yy7ya4g9/JU/6748_bdg_erw.kml</t>
  </si>
  <si>
    <t>https://tinyurl.com/yy7ya4g9/JU/6750_bdg_erw.kml</t>
  </si>
  <si>
    <t>https://tinyurl.com/yy7ya4g9/JU/6751_bdg_erw.kml</t>
  </si>
  <si>
    <t>https://tinyurl.com/yy7ya4g9/JU/6753_bdg_erw.kml</t>
  </si>
  <si>
    <t>https://tinyurl.com/yy7ya4g9/JU/6754_bdg_erw.kml</t>
  </si>
  <si>
    <t>https://tinyurl.com/yy7ya4g9/JU/6757_bdg_erw.kml</t>
  </si>
  <si>
    <t>https://tinyurl.com/yy7ya4g9/JU/6758_bdg_erw.kml</t>
  </si>
  <si>
    <t>https://tinyurl.com/yy7ya4g9/JU/6759_bdg_erw.kml</t>
  </si>
  <si>
    <t>https://tinyurl.com/yy7ya4g9/JU/6771_bdg_erw.kml</t>
  </si>
  <si>
    <t>https://tinyurl.com/yy7ya4g9/JU/6774_bdg_erw.kml</t>
  </si>
  <si>
    <t>https://tinyurl.com/yy7ya4g9/JU/6778_bdg_erw.kml</t>
  </si>
  <si>
    <t>https://tinyurl.com/yy7ya4g9/JU/6781_bdg_erw.kml</t>
  </si>
  <si>
    <t>https://tinyurl.com/yy7ya4g9/JU/6782_bdg_erw.kml</t>
  </si>
  <si>
    <t>https://tinyurl.com/yy7ya4g9/JU/6783_bdg_erw.kml</t>
  </si>
  <si>
    <t>https://tinyurl.com/yy7ya4g9/JU/6784_bdg_erw.kml</t>
  </si>
  <si>
    <t>https://tinyurl.com/yy7ya4g9/JU/6785_bdg_erw.kml</t>
  </si>
  <si>
    <t>https://tinyurl.com/yy7ya4g9/JU/6789_bdg_erw.kml</t>
  </si>
  <si>
    <t>https://tinyurl.com/yy7ya4g9/JU/6790_bdg_erw.kml</t>
  </si>
  <si>
    <t>https://tinyurl.com/yy7ya4g9/JU/6792_bdg_erw.kml</t>
  </si>
  <si>
    <t>https://tinyurl.com/yy7ya4g9/JU/6800_bdg_erw.kml</t>
  </si>
  <si>
    <t>https://tinyurl.com/yy7ya4g9/JU/6806_bdg_erw.kml</t>
  </si>
  <si>
    <t>https://tinyurl.com/yy7ya4g9/JU/6807_bdg_erw.kml</t>
  </si>
  <si>
    <t>https://tinyurl.com/yy7ya4g9/JU/6808_bdg_erw.kml</t>
  </si>
  <si>
    <t>https://tinyurl.com/yy7ya4g9/JU/6809_bdg_erw.kml</t>
  </si>
  <si>
    <t>https://tinyurl.com/yy7ya4g9/JU/6810_bdg_erw.kml</t>
  </si>
  <si>
    <t>2574232.493 1259295.429</t>
  </si>
  <si>
    <t>Obsolete in GWR</t>
  </si>
  <si>
    <t>2574783.000 1259094.000</t>
  </si>
  <si>
    <t>Only in GWR, with coordinates</t>
  </si>
  <si>
    <t>31: Aucun bâtiment dans la MO pour l'EGID 191950618</t>
  </si>
  <si>
    <t>2604020.000 1243785.000</t>
  </si>
  <si>
    <t>2605141.214 1243263.014</t>
  </si>
  <si>
    <t>2567246.142 1229018.284</t>
  </si>
  <si>
    <t>2566950.000 1228900.000</t>
  </si>
  <si>
    <t>2567463.000 1228906.000</t>
  </si>
  <si>
    <t>2567150.000 1228850.000</t>
  </si>
  <si>
    <t>2573699.000 1257808.000</t>
  </si>
  <si>
    <t>31: Aucun bâtiment dans la MO pour l'EGID 191780801</t>
  </si>
  <si>
    <t>31: Aucun bâtiment dans la MO pour l'EGID 502018918</t>
  </si>
  <si>
    <t>31: Aucun bâtiment dans la MO pour l'EGID 191869218</t>
  </si>
  <si>
    <t>31: Aucun bâtiment dans la MO pour l'EGID 191922820&lt;/br&gt;33: Le bâtiment 191922820 has GSTAT '1003 im Bau'</t>
  </si>
  <si>
    <t>31: Aucun bâtiment dans la MO pour l'EGID 191954781&lt;/br&gt;33: Le bâtiment 191954781 has GSTAT '1003 im Bau'</t>
  </si>
  <si>
    <t>31: Aucun bâtiment dans la MO pour l'EGID 191889915</t>
  </si>
  <si>
    <t>35: Obsolète dans le RegBL. Le bâtiment de la MO est déjà lié au bâtiment ayant l'EGID 977024</t>
  </si>
  <si>
    <t>2598395.000 1241521.875</t>
  </si>
  <si>
    <t>2594953.000 1245376.000</t>
  </si>
  <si>
    <t>2595965.000 1245159.000</t>
  </si>
  <si>
    <t>2594927.500 1246176.500</t>
  </si>
  <si>
    <t>2594841.250 1245945.375</t>
  </si>
  <si>
    <t>2591163.646 1245016.070</t>
  </si>
  <si>
    <t>2591153.264 1245052.765</t>
  </si>
  <si>
    <t>2591254.000 1245013.000</t>
  </si>
  <si>
    <t>2591227.262 1245006.860</t>
  </si>
  <si>
    <t>2591213.789 1245028.843</t>
  </si>
  <si>
    <t>2591049.000 1243631.000</t>
  </si>
  <si>
    <t>2590564.000 1245739.000</t>
  </si>
  <si>
    <t>2589919.000 1245528.750</t>
  </si>
  <si>
    <t>2587834.000 1242548.000</t>
  </si>
  <si>
    <t>2603033.000 1243998.000</t>
  </si>
  <si>
    <t>2598447.000 1244227.000</t>
  </si>
  <si>
    <t>2597324.907 1244273.833</t>
  </si>
  <si>
    <t>2597829.023 1244328.247</t>
  </si>
  <si>
    <t>2561776.000 1226581.000</t>
  </si>
  <si>
    <t>2559969.000 1225779.000</t>
  </si>
  <si>
    <t>2559203.000 1225415.000</t>
  </si>
  <si>
    <t>2570440.000 1236692.125</t>
  </si>
  <si>
    <t>2570816.799 1237001.820</t>
  </si>
  <si>
    <t>2574428.568 1237284.881</t>
  </si>
  <si>
    <t>2563877.000 1230553.000</t>
  </si>
  <si>
    <t>2564930.000 1230321.000</t>
  </si>
  <si>
    <t>2562919.750 1230151.500</t>
  </si>
  <si>
    <t>2564338.250 1230653.500</t>
  </si>
  <si>
    <t>2576289.316 1253204.640</t>
  </si>
  <si>
    <t>2577410.000 1253266.000</t>
  </si>
  <si>
    <t>2568371.000 1260448.500</t>
  </si>
  <si>
    <t>2564923.750 1254948.750</t>
  </si>
  <si>
    <t>2574158.750 1255430.500</t>
  </si>
  <si>
    <t>2574801.568 1255581.999</t>
  </si>
  <si>
    <t>2574177.163 1255426.328</t>
  </si>
  <si>
    <t>2576319.272 1250736.617</t>
  </si>
  <si>
    <t>2576609.800 1250126.600</t>
  </si>
  <si>
    <t>2575229.000 1250775.000</t>
  </si>
  <si>
    <t>2576512.000 1250745.000</t>
  </si>
  <si>
    <t>2563350.728 1252087.489</t>
  </si>
  <si>
    <t>2562975.259 1251495.570</t>
  </si>
  <si>
    <t>2563112.000 1252122.000</t>
  </si>
  <si>
    <t>2563521.000 1252242.000</t>
  </si>
  <si>
    <t>2562437.000 1253546.000</t>
  </si>
  <si>
    <t>2564188.096 1252069.229</t>
  </si>
  <si>
    <t>2563239.000 1252259.000</t>
  </si>
  <si>
    <t>2573032.000 1250032.000</t>
  </si>
  <si>
    <t>2572815.500 1250756.750</t>
  </si>
  <si>
    <t>2572834.250 1250741.250</t>
  </si>
  <si>
    <t>2572998.750 1248598.500</t>
  </si>
  <si>
    <t>2572794.500 1249871.625</t>
  </si>
  <si>
    <t>2569596.500 1248862.125</t>
  </si>
  <si>
    <t>2562181.000 1249395.000</t>
  </si>
  <si>
    <t>2573910.250 1252144.625</t>
  </si>
  <si>
    <t>2570396.250 1258023.546</t>
  </si>
  <si>
    <t>2575614.918 1242821.894</t>
  </si>
  <si>
    <t>2567048.422 1251701.297</t>
  </si>
  <si>
    <t>2581423.000 1251294.000</t>
  </si>
  <si>
    <t>2582670.000 1252540.000</t>
  </si>
  <si>
    <t>2582697.000 1252535.000</t>
  </si>
  <si>
    <t>2582384.000 1252160.000</t>
  </si>
  <si>
    <t>2579214.895 1253529.623</t>
  </si>
  <si>
    <t>2580063.829 1253486.128</t>
  </si>
  <si>
    <t>2581349.272 1251369.593</t>
  </si>
  <si>
    <t>31: Aucun bâtiment dans la MO pour l'EGID 191987027</t>
  </si>
  <si>
    <t>31: Aucun bâtiment dans la MO pour l'EGID 191800142</t>
  </si>
  <si>
    <t>31: Aucun bâtiment dans la MO pour l'EGID 191906603</t>
  </si>
  <si>
    <t>31: Aucun bâtiment dans la MO pour l'EGID 191701628&lt;/br&gt;33: Le bâtiment 191701628 has GSTAT '1003 im Bau'</t>
  </si>
  <si>
    <t>31: Aucun bâtiment dans la MO pour l'EGID 191701629&lt;/br&gt;33: Le bâtiment 191701629 has GSTAT '1003 im Bau'</t>
  </si>
  <si>
    <t>31: Aucun bâtiment dans la MO pour l'EGID 191701631&lt;/br&gt;33: Le bâtiment 191701631 has GSTAT '1003 im Bau'</t>
  </si>
  <si>
    <t>31: Aucun bâtiment dans la MO pour l'EGID 191701633&lt;/br&gt;33: Le bâtiment 191701633 has GSTAT '1003 im Bau'</t>
  </si>
  <si>
    <t>31: Aucun bâtiment dans la MO pour l'EGID 191701636&lt;/br&gt;33: Le bâtiment 191701636 has GSTAT '1003 im Bau'</t>
  </si>
  <si>
    <t>31: Aucun bâtiment dans la MO pour l'EGID 191949616&lt;/br&gt;33: Le bâtiment 191949616 has GSTAT '1003 im Bau'</t>
  </si>
  <si>
    <t>31: Aucun bâtiment dans la MO pour l'EGID 191863461</t>
  </si>
  <si>
    <t>31: Aucun bâtiment dans la MO pour l'EGID 191960322</t>
  </si>
  <si>
    <t>31: Aucun bâtiment dans la MO pour l'EGID 191947174&lt;/br&gt;33: Le bâtiment 191947174 has GSTAT '1003 im Bau'</t>
  </si>
  <si>
    <t>31: Aucun bâtiment dans la MO pour l'EGID 191669239</t>
  </si>
  <si>
    <t>31: Aucun bâtiment dans la MO pour l'EGID 191830494</t>
  </si>
  <si>
    <t>31: Aucun bâtiment dans la MO pour l'EGID 192003607</t>
  </si>
  <si>
    <t>31: Aucun bâtiment dans la MO pour l'EGID 191740095</t>
  </si>
  <si>
    <t>31: Aucun bâtiment dans la MO pour l'EGID 191740710</t>
  </si>
  <si>
    <t>31: Aucun bâtiment dans la MO pour l'EGID 191948370</t>
  </si>
  <si>
    <t>31: Aucun bâtiment dans la MO pour l'EGID 191935295</t>
  </si>
  <si>
    <t>31: Aucun bâtiment dans la MO pour l'EGID 191996971</t>
  </si>
  <si>
    <t>31: Aucun bâtiment dans la MO pour l'EGID 504049486</t>
  </si>
  <si>
    <t>31: Aucun bâtiment dans la MO pour l'EGID 191916561</t>
  </si>
  <si>
    <t>31: Aucun bâtiment dans la MO pour l'EGID 191960342</t>
  </si>
  <si>
    <t>31: Aucun bâtiment dans la MO pour l'EGID 191992567</t>
  </si>
  <si>
    <t>31: Aucun bâtiment dans la MO pour l'EGID 191992576</t>
  </si>
  <si>
    <t>31: Aucun bâtiment dans la MO pour l'EGID 191670304</t>
  </si>
  <si>
    <t>31: Aucun bâtiment dans la MO pour l'EGID 191958900</t>
  </si>
  <si>
    <t>31: Aucun bâtiment dans la MO pour l'EGID 191962319&lt;/br&gt;33: Le bâtiment 191962319 has GSTAT '1003 im Bau'</t>
  </si>
  <si>
    <t>31: Aucun bâtiment dans la MO pour l'EGID 191956322</t>
  </si>
  <si>
    <t>31: Aucun bâtiment dans la MO pour l'EGID 502178480</t>
  </si>
  <si>
    <t>31: Aucun bâtiment dans la MO pour l'EGID 502178597</t>
  </si>
  <si>
    <t>31: Aucun bâtiment dans la MO pour l'EGID 191415091</t>
  </si>
  <si>
    <t>31: Aucun bâtiment dans la MO pour l'EGID 191926904</t>
  </si>
  <si>
    <t>31: Aucun bâtiment dans la MO pour l'EGID 191952471</t>
  </si>
  <si>
    <t>31: Aucun bâtiment dans la MO pour l'EGID 190569329</t>
  </si>
  <si>
    <t>31: Aucun bâtiment dans la MO pour l'EGID 400002400</t>
  </si>
  <si>
    <t>31: Aucun bâtiment dans la MO pour l'EGID 400002414</t>
  </si>
  <si>
    <t>31: Aucun bâtiment dans la MO pour l'EGID 400002423</t>
  </si>
  <si>
    <t>31: Aucun bâtiment dans la MO pour l'EGID 400002473</t>
  </si>
  <si>
    <t>31: Aucun bâtiment dans la MO pour l'EGID 400002492</t>
  </si>
  <si>
    <t>31: Aucun bâtiment dans la MO pour l'EGID 191936870&lt;/br&gt;33: Le bâtiment 191936870 has GSTAT '1003 im Bau'</t>
  </si>
  <si>
    <t>31: Aucun bâtiment dans la MO pour l'EGID 191936871&lt;/br&gt;33: Le bâtiment 191936871 has GSTAT '1003 im Bau'</t>
  </si>
  <si>
    <t>31: Aucun bâtiment dans la MO pour l'EGID 191936872&lt;/br&gt;33: Le bâtiment 191936872 has GSTAT '1003 im Bau'</t>
  </si>
  <si>
    <t>31: Aucun bâtiment dans la MO pour l'EGID 191936873&lt;/br&gt;33: Le bâtiment 191936873 has GSTAT '1003 im Bau'</t>
  </si>
  <si>
    <t>31: Aucun bâtiment dans la MO pour l'EGID 191963450&lt;/br&gt;33: Le bâtiment 191963450 has GSTAT '1003 im Bau'</t>
  </si>
  <si>
    <t>31: Aucun bâtiment dans la MO pour l'EGID 191963452&lt;/br&gt;33: Le bâtiment 191963452 has GSTAT '1003 im Bau'</t>
  </si>
  <si>
    <t>31: Aucun bâtiment dans la MO pour l'EGID 191973853</t>
  </si>
  <si>
    <t>31: Aucun bâtiment dans la MO pour l'EGID 191986252</t>
  </si>
  <si>
    <t>31: Aucun bâtiment dans la MO pour l'EGID 191995821</t>
  </si>
  <si>
    <t>31: Aucun bâtiment dans la MO pour l'EGID 190754569</t>
  </si>
  <si>
    <t>31: Aucun bâtiment dans la MO pour l'EGID 977432</t>
  </si>
  <si>
    <t>31: Aucun bâtiment dans la MO pour l'EGID 983749</t>
  </si>
  <si>
    <t>31: Aucun bâtiment dans la MO pour l'EGID 191892207&lt;/br&gt;33: Le bâtiment 191892207 has GSTAT '1003 im Bau'</t>
  </si>
  <si>
    <t>31: Aucun bâtiment dans la MO pour l'EGID 191892211&lt;/br&gt;33: Le bâtiment 191892211 has GSTAT '1003 im Bau'</t>
  </si>
  <si>
    <t>31: Aucun bâtiment dans la MO pour l'EGID 191978116</t>
  </si>
  <si>
    <t>31: Aucun bâtiment dans la MO pour l'EGID 502204030</t>
  </si>
  <si>
    <t>31: Aucun bâtiment dans la MO pour l'EGID 502204051</t>
  </si>
  <si>
    <t>31: Aucun bâtiment dans la MO pour l'EGID 502204092</t>
  </si>
  <si>
    <t>35: Obsolète dans le RegBL. Le bâtiment de la MO est déjà lié au bâtiment ayant l'EGID 971557</t>
  </si>
  <si>
    <t>35: Obsolète dans le RegBL. Le bâtiment de la MO est déjà lié au bâtiment ayant l'EGID 9051176</t>
  </si>
  <si>
    <t>35: Obsolète dans le RegBL. Le bâtiment de la MO est déjà lié au bâtiment ayant l'EGID 977990</t>
  </si>
  <si>
    <t>35: Obsolète dans le RegBL. Le bâtiment de la MO est déjà lié au bâtiment ayant l'EGID 2408406</t>
  </si>
  <si>
    <t>35: Obsolète dans le RegBL. Le bâtiment de la MO est déjà lié au bâtiment ayant l'EGID 2020874</t>
  </si>
  <si>
    <t>2570107.500 1250630.625</t>
  </si>
  <si>
    <t>2570101.750 1250658.625</t>
  </si>
  <si>
    <t>2570101.000 1250676.375</t>
  </si>
  <si>
    <t>2570105.750 1250686.125</t>
  </si>
  <si>
    <t>2570108.000 1250701.375</t>
  </si>
  <si>
    <t>2570126.250 1250652.625</t>
  </si>
  <si>
    <t>2570128.250 1250669.625</t>
  </si>
  <si>
    <t>2570130.250 1250682.125</t>
  </si>
  <si>
    <t>2570132.500 1250691.125</t>
  </si>
  <si>
    <t>2572791.750 1252689.250</t>
  </si>
  <si>
    <t>2581922.170 1251259.247</t>
  </si>
  <si>
    <t>31: Aucun bâtiment dans la MO pour l'EGID 191974056</t>
  </si>
  <si>
    <t>31: Aucun bâtiment dans la MO pour l'EGID 192006668</t>
  </si>
  <si>
    <t>31: Aucun bâtiment dans la MO pour l'EGID 502204106</t>
  </si>
  <si>
    <t>Damphreux-Lugnez</t>
  </si>
  <si>
    <t>2559693.000 1225586.000</t>
  </si>
  <si>
    <t>https://tinyurl.com/yy7ya4g9/JU/6811_bdg_erw.kml</t>
  </si>
  <si>
    <t>31: Aucun bâtiment dans la MO pour l'EGID 191953058</t>
  </si>
  <si>
    <t>2594166.000 1244908.500</t>
  </si>
  <si>
    <t>2567308.162 1229024.444</t>
  </si>
  <si>
    <t>2576439.367 1233768.718</t>
  </si>
  <si>
    <t>31: Aucun bâtiment dans la MO pour l'EGID 502170528</t>
  </si>
  <si>
    <t>31: Aucun bâtiment dans la MO pour l'EGID 977597</t>
  </si>
  <si>
    <t>2570057.500 1237569.750</t>
  </si>
  <si>
    <t>2566651.750 1234250.875</t>
  </si>
  <si>
    <t>31: Aucun bâtiment dans la MO pour l'EGID 192006711</t>
  </si>
  <si>
    <t>31: Aucun bâtiment dans la MO pour l'EGID 192010627</t>
  </si>
  <si>
    <t>31: Aucun bâtiment dans la MO pour l'EGID 191965405</t>
  </si>
  <si>
    <t>2559687.500 1225581.125</t>
  </si>
  <si>
    <t>31: Aucun bâtiment dans la MO pour l'EGID 192012323</t>
  </si>
  <si>
    <t>2595683.500 1245366.250</t>
  </si>
  <si>
    <t>2578859.500 1236362.375</t>
  </si>
  <si>
    <t>31: Aucun bâtiment dans la MO pour l'EGID 191964033</t>
  </si>
  <si>
    <t>31: Aucun bâtiment dans la MO pour l'EGID 192013089</t>
  </si>
  <si>
    <t>2595694.000 1248831.000</t>
  </si>
  <si>
    <t>31: Aucun bâtiment dans la MO pour l'EGID 191938678</t>
  </si>
  <si>
    <t>31: Aucun bâtiment dans la MO pour l'EGID 191977138</t>
  </si>
  <si>
    <t>31: Aucun bâtiment dans la MO pour l'EGID 192004913</t>
  </si>
  <si>
    <t>2588954.750 1250941.125</t>
  </si>
  <si>
    <t>2588905.250 1250690.875</t>
  </si>
  <si>
    <t>31: Aucun bâtiment dans la MO pour l'EGID 192015217&lt;/br&gt;33: Le bâtiment 192015217 has GSTAT '1003 im Bau'</t>
  </si>
  <si>
    <t>31: Aucun bâtiment dans la MO pour l'EGID 192015220&lt;/br&gt;33: Le bâtiment 192015220 has GSTAT '1003 im Bau'</t>
  </si>
  <si>
    <t>2574376.536 1259143.902</t>
  </si>
  <si>
    <t>2574338.602 1259665.255</t>
  </si>
  <si>
    <t>2574674.711 1258310.400</t>
  </si>
  <si>
    <t>2574827.634 1258628.222</t>
  </si>
  <si>
    <t>31: Aucun bâtiment dans la MO pour l'EGID 191960808</t>
  </si>
  <si>
    <t>31: Aucun bâtiment dans la MO pour l'EGID 502178620</t>
  </si>
  <si>
    <t>31: Aucun bâtiment dans la MO pour l'EGID 504056759</t>
  </si>
  <si>
    <t>2566384.250 1234095.875</t>
  </si>
  <si>
    <t>31: Aucun bâtiment dans la MO pour l'EGID 192011053</t>
  </si>
  <si>
    <t>2597186.800 1244528.574</t>
  </si>
  <si>
    <t>31: Aucun bâtiment dans la MO pour l'EGID 192007758</t>
  </si>
  <si>
    <t>2564172.170 1252066.260</t>
  </si>
  <si>
    <t>2564166.993 1252044.877</t>
  </si>
  <si>
    <t>2564172.375 1252035.618</t>
  </si>
  <si>
    <t>2564182.588 1252041.007</t>
  </si>
  <si>
    <t>31: Aucun bâtiment dans la MO pour l'EGID 400002472</t>
  </si>
  <si>
    <t>31: Aucun bâtiment dans la MO pour l'EGID 400002474</t>
  </si>
  <si>
    <t>31: Aucun bâtiment dans la MO pour l'EGID 400002475</t>
  </si>
  <si>
    <t>31: Aucun bâtiment dans la MO pour l'EGID 400002476</t>
  </si>
  <si>
    <t>2581819.166 1251310.314</t>
  </si>
  <si>
    <t>2581353.404 1251369.548</t>
  </si>
  <si>
    <t>2585150.454 1243027.361</t>
  </si>
  <si>
    <t>2582816.023 1251343.785</t>
  </si>
  <si>
    <t>2583841.230 1247490.291</t>
  </si>
  <si>
    <t>Linked, building is temporary</t>
  </si>
  <si>
    <t>31: Aucun bâtiment dans la MO pour l'EGID 191888029</t>
  </si>
  <si>
    <t>31: Aucun bâtiment dans la MO pour l'EGID 502203974</t>
  </si>
  <si>
    <t>43: Le bâtiment 190974609a été trouvé, mais la catégorie est '1010 Habitation provisoire'</t>
  </si>
  <si>
    <t>2601507.000 1244329.000</t>
  </si>
  <si>
    <t>2597367.250 1244109.799</t>
  </si>
  <si>
    <t>31: Aucun bâtiment dans la MO pour l'EGID 191957344</t>
  </si>
  <si>
    <t>2597299.336 1244202.835</t>
  </si>
  <si>
    <t>31: Aucun bâtiment dans la MO pour l'EGID 191157190</t>
  </si>
  <si>
    <t>31: Aucun bâtiment dans la MO pour l'EGID 192021154</t>
  </si>
  <si>
    <t>2559510.000 1225502.000</t>
  </si>
  <si>
    <t>31: Aucun bâtiment dans la MO pour l'EGID 191954997</t>
  </si>
  <si>
    <t>Montmelon</t>
  </si>
  <si>
    <t>2589017.500 1245018.625</t>
  </si>
  <si>
    <t>2604752.250 1243788.000</t>
  </si>
  <si>
    <t>2597617.800 1244218.974</t>
  </si>
  <si>
    <t>31: Aucun bâtiment dans la MO pour l'EGID 191991825</t>
  </si>
  <si>
    <t>31: Aucun bâtiment dans la MO pour l'EGID 191956334</t>
  </si>
  <si>
    <t>31: Aucun bâtiment dans la MO pour l'EGID 192007797</t>
  </si>
  <si>
    <t>2589313.000 1245496.375</t>
  </si>
  <si>
    <t>2569917.750 1250339.625</t>
  </si>
  <si>
    <t>2573157.531 1252027.068</t>
  </si>
  <si>
    <t>2580108.250 1253174.310</t>
  </si>
  <si>
    <t>2581587.613 1251266.940</t>
  </si>
  <si>
    <t>2581381.200 1251182.031</t>
  </si>
  <si>
    <t>2582684.565 1249576.154</t>
  </si>
  <si>
    <t>31: Aucun bâtiment dans la MO pour l'EGID 192023944</t>
  </si>
  <si>
    <t>31: Aucun bâtiment dans la MO pour l'EGID 191988956</t>
  </si>
  <si>
    <t>31: Aucun bâtiment dans la MO pour l'EGID 191962096</t>
  </si>
  <si>
    <t>31: Aucun bâtiment dans la MO pour l'EGID 502204003</t>
  </si>
  <si>
    <t>31: Aucun bâtiment dans la MO pour l'EGID 502204093</t>
  </si>
  <si>
    <t>31: Aucun bâtiment dans la MO pour l'EGID 502204095</t>
  </si>
  <si>
    <t>31: Aucun bâtiment dans la MO pour l'EGID 502204108</t>
  </si>
  <si>
    <t>31: Aucun bâtiment dans la MO pour l'EGID 502204254</t>
  </si>
  <si>
    <t>2578533.814 1256063.449</t>
  </si>
  <si>
    <t>2578520.998 1256057.269</t>
  </si>
  <si>
    <t>2578518.235 1256067.831</t>
  </si>
  <si>
    <t>2578499.772 1256046.871</t>
  </si>
  <si>
    <t>2592197.250 1252791.625</t>
  </si>
  <si>
    <t>31: Aucun bâtiment dans la MO pour l'EGID 191980907</t>
  </si>
  <si>
    <t>2591210.601 1245013.674</t>
  </si>
  <si>
    <t>2591057.000 1243636.000</t>
  </si>
  <si>
    <t>2591057.000 1243611.000</t>
  </si>
  <si>
    <t>2591066.000 1243614.000</t>
  </si>
  <si>
    <t>2591061.000 1243586.000</t>
  </si>
  <si>
    <t>2591074.000 1243592.000</t>
  </si>
  <si>
    <t>31: Aucun bâtiment dans la MO pour l'EGID 191701634&lt;/br&gt;33: Le bâtiment 191701634 has GSTAT '1003 im Bau'</t>
  </si>
  <si>
    <t>31: Aucun bâtiment dans la MO pour l'EGID 191949617&lt;/br&gt;33: Le bâtiment 191949617 has GSTAT '1003 im Bau'</t>
  </si>
  <si>
    <t>31: Aucun bâtiment dans la MO pour l'EGID 191949619&lt;/br&gt;33: Le bâtiment 191949619 has GSTAT '1003 im Bau'</t>
  </si>
  <si>
    <t>31: Aucun bâtiment dans la MO pour l'EGID 191949622&lt;/br&gt;33: Le bâtiment 191949622 has GSTAT '1003 im Bau'</t>
  </si>
  <si>
    <t>31: Aucun bâtiment dans la MO pour l'EGID 191949623&lt;/br&gt;33: Le bâtiment 191949623 has GSTAT '1003 im Bau'</t>
  </si>
  <si>
    <t>31: Aucun bâtiment dans la MO pour l'EGID 191949625&lt;/br&gt;33: Le bâtiment 191949625 has GSTAT '1003 im Bau'</t>
  </si>
  <si>
    <t>2592928.459 1246231.926</t>
  </si>
  <si>
    <t>2585136.000 1243241.875</t>
  </si>
  <si>
    <t>31: Aucun bâtiment dans la MO pour l'EGID 192028001</t>
  </si>
  <si>
    <t>35: Obsolète dans le RegBL. Le bâtiment de la MO est déjà lié au bâtiment ayant l'EGID 972377</t>
  </si>
  <si>
    <t>2583847.750 1241913.375</t>
  </si>
  <si>
    <t>2584575.500 1242814.375</t>
  </si>
  <si>
    <t>2584594.000 1242866.375</t>
  </si>
  <si>
    <t>2584852.750 1242569.125</t>
  </si>
  <si>
    <t>31: Aucun bâtiment dans la MO pour l'EGID 191983163</t>
  </si>
  <si>
    <t>2576507.000 1236672.000</t>
  </si>
  <si>
    <t>2572759.007 1251521.395</t>
  </si>
  <si>
    <t>2573124.810 1252967.246</t>
  </si>
  <si>
    <t>2572705.204 1251892.806</t>
  </si>
  <si>
    <t>2572768.299 1251509.048</t>
  </si>
  <si>
    <t>2572770.904 1251527.204</t>
  </si>
  <si>
    <t>2572689.573 1251886.945</t>
  </si>
  <si>
    <t>2573364.345 1252671.265</t>
  </si>
  <si>
    <t>2572770.784 1251521.391</t>
  </si>
  <si>
    <t>31: Aucun bâtiment dans la MO pour l'EGID 2021694</t>
  </si>
  <si>
    <t>31: Aucun bâtiment dans la MO pour l'EGID 504050111</t>
  </si>
  <si>
    <t>31: Aucun bâtiment dans la MO pour l'EGID 504050307</t>
  </si>
  <si>
    <t>31: Aucun bâtiment dans la MO pour l'EGID 504050308</t>
  </si>
  <si>
    <t>31: Aucun bâtiment dans la MO pour l'EGID 504050761</t>
  </si>
  <si>
    <t>31: Aucun bâtiment dans la MO pour l'EGID 504050879</t>
  </si>
  <si>
    <t>35: Obsolète dans le RegBL. Le bâtiment de la MO est déjà lié au bâtiment ayant l'EGID 191960042</t>
  </si>
  <si>
    <t>35: Obsolète dans le RegBL. Le bâtiment de la MO est déjà lié au bâtiment ayant l'EGID 191969355</t>
  </si>
  <si>
    <t>2576220.000 1233676.000</t>
  </si>
  <si>
    <t>2563396.500 1230105.000</t>
  </si>
  <si>
    <t>31: Aucun bâtiment dans la MO pour l'EGID 191949116</t>
  </si>
  <si>
    <t>31: Aucun bâtiment dans la MO pour l'EGID 192030785</t>
  </si>
  <si>
    <t>2583099.423 1244736.782</t>
  </si>
  <si>
    <t>2576409.000 1252756.625</t>
  </si>
  <si>
    <t>2569800.500 1248970.875</t>
  </si>
  <si>
    <t>2583016.891 1244358.351</t>
  </si>
  <si>
    <t>31: Aucun bâtiment dans la MO pour l'EGID 192009951</t>
  </si>
  <si>
    <t>31: Aucun bâtiment dans la MO pour l'EGID 191992383</t>
  </si>
  <si>
    <t>2577417.000 1253224.875</t>
  </si>
  <si>
    <t>31: Aucun bâtiment dans la MO pour l'EGID 192030716</t>
  </si>
  <si>
    <t>2601534.000 1244333.500</t>
  </si>
  <si>
    <t>2601548.000 1244355.000</t>
  </si>
  <si>
    <t>2601318.338 1244339.177</t>
  </si>
  <si>
    <t>2595957.250 1245673.125</t>
  </si>
  <si>
    <t>2575509.000 1239191.000</t>
  </si>
  <si>
    <t>2570098.265 1250856.488</t>
  </si>
  <si>
    <t>2569923.265 1250636.211</t>
  </si>
  <si>
    <t>31: Aucun bâtiment dans la MO pour l'EGID 191957518&lt;/br&gt;33: Le bâtiment 191957518 has GSTAT '1003 im Bau'</t>
  </si>
  <si>
    <t>31: Aucun bâtiment dans la MO pour l'EGID 504049201</t>
  </si>
  <si>
    <t>31: Aucun bâtiment dans la MO pour l'EGID 192022768</t>
  </si>
  <si>
    <t>31: Aucun bâtiment dans la MO pour l'EGID 191961704</t>
  </si>
  <si>
    <t>31: Aucun bâtiment dans la MO pour l'EGID 192015023</t>
  </si>
  <si>
    <t>31: Aucun bâtiment dans la MO pour l'EGID 192034063</t>
  </si>
  <si>
    <t>2590344.000 1243284.000</t>
  </si>
  <si>
    <t>31: Aucun bâtiment dans la MO pour l'EGID 191892367</t>
  </si>
  <si>
    <t>2593341.375 1245924.375</t>
  </si>
  <si>
    <t>2584526.000 1242842.700</t>
  </si>
  <si>
    <t>31: Aucun bâtiment dans la MO pour l'EGID 191995820&lt;/br&gt;33: Le bâtiment 191995820 has GSTAT '1003 im Bau'</t>
  </si>
  <si>
    <t>31: Aucun bâtiment dans la MO pour l'EGID 191759311</t>
  </si>
  <si>
    <t>2603327.000 1241917.000</t>
  </si>
  <si>
    <t>2579962.400 1253281.600</t>
  </si>
  <si>
    <t>31: Aucun bâtiment dans la MO pour l'EGID 192036968</t>
  </si>
  <si>
    <t>31: Aucun bâtiment dans la MO pour l'EGID 192036698</t>
  </si>
  <si>
    <t>2583258.386 1244497.326</t>
  </si>
  <si>
    <t>2582796.369 1244181.787</t>
  </si>
  <si>
    <t>2582966.711 1244114.185</t>
  </si>
  <si>
    <t>2583093.949 1244371.523</t>
  </si>
  <si>
    <t>2570341.989 1236703.619</t>
  </si>
  <si>
    <t>31: Aucun bâtiment dans la MO pour l'EGID 504119026</t>
  </si>
  <si>
    <t>31: Aucun bâtiment dans la MO pour l'EGID 504119028</t>
  </si>
  <si>
    <t>31: Aucun bâtiment dans la MO pour l'EGID 504119061</t>
  </si>
  <si>
    <t>31: Aucun bâtiment dans la MO pour l'EGID 504049563</t>
  </si>
  <si>
    <t>35: Obsolète dans le RegBL. Le bâtiment de la MO est déjà lié au bâtiment ayant l'EGID 1632385</t>
  </si>
  <si>
    <t>2590050.708 1243100.750</t>
  </si>
  <si>
    <t>2590402.671 1243331.488</t>
  </si>
  <si>
    <t>31: Aucun bâtiment dans la MO pour l'EGID 192008820&lt;/br&gt;33: Le bâtiment 192008820 has GSTAT '1003 im Bau'</t>
  </si>
  <si>
    <t>35: Obsolète dans le RegBL. Le bâtiment de la MO est déjà lié au bâtiment ayant l'EGID 972290</t>
  </si>
  <si>
    <t>2583005.500 1244329.125</t>
  </si>
  <si>
    <t>2576872.352 1253128.220</t>
  </si>
  <si>
    <t>31: Aucun bâtiment dans la MO pour l'EGID 192039718</t>
  </si>
  <si>
    <t>31: Aucun bâtiment dans la MO pour l'EGID 502037054</t>
  </si>
  <si>
    <t>2572446.000 1249721.250</t>
  </si>
  <si>
    <t>2597594.685 1244277.940</t>
  </si>
  <si>
    <t>31: Aucun bâtiment dans la MO pour l'EGID 192040949&lt;/br&gt;33: Le bâtiment 192040949 has GSTAT '1003 im Bau'</t>
  </si>
  <si>
    <t>35: Obsolète dans le RegBL. Le bâtiment de la MO est déjà lié au bâtiment ayant l'EGID 502169556</t>
  </si>
  <si>
    <t>42: la catégorie 1060 n'est pas cohérente avec le topic Objets divers de la MO&lt;/br&gt;61: 2 polygones de la MO ont le même EGID du RegBL</t>
  </si>
  <si>
    <t>2576989.664 1250343.253</t>
  </si>
  <si>
    <t>2578634.593 1248749.485</t>
  </si>
  <si>
    <t>31: Aucun bâtiment dans la MO pour l'EGID 502019098</t>
  </si>
  <si>
    <t>31: Aucun bâtiment dans la MO pour l'EGID 502019535</t>
  </si>
  <si>
    <t>31: Aucun bâtiment dans la MO pour l'EGID 191974062</t>
  </si>
  <si>
    <t>31: Aucun bâtiment dans la MO pour l'EGID 191974090</t>
  </si>
  <si>
    <t>31: Aucun bâtiment dans la MO pour l'EGID 191974093</t>
  </si>
  <si>
    <t>31: Aucun bâtiment dans la MO pour l'EGID 191974094</t>
  </si>
  <si>
    <t>31: Aucun bâtiment dans la MO pour l'EGID 191974104</t>
  </si>
  <si>
    <t>31: Aucun bâtiment dans la MO pour l'EGID 191974113</t>
  </si>
  <si>
    <t>31: Aucun bâtiment dans la MO pour l'EGID 191974117</t>
  </si>
  <si>
    <t>31: Aucun bâtiment dans la MO pour l'EGID 191974123</t>
  </si>
  <si>
    <t>2583009.000 1244308.000</t>
  </si>
  <si>
    <t>2572997.083 1238579.720</t>
  </si>
  <si>
    <t>2571552.597 1235992.448</t>
  </si>
  <si>
    <t>2566752.750 1234218.875</t>
  </si>
  <si>
    <t>2572625.000 1249915.000</t>
  </si>
  <si>
    <t>2572839.866 1251220.102</t>
  </si>
  <si>
    <t>2570756.168 1251018.839</t>
  </si>
  <si>
    <t>2581341.102 1252621.691</t>
  </si>
  <si>
    <t>2580499.618 1252987.648</t>
  </si>
  <si>
    <t>2582422.405 1252941.605</t>
  </si>
  <si>
    <t>2583790.624 1252567.344</t>
  </si>
  <si>
    <t>2584322.797 1253529.597</t>
  </si>
  <si>
    <t>2602826.790 1244278.850</t>
  </si>
  <si>
    <t>2602738.132 1244255.551</t>
  </si>
  <si>
    <t>31: Aucun bâtiment dans la MO pour l'EGID 192030092</t>
  </si>
  <si>
    <t>31: Aucun bâtiment dans la MO pour l'EGID 191957517</t>
  </si>
  <si>
    <t>31: Aucun bâtiment dans la MO pour l'EGID 504049570</t>
  </si>
  <si>
    <t>31: Aucun bâtiment dans la MO pour l'EGID 504049581</t>
  </si>
  <si>
    <t>31: Aucun bâtiment dans la MO pour l'EGID 192038653</t>
  </si>
  <si>
    <t>31: Aucun bâtiment dans la MO pour l'EGID 191947173</t>
  </si>
  <si>
    <t>31: Aucun bâtiment dans la MO pour l'EGID 504050122</t>
  </si>
  <si>
    <t>31: Aucun bâtiment dans la MO pour l'EGID 504050894</t>
  </si>
  <si>
    <t>31: Aucun bâtiment dans la MO pour l'EGID 502203843</t>
  </si>
  <si>
    <t>31: Aucun bâtiment dans la MO pour l'EGID 502203999</t>
  </si>
  <si>
    <t>31: Aucun bâtiment dans la MO pour l'EGID 502204163</t>
  </si>
  <si>
    <t>31: Aucun bâtiment dans la MO pour l'EGID 502204165</t>
  </si>
  <si>
    <t>31: Aucun bâtiment dans la MO pour l'EGID 502204179</t>
  </si>
  <si>
    <t>2578012.000 1258768.000</t>
  </si>
  <si>
    <t>2578653.000 1259114.000</t>
  </si>
  <si>
    <t>2582044.000 1260082.000</t>
  </si>
  <si>
    <t>2578617.875 1258724.750</t>
  </si>
  <si>
    <t>2578423.000 1257897.000</t>
  </si>
  <si>
    <t>2578544.980 1258466.788</t>
  </si>
  <si>
    <t>31: Aucun bâtiment dans la MO pour l'EGID 191759491&lt;/br&gt;33: Le bâtiment 191759491 has GSTAT '1003 im Bau'</t>
  </si>
  <si>
    <t>31: Aucun bâtiment dans la MO pour l'EGID 191939968&lt;/br&gt;33: Le bâtiment 191939968 has GSTAT '1003 im Bau'</t>
  </si>
  <si>
    <t>31: Aucun bâtiment dans la MO pour l'EGID 191964023</t>
  </si>
  <si>
    <t>31: Aucun bâtiment dans la MO pour l'EGID 192034912</t>
  </si>
  <si>
    <t>31: Aucun bâtiment dans la MO pour l'EGID 502145611</t>
  </si>
  <si>
    <t>35: Obsolète dans le RegBL. Le bâtiment de la MO est déjà lié au bâtiment ayant l'EGID 502145483</t>
  </si>
  <si>
    <t>Pâturage des Esserts</t>
  </si>
  <si>
    <t>25d.1</t>
  </si>
  <si>
    <t>Montenol</t>
  </si>
  <si>
    <t>18</t>
  </si>
  <si>
    <t>2567022.000 1228856.250</t>
  </si>
  <si>
    <t>2577504.000 1236910.250</t>
  </si>
  <si>
    <t>2575870.153 1250365.590</t>
  </si>
  <si>
    <t>31: Aucun bâtiment dans la MO pour l'EGID 192028482</t>
  </si>
  <si>
    <t>31: Aucun bâtiment dans la MO pour l'EGID 192028487</t>
  </si>
  <si>
    <t>31: Aucun bâtiment dans la MO pour l'EGID 192044796</t>
  </si>
  <si>
    <t>31: Aucun bâtiment dans la MO pour l'EGID 192044574</t>
  </si>
  <si>
    <t>31: Aucun bâtiment dans la MO pour l'EGID 191932005</t>
  </si>
  <si>
    <t>35: Obsolète dans le RegBL. Le bâtiment de la MO est déjà lié au bâtiment ayant l'EGID 192028938</t>
  </si>
  <si>
    <t>2582484.750 1242637.625</t>
  </si>
  <si>
    <t>2576556.250 1233760.250</t>
  </si>
  <si>
    <t>2576559.750 1233759.000</t>
  </si>
  <si>
    <t>31: Aucun bâtiment dans la MO pour l'EGID 192026618</t>
  </si>
  <si>
    <t>31: Aucun bâtiment dans la MO pour l'EGID 191963682</t>
  </si>
  <si>
    <t>31: Aucun bâtiment dans la MO pour l'EGID 191963691</t>
  </si>
  <si>
    <t>2558641.759 1246103.383</t>
  </si>
  <si>
    <t>2566848.537 1248844.157</t>
  </si>
  <si>
    <t>31: Aucun bâtiment dans la MO pour l'EGID 504043909</t>
  </si>
  <si>
    <t>31: Aucun bâtiment dans la MO pour l'EGID 504044034</t>
  </si>
  <si>
    <t>2576420.092 1233750.163</t>
  </si>
  <si>
    <t>2576443.343 1233785.579</t>
  </si>
  <si>
    <t>2572802.970 1250518.203</t>
  </si>
  <si>
    <t>2573659.998 1250777.374</t>
  </si>
  <si>
    <t>2579524.505 1246103.082</t>
  </si>
  <si>
    <t>2579552.621 1246173.992</t>
  </si>
  <si>
    <t>2579532.594 1246092.049</t>
  </si>
  <si>
    <t>31: Aucun bâtiment dans la MO pour l'EGID 504102477</t>
  </si>
  <si>
    <t>31: Aucun bâtiment dans la MO pour l'EGID 504102576</t>
  </si>
  <si>
    <t>31: Aucun bâtiment dans la MO pour l'EGID 502020202</t>
  </si>
  <si>
    <t>35: Obsolète dans le RegBL. Le bâtiment de la MO est déjà lié au bâtiment ayant l'EGID 502020002</t>
  </si>
  <si>
    <t>2577711.250 1236331.375</t>
  </si>
  <si>
    <t>2568286.737 1261256.812</t>
  </si>
  <si>
    <t>2567959.202 1260301.616</t>
  </si>
  <si>
    <t>2567959.323 1260306.591</t>
  </si>
  <si>
    <t>2568262.910 1261127.641</t>
  </si>
  <si>
    <t>2569071.594 1261113.241</t>
  </si>
  <si>
    <t>2568584.231 1261150.888</t>
  </si>
  <si>
    <t>31: Aucun bâtiment dans la MO pour l'EGID 192047365</t>
  </si>
  <si>
    <t>31: Aucun bâtiment dans la MO pour l'EGID 502150961</t>
  </si>
  <si>
    <t>31: Aucun bâtiment dans la MO pour l'EGID 502150962</t>
  </si>
  <si>
    <t>31: Aucun bâtiment dans la MO pour l'EGID 502150982</t>
  </si>
  <si>
    <t>35: Obsolète dans le RegBL. Le bâtiment de la MO est déjà lié au bâtiment ayant l'EGID 2018487</t>
  </si>
  <si>
    <t>2570773.000 1236745.750</t>
  </si>
  <si>
    <t>2562149.370 1249401.397</t>
  </si>
  <si>
    <t>Basse-Vendline</t>
  </si>
  <si>
    <t>2561866.809 1248507.743</t>
  </si>
  <si>
    <t>https://tinyurl.com/yy7ya4g9/JU/6812_bdg_erw.kml</t>
  </si>
  <si>
    <t>31: Aucun bâtiment dans la MO pour l'EGID 192028624</t>
  </si>
  <si>
    <t>31: Aucun bâtiment dans la MO pour l'EGID 504057037</t>
  </si>
  <si>
    <t>35: Obsolète dans le RegBL. Le bâtiment de la MO est déjà lié au bâtiment ayant l'EGID 191963661</t>
  </si>
  <si>
    <t>35: Obsolète dans le RegBL. Le bâtiment de la MO est déjà lié au bâtiment ayant l'EGID 191833977</t>
  </si>
  <si>
    <t>2559616.250 1225456.875</t>
  </si>
  <si>
    <t>2558163.750 1222482.875</t>
  </si>
  <si>
    <t>2576820.298 1252926.593</t>
  </si>
  <si>
    <t>2574391.128 1259242.347</t>
  </si>
  <si>
    <t>2583321.908 1244645.252</t>
  </si>
  <si>
    <t>2559615.884 1225456.220</t>
  </si>
  <si>
    <t>2557952.972 1226757.054</t>
  </si>
  <si>
    <t>2578874.675 1255517.483</t>
  </si>
  <si>
    <t>42: la catégorie 1060 n'est pas cohérente avec le topic Objets divers de la MO&lt;/br&gt;62: 2 bâtiments du RegBL (192048447, 192048448) à l'intérieur du même polygone de la MO</t>
  </si>
  <si>
    <t>31: Aucun bâtiment dans la MO pour l'EGID 192048457</t>
  </si>
  <si>
    <t>31: Aucun bâtiment dans la MO pour l'EGID 502037088</t>
  </si>
  <si>
    <t>31: Aucun bâtiment dans la MO pour l'EGID 502178618</t>
  </si>
  <si>
    <t>2591304.000 1244562.000</t>
  </si>
  <si>
    <t>2591319.000 1244567.000</t>
  </si>
  <si>
    <t>2591312.000 1244575.000</t>
  </si>
  <si>
    <t>2589860.750 1245516.718</t>
  </si>
  <si>
    <t>31: Aucun bâtiment dans la MO pour l'EGID 191962376</t>
  </si>
  <si>
    <t>31: Aucun bâtiment dans la MO pour l'EGID 191962377</t>
  </si>
  <si>
    <t>31: Aucun bâtiment dans la MO pour l'EGID 191962378</t>
  </si>
  <si>
    <t>12: Lié au bâtiment avec l'EGID 192043434 dans la même commune&lt;/br&gt;42: la catégorie 1060 n'est pas cohérente avec le topic Objets divers de la MO</t>
  </si>
  <si>
    <t>2576499.184 1252340.959</t>
  </si>
  <si>
    <t>2583001.036 1244344.695</t>
  </si>
  <si>
    <t>2601057.988 1244624.321</t>
  </si>
  <si>
    <t>35: Obsolète dans le RegBL. Le bâtiment de la MO est déjà lié au bâtiment ayant l'EGID 2407938</t>
  </si>
  <si>
    <t>12: Lié au bâtiment avec l'EGID 192042048 dans la même commune&lt;/br&gt;42: la catégorie 1080 n'est pas cohérente avec le topic Couverture du sol de la MO</t>
  </si>
  <si>
    <t>2585210.841 1243005.063</t>
  </si>
  <si>
    <t>2569902.990 1254621.817</t>
  </si>
  <si>
    <t>2578088.835 1258245.804</t>
  </si>
  <si>
    <t>2578344.684 1259135.434</t>
  </si>
  <si>
    <t>2578327.596 1259134.431</t>
  </si>
  <si>
    <t>2562878.328 1229985.536</t>
  </si>
  <si>
    <t>31: Aucun bâtiment dans la MO pour l'EGID 502132581</t>
  </si>
  <si>
    <t>31: Aucun bâtiment dans la MO pour l'EGID 502145382</t>
  </si>
  <si>
    <t>31: Aucun bâtiment dans la MO pour l'EGID 502145417</t>
  </si>
  <si>
    <t>31: Aucun bâtiment dans la MO pour l'EGID 502145418</t>
  </si>
  <si>
    <t>35: Obsolète dans le RegBL. Le bâtiment de la MO est déjà lié au bâtiment ayant l'EGID 1631927</t>
  </si>
  <si>
    <t>35: Obsolète dans le RegBL. Le bâtiment de la MO est déjà lié au bâtiment ayant l'EGID 2409279</t>
  </si>
  <si>
    <t>35: Obsolète dans le RegBL. Le bâtiment de la MO est déjà lié au bâtiment ayant l'EGID 191723897</t>
  </si>
  <si>
    <t>35: Obsolète dans le RegBL. Le bâtiment de la MO est déjà lié au bâtiment ayant l'EGID 504056734</t>
  </si>
  <si>
    <t>12: Lié au bâtiment avec l'EGID 192048500 dans la même commune&lt;/br&gt;42: la catégorie 1080 n'est pas cohérente avec le topic Couverture du sol de la MO</t>
  </si>
  <si>
    <t>2583002.330 1244477.829</t>
  </si>
  <si>
    <t>2584616.022 1247043.927</t>
  </si>
  <si>
    <t>2591577.500 1246069.875</t>
  </si>
  <si>
    <t>2588968.000 1242616.000</t>
  </si>
  <si>
    <t>2574393.254 1255942.523</t>
  </si>
  <si>
    <t>2578217.032 1251906.608</t>
  </si>
  <si>
    <t>2579528.277 1249063.829</t>
  </si>
  <si>
    <t>2579520.444 1249066.337</t>
  </si>
  <si>
    <t>Update: 25.03.2024</t>
  </si>
  <si>
    <t>Etat: 25.03.2024</t>
  </si>
  <si>
    <t>62: 2 bâtiments du RegBL (192050503, 192052044) à l'intérieur du même polygone de la MO</t>
  </si>
  <si>
    <t>62: 2 bâtiments du RegBL (192052209, 192052345) à l'intérieur du même polygone de la MO</t>
  </si>
  <si>
    <t>31: Aucun bâtiment dans la MO pour l'EGID 192037039</t>
  </si>
  <si>
    <t>31: Aucun bâtiment dans la MO pour l'EGID 502178564</t>
  </si>
  <si>
    <t>31: Aucun bâtiment dans la MO pour l'EGID 504119692</t>
  </si>
  <si>
    <t>31: Aucun bâtiment dans la MO pour l'EGID 504119789</t>
  </si>
  <si>
    <t>35: Obsolète dans le RegBL. Le bâtiment de la MO est déjà lié au bâtiment ayant l'EGID 970389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</si>
</sst>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dd/mm/yyyy\ h:mm;@"/>
    <numFmt numFmtId="168" formatCode="_ * #,##0_ ;_ * \-#,##0_ ;_ * &quot;-&quot;??_ ;_ @_ "/>
    <numFmt numFmtId="169" formatCode="0000"/>
  </numFmts>
  <fonts count="3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rgb="FF000000"/>
      <name val="Calibri"/>
      <family val="2"/>
    </font>
    <font>
      <sz val="12"/>
      <color rgb="FFA6A6A6"/>
      <name val="Calibri"/>
      <family val="2"/>
    </font>
    <font>
      <sz val="12"/>
      <color theme="0" tint="-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sz val="11"/>
      <color theme="1"/>
      <name val="Calibri"/>
      <family val="2"/>
    </font>
    <font>
      <sz val="11"/>
      <color rgb="FFA6A6A6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DACE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0B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69">
    <xf numFmtId="0" fontId="0" fillId="0" borderId="0" xfId="0"/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3" borderId="0" xfId="1" applyFont="1" applyFill="1" applyBorder="1" applyAlignment="1">
      <alignment vertical="center"/>
    </xf>
    <xf numFmtId="0" fontId="5" fillId="3" borderId="0" xfId="2" applyFont="1" applyFill="1" applyBorder="1" applyAlignment="1">
      <alignment vertical="center"/>
    </xf>
    <xf numFmtId="0" fontId="2" fillId="4" borderId="0" xfId="1" applyFont="1" applyFill="1" applyBorder="1" applyAlignment="1">
      <alignment vertical="center"/>
    </xf>
    <xf numFmtId="0" fontId="2" fillId="4" borderId="0" xfId="3" applyFont="1" applyFill="1" applyBorder="1" applyAlignment="1">
      <alignment vertical="center"/>
    </xf>
    <xf numFmtId="0" fontId="2" fillId="5" borderId="0" xfId="1" applyFont="1" applyFill="1" applyBorder="1" applyAlignment="1">
      <alignment vertical="center"/>
    </xf>
    <xf numFmtId="0" fontId="2" fillId="5" borderId="0" xfId="3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/>
    </xf>
    <xf numFmtId="0" fontId="0" fillId="0" borderId="1" xfId="3" applyFont="1" applyFill="1" applyBorder="1" applyAlignment="1">
      <alignment vertical="center" wrapText="1"/>
    </xf>
    <xf numFmtId="0" fontId="0" fillId="0" borderId="1" xfId="3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/>
    </xf>
    <xf numFmtId="0" fontId="5" fillId="0" borderId="1" xfId="3" applyFont="1" applyFill="1" applyBorder="1" applyAlignment="1">
      <alignment vertical="center" wrapText="1"/>
    </xf>
    <xf numFmtId="0" fontId="5" fillId="0" borderId="1" xfId="3" applyFont="1" applyFill="1" applyBorder="1" applyAlignment="1">
      <alignment vertical="center"/>
    </xf>
    <xf numFmtId="166" fontId="5" fillId="0" borderId="1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2" fillId="0" borderId="1" xfId="1" applyFont="1" applyFill="1" applyBorder="1"/>
    <xf numFmtId="0" fontId="5" fillId="0" borderId="1" xfId="5" applyFont="1" applyFill="1" applyBorder="1" applyAlignment="1">
      <alignment vertical="center" wrapText="1"/>
    </xf>
    <xf numFmtId="0" fontId="6" fillId="0" borderId="1" xfId="6" applyFill="1" applyBorder="1" applyAlignment="1">
      <alignment horizontal="left" vertic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/>
    <xf numFmtId="167" fontId="3" fillId="0" borderId="2" xfId="1" applyNumberFormat="1" applyFont="1" applyBorder="1" applyAlignment="1"/>
    <xf numFmtId="0" fontId="2" fillId="0" borderId="0" xfId="1" applyFont="1" applyFill="1" applyBorder="1" applyAlignment="1">
      <alignment vertical="center"/>
    </xf>
    <xf numFmtId="0" fontId="8" fillId="0" borderId="8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9" fillId="0" borderId="8" xfId="3" applyFont="1" applyFill="1" applyBorder="1" applyAlignment="1"/>
    <xf numFmtId="0" fontId="9" fillId="0" borderId="0" xfId="3" applyFont="1" applyFill="1" applyBorder="1" applyAlignment="1"/>
    <xf numFmtId="0" fontId="2" fillId="0" borderId="6" xfId="1" applyFont="1" applyBorder="1"/>
    <xf numFmtId="0" fontId="2" fillId="0" borderId="7" xfId="1" applyFont="1" applyBorder="1"/>
    <xf numFmtId="0" fontId="2" fillId="0" borderId="6" xfId="1" applyFont="1" applyFill="1" applyBorder="1"/>
    <xf numFmtId="0" fontId="2" fillId="0" borderId="8" xfId="1" applyFont="1" applyFill="1" applyBorder="1"/>
    <xf numFmtId="0" fontId="10" fillId="0" borderId="6" xfId="1" applyFont="1" applyFill="1" applyBorder="1"/>
    <xf numFmtId="0" fontId="10" fillId="0" borderId="7" xfId="1" applyFont="1" applyFill="1" applyBorder="1"/>
    <xf numFmtId="0" fontId="10" fillId="0" borderId="8" xfId="1" applyFont="1" applyFill="1" applyBorder="1"/>
    <xf numFmtId="0" fontId="2" fillId="0" borderId="6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8" fillId="0" borderId="10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2" fillId="0" borderId="9" xfId="1" applyFont="1" applyFill="1" applyBorder="1" applyAlignment="1">
      <alignment vertical="center"/>
    </xf>
    <xf numFmtId="0" fontId="11" fillId="9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2" fillId="0" borderId="9" xfId="1" applyFont="1" applyBorder="1" applyAlignment="1">
      <alignment vertical="center"/>
    </xf>
    <xf numFmtId="0" fontId="12" fillId="0" borderId="10" xfId="1" applyFont="1" applyFill="1" applyBorder="1" applyAlignment="1">
      <alignment horizontal="left" vertical="center"/>
    </xf>
    <xf numFmtId="0" fontId="13" fillId="0" borderId="9" xfId="1" applyFont="1" applyFill="1" applyBorder="1" applyAlignment="1">
      <alignment vertical="center"/>
    </xf>
    <xf numFmtId="0" fontId="14" fillId="0" borderId="1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6" fillId="0" borderId="9" xfId="1" applyFont="1" applyBorder="1" applyAlignment="1">
      <alignment vertical="center"/>
    </xf>
    <xf numFmtId="0" fontId="15" fillId="0" borderId="10" xfId="1" applyFont="1" applyFill="1" applyBorder="1" applyAlignment="1">
      <alignment horizontal="left" vertical="center"/>
    </xf>
    <xf numFmtId="0" fontId="16" fillId="0" borderId="0" xfId="1" applyFont="1" applyBorder="1" applyAlignment="1">
      <alignment vertical="center"/>
    </xf>
    <xf numFmtId="0" fontId="11" fillId="10" borderId="0" xfId="1" applyFont="1" applyFill="1" applyBorder="1" applyAlignment="1">
      <alignment horizontal="center" vertical="center" wrapText="1"/>
    </xf>
    <xf numFmtId="0" fontId="18" fillId="0" borderId="10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2" fillId="0" borderId="9" xfId="1" applyFont="1" applyFill="1" applyBorder="1"/>
    <xf numFmtId="0" fontId="2" fillId="0" borderId="0" xfId="1" applyFont="1" applyFill="1" applyBorder="1"/>
    <xf numFmtId="0" fontId="11" fillId="0" borderId="0" xfId="1" applyFont="1" applyFill="1" applyBorder="1"/>
    <xf numFmtId="0" fontId="11" fillId="0" borderId="9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9" fillId="0" borderId="0" xfId="1" applyFont="1" applyFill="1" applyBorder="1"/>
    <xf numFmtId="0" fontId="20" fillId="0" borderId="9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21" fillId="0" borderId="0" xfId="1" applyFont="1" applyFill="1" applyBorder="1"/>
    <xf numFmtId="0" fontId="7" fillId="0" borderId="9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/>
    </xf>
    <xf numFmtId="0" fontId="10" fillId="11" borderId="9" xfId="1" applyFont="1" applyFill="1" applyBorder="1" applyAlignment="1">
      <alignment vertical="center"/>
    </xf>
    <xf numFmtId="0" fontId="22" fillId="11" borderId="0" xfId="1" applyFont="1" applyFill="1" applyBorder="1" applyAlignment="1">
      <alignment vertical="center"/>
    </xf>
    <xf numFmtId="0" fontId="10" fillId="11" borderId="0" xfId="1" applyFont="1" applyFill="1" applyBorder="1" applyAlignment="1">
      <alignment vertical="center"/>
    </xf>
    <xf numFmtId="10" fontId="22" fillId="11" borderId="0" xfId="1" applyNumberFormat="1" applyFont="1" applyFill="1" applyBorder="1" applyAlignment="1">
      <alignment vertical="center"/>
    </xf>
    <xf numFmtId="0" fontId="22" fillId="11" borderId="10" xfId="1" applyFont="1" applyFill="1" applyBorder="1" applyAlignment="1">
      <alignment vertical="center"/>
    </xf>
    <xf numFmtId="0" fontId="22" fillId="11" borderId="9" xfId="1" applyFont="1" applyFill="1" applyBorder="1" applyAlignment="1">
      <alignment vertical="center"/>
    </xf>
    <xf numFmtId="0" fontId="10" fillId="11" borderId="10" xfId="1" applyFont="1" applyFill="1" applyBorder="1" applyAlignment="1">
      <alignment vertical="center"/>
    </xf>
    <xf numFmtId="1" fontId="2" fillId="2" borderId="0" xfId="7" applyNumberFormat="1" applyFont="1" applyFill="1" applyBorder="1" applyAlignment="1">
      <alignment vertical="center"/>
    </xf>
    <xf numFmtId="9" fontId="2" fillId="2" borderId="0" xfId="7" applyFont="1" applyFill="1" applyBorder="1" applyAlignment="1">
      <alignment vertical="center"/>
    </xf>
    <xf numFmtId="10" fontId="2" fillId="2" borderId="0" xfId="7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10" fillId="0" borderId="9" xfId="1" applyFont="1" applyFill="1" applyBorder="1" applyAlignment="1">
      <alignment vertical="center"/>
    </xf>
    <xf numFmtId="1" fontId="10" fillId="0" borderId="0" xfId="7" applyNumberFormat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/>
    </xf>
    <xf numFmtId="0" fontId="22" fillId="0" borderId="10" xfId="1" applyFont="1" applyFill="1" applyBorder="1" applyAlignment="1">
      <alignment vertical="center"/>
    </xf>
    <xf numFmtId="0" fontId="22" fillId="0" borderId="9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10" fillId="0" borderId="10" xfId="1" applyFont="1" applyFill="1" applyBorder="1" applyAlignment="1">
      <alignment vertical="center"/>
    </xf>
    <xf numFmtId="1" fontId="2" fillId="0" borderId="0" xfId="7" applyNumberFormat="1" applyFont="1" applyFill="1" applyBorder="1" applyAlignment="1">
      <alignment vertical="center"/>
    </xf>
    <xf numFmtId="9" fontId="2" fillId="0" borderId="0" xfId="7" applyFont="1" applyFill="1" applyBorder="1" applyAlignment="1">
      <alignment vertical="center"/>
    </xf>
    <xf numFmtId="10" fontId="2" fillId="0" borderId="0" xfId="7" applyNumberFormat="1" applyFont="1" applyFill="1" applyBorder="1" applyAlignment="1">
      <alignment vertical="center"/>
    </xf>
    <xf numFmtId="0" fontId="10" fillId="2" borderId="9" xfId="1" applyFont="1" applyFill="1" applyBorder="1" applyAlignment="1">
      <alignment vertical="center"/>
    </xf>
    <xf numFmtId="1" fontId="10" fillId="2" borderId="0" xfId="7" applyNumberFormat="1" applyFont="1" applyFill="1" applyBorder="1" applyAlignment="1">
      <alignment vertical="center" wrapText="1"/>
    </xf>
    <xf numFmtId="0" fontId="10" fillId="2" borderId="0" xfId="1" applyFont="1" applyFill="1" applyBorder="1" applyAlignment="1">
      <alignment vertical="center"/>
    </xf>
    <xf numFmtId="10" fontId="22" fillId="12" borderId="0" xfId="1" applyNumberFormat="1" applyFont="1" applyFill="1" applyBorder="1" applyAlignment="1">
      <alignment vertical="center"/>
    </xf>
    <xf numFmtId="0" fontId="22" fillId="2" borderId="10" xfId="1" applyFont="1" applyFill="1" applyBorder="1" applyAlignment="1">
      <alignment vertical="center"/>
    </xf>
    <xf numFmtId="0" fontId="22" fillId="2" borderId="9" xfId="1" applyFont="1" applyFill="1" applyBorder="1" applyAlignment="1">
      <alignment vertical="center"/>
    </xf>
    <xf numFmtId="0" fontId="22" fillId="2" borderId="0" xfId="1" applyFont="1" applyFill="1" applyBorder="1" applyAlignment="1">
      <alignment vertical="center"/>
    </xf>
    <xf numFmtId="0" fontId="10" fillId="2" borderId="10" xfId="1" applyFont="1" applyFill="1" applyBorder="1" applyAlignment="1">
      <alignment vertical="center"/>
    </xf>
    <xf numFmtId="0" fontId="12" fillId="0" borderId="10" xfId="1" applyFont="1" applyFill="1" applyBorder="1" applyAlignment="1">
      <alignment vertical="center"/>
    </xf>
    <xf numFmtId="0" fontId="23" fillId="0" borderId="1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10" fontId="22" fillId="0" borderId="0" xfId="1" applyNumberFormat="1" applyFont="1" applyFill="1" applyBorder="1" applyAlignment="1">
      <alignment vertical="center"/>
    </xf>
    <xf numFmtId="0" fontId="10" fillId="12" borderId="9" xfId="1" applyFont="1" applyFill="1" applyBorder="1" applyAlignment="1">
      <alignment vertical="center"/>
    </xf>
    <xf numFmtId="0" fontId="22" fillId="12" borderId="0" xfId="1" applyFont="1" applyFill="1" applyBorder="1" applyAlignment="1">
      <alignment vertical="center"/>
    </xf>
    <xf numFmtId="0" fontId="10" fillId="12" borderId="0" xfId="1" applyFont="1" applyFill="1" applyBorder="1" applyAlignment="1">
      <alignment vertical="center"/>
    </xf>
    <xf numFmtId="0" fontId="22" fillId="12" borderId="10" xfId="1" applyFont="1" applyFill="1" applyBorder="1" applyAlignment="1">
      <alignment vertical="center"/>
    </xf>
    <xf numFmtId="0" fontId="22" fillId="12" borderId="9" xfId="1" applyFont="1" applyFill="1" applyBorder="1" applyAlignment="1">
      <alignment vertical="center"/>
    </xf>
    <xf numFmtId="0" fontId="10" fillId="12" borderId="10" xfId="1" applyFont="1" applyFill="1" applyBorder="1" applyAlignment="1">
      <alignment vertical="center"/>
    </xf>
    <xf numFmtId="0" fontId="11" fillId="0" borderId="11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164" fontId="11" fillId="0" borderId="12" xfId="8" applyNumberFormat="1" applyFont="1" applyBorder="1" applyAlignment="1">
      <alignment vertical="center"/>
    </xf>
    <xf numFmtId="0" fontId="11" fillId="0" borderId="13" xfId="1" applyFont="1" applyFill="1" applyBorder="1" applyAlignment="1">
      <alignment vertical="center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vertical="center"/>
    </xf>
    <xf numFmtId="10" fontId="11" fillId="0" borderId="12" xfId="7" applyNumberFormat="1" applyFont="1" applyFill="1" applyBorder="1" applyAlignment="1">
      <alignment vertical="center"/>
    </xf>
    <xf numFmtId="0" fontId="24" fillId="0" borderId="11" xfId="1" applyFont="1" applyFill="1" applyBorder="1" applyAlignment="1">
      <alignment vertical="center"/>
    </xf>
    <xf numFmtId="168" fontId="24" fillId="0" borderId="12" xfId="8" applyNumberFormat="1" applyFont="1" applyFill="1" applyBorder="1" applyAlignment="1">
      <alignment vertical="center"/>
    </xf>
    <xf numFmtId="0" fontId="24" fillId="0" borderId="12" xfId="1" applyFont="1" applyFill="1" applyBorder="1" applyAlignment="1">
      <alignment vertical="center"/>
    </xf>
    <xf numFmtId="10" fontId="24" fillId="0" borderId="12" xfId="7" applyNumberFormat="1" applyFont="1" applyFill="1" applyBorder="1" applyAlignment="1">
      <alignment vertical="center"/>
    </xf>
    <xf numFmtId="0" fontId="24" fillId="0" borderId="13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1" fontId="11" fillId="0" borderId="12" xfId="1" applyNumberFormat="1" applyFont="1" applyFill="1" applyBorder="1" applyAlignment="1">
      <alignment vertical="center"/>
    </xf>
    <xf numFmtId="9" fontId="11" fillId="0" borderId="12" xfId="7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3" fontId="11" fillId="0" borderId="12" xfId="8" applyNumberFormat="1" applyFont="1" applyBorder="1" applyAlignment="1">
      <alignment vertical="center"/>
    </xf>
    <xf numFmtId="3" fontId="11" fillId="0" borderId="13" xfId="8" applyNumberFormat="1" applyFont="1" applyBorder="1" applyAlignment="1">
      <alignment vertical="center"/>
    </xf>
    <xf numFmtId="9" fontId="11" fillId="0" borderId="13" xfId="7" applyFont="1" applyBorder="1" applyAlignment="1">
      <alignment vertical="center"/>
    </xf>
    <xf numFmtId="9" fontId="11" fillId="0" borderId="11" xfId="7" applyFont="1" applyBorder="1" applyAlignment="1">
      <alignment vertical="center"/>
    </xf>
    <xf numFmtId="0" fontId="11" fillId="0" borderId="13" xfId="1" applyFont="1" applyBorder="1" applyAlignment="1">
      <alignment vertical="center"/>
    </xf>
    <xf numFmtId="0" fontId="11" fillId="0" borderId="0" xfId="1" applyFont="1" applyAlignment="1">
      <alignment vertical="center"/>
    </xf>
    <xf numFmtId="1" fontId="2" fillId="0" borderId="0" xfId="1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2" fillId="0" borderId="0" xfId="1"/>
    <xf numFmtId="0" fontId="25" fillId="0" borderId="0" xfId="1" applyFont="1"/>
    <xf numFmtId="0" fontId="2" fillId="0" borderId="0" xfId="1" applyFont="1" applyAlignment="1"/>
    <xf numFmtId="0" fontId="2" fillId="0" borderId="0" xfId="1" applyFont="1" applyBorder="1"/>
    <xf numFmtId="0" fontId="25" fillId="0" borderId="0" xfId="1" applyFont="1" applyBorder="1"/>
    <xf numFmtId="0" fontId="25" fillId="0" borderId="7" xfId="1" applyFont="1" applyBorder="1"/>
    <xf numFmtId="0" fontId="2" fillId="0" borderId="14" xfId="1" applyFont="1" applyBorder="1"/>
    <xf numFmtId="0" fontId="27" fillId="9" borderId="0" xfId="1" applyFont="1" applyFill="1" applyBorder="1" applyAlignment="1">
      <alignment vertical="center" wrapText="1"/>
    </xf>
    <xf numFmtId="0" fontId="28" fillId="9" borderId="9" xfId="1" applyFont="1" applyFill="1" applyBorder="1" applyAlignment="1">
      <alignment vertical="center"/>
    </xf>
    <xf numFmtId="0" fontId="29" fillId="14" borderId="15" xfId="1" applyFont="1" applyFill="1" applyBorder="1" applyAlignment="1">
      <alignment horizontal="center" vertical="center" wrapText="1"/>
    </xf>
    <xf numFmtId="0" fontId="30" fillId="0" borderId="0" xfId="1" applyFont="1"/>
    <xf numFmtId="0" fontId="11" fillId="0" borderId="0" xfId="1" applyFont="1" applyFill="1" applyBorder="1" applyAlignment="1">
      <alignment horizontal="left" vertical="center" wrapText="1"/>
    </xf>
    <xf numFmtId="0" fontId="2" fillId="0" borderId="15" xfId="1" applyFont="1" applyFill="1" applyBorder="1"/>
    <xf numFmtId="0" fontId="2" fillId="0" borderId="0" xfId="1" applyFont="1" applyFill="1"/>
    <xf numFmtId="0" fontId="2" fillId="0" borderId="9" xfId="1" applyFont="1" applyBorder="1"/>
    <xf numFmtId="0" fontId="25" fillId="0" borderId="0" xfId="6" applyNumberFormat="1" applyFont="1"/>
    <xf numFmtId="0" fontId="2" fillId="0" borderId="10" xfId="1" applyFont="1" applyFill="1" applyBorder="1"/>
    <xf numFmtId="0" fontId="12" fillId="0" borderId="10" xfId="1" applyFont="1" applyFill="1" applyBorder="1"/>
    <xf numFmtId="0" fontId="2" fillId="0" borderId="10" xfId="1" applyFont="1" applyBorder="1"/>
    <xf numFmtId="0" fontId="11" fillId="14" borderId="0" xfId="1" applyFont="1" applyFill="1" applyAlignment="1">
      <alignment vertical="center"/>
    </xf>
    <xf numFmtId="0" fontId="2" fillId="14" borderId="0" xfId="1" applyFill="1"/>
    <xf numFmtId="0" fontId="31" fillId="0" borderId="0" xfId="1" applyFont="1"/>
    <xf numFmtId="0" fontId="11" fillId="0" borderId="0" xfId="1" applyFont="1"/>
    <xf numFmtId="0" fontId="11" fillId="3" borderId="0" xfId="1" applyFont="1" applyFill="1"/>
    <xf numFmtId="0" fontId="2" fillId="3" borderId="0" xfId="1" applyFill="1"/>
    <xf numFmtId="0" fontId="32" fillId="15" borderId="0" xfId="1" applyFont="1" applyFill="1" applyAlignment="1">
      <alignment horizontal="center" vertical="center"/>
    </xf>
    <xf numFmtId="0" fontId="11" fillId="0" borderId="0" xfId="3" applyFont="1"/>
    <xf numFmtId="0" fontId="26" fillId="4" borderId="0" xfId="1" applyFont="1" applyFill="1"/>
    <xf numFmtId="0" fontId="2" fillId="4" borderId="0" xfId="1" applyFont="1" applyFill="1"/>
    <xf numFmtId="49" fontId="31" fillId="0" borderId="0" xfId="1" applyNumberFormat="1" applyFont="1"/>
    <xf numFmtId="0" fontId="32" fillId="0" borderId="0" xfId="5" applyFont="1"/>
    <xf numFmtId="49" fontId="32" fillId="0" borderId="0" xfId="5" applyNumberFormat="1" applyFont="1"/>
    <xf numFmtId="0" fontId="32" fillId="10" borderId="0" xfId="5" applyFont="1" applyFill="1"/>
    <xf numFmtId="0" fontId="11" fillId="10" borderId="0" xfId="1" applyFont="1" applyFill="1" applyAlignment="1">
      <alignment vertical="center"/>
    </xf>
    <xf numFmtId="0" fontId="2" fillId="10" borderId="0" xfId="1" applyFont="1" applyFill="1"/>
    <xf numFmtId="0" fontId="33" fillId="0" borderId="0" xfId="1" applyFont="1" applyAlignment="1">
      <alignment vertical="center"/>
    </xf>
    <xf numFmtId="49" fontId="2" fillId="0" borderId="0" xfId="1" applyNumberFormat="1" applyFont="1"/>
    <xf numFmtId="0" fontId="2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6" fillId="0" borderId="0" xfId="6" applyAlignment="1">
      <alignment horizontal="left"/>
    </xf>
    <xf numFmtId="14" fontId="6" fillId="0" borderId="0" xfId="6" applyNumberFormat="1" applyAlignment="1">
      <alignment vertical="center"/>
    </xf>
    <xf numFmtId="0" fontId="2" fillId="0" borderId="0" xfId="1" applyFont="1" applyBorder="1" applyAlignment="1">
      <alignment vertical="center" wrapText="1"/>
    </xf>
    <xf numFmtId="0" fontId="2" fillId="0" borderId="6" xfId="1" applyFont="1" applyBorder="1" applyAlignment="1">
      <alignment vertical="center"/>
    </xf>
    <xf numFmtId="0" fontId="2" fillId="0" borderId="6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2" fillId="0" borderId="1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10" fontId="22" fillId="2" borderId="0" xfId="7" applyNumberFormat="1" applyFont="1" applyFill="1" applyBorder="1" applyAlignment="1">
      <alignment vertical="center"/>
    </xf>
    <xf numFmtId="3" fontId="22" fillId="2" borderId="0" xfId="8" applyNumberFormat="1" applyFont="1" applyFill="1" applyBorder="1" applyAlignment="1">
      <alignment vertical="center"/>
    </xf>
    <xf numFmtId="3" fontId="22" fillId="2" borderId="10" xfId="8" applyNumberFormat="1" applyFont="1" applyFill="1" applyBorder="1" applyAlignment="1">
      <alignment vertical="center"/>
    </xf>
    <xf numFmtId="9" fontId="22" fillId="2" borderId="0" xfId="7" applyFont="1" applyFill="1" applyBorder="1" applyAlignment="1">
      <alignment vertical="center"/>
    </xf>
    <xf numFmtId="9" fontId="22" fillId="2" borderId="10" xfId="7" applyFont="1" applyFill="1" applyBorder="1" applyAlignment="1">
      <alignment vertical="center"/>
    </xf>
    <xf numFmtId="9" fontId="22" fillId="2" borderId="9" xfId="7" applyFont="1" applyFill="1" applyBorder="1" applyAlignment="1">
      <alignment vertical="center"/>
    </xf>
    <xf numFmtId="9" fontId="22" fillId="0" borderId="0" xfId="7" applyFont="1" applyFill="1" applyBorder="1" applyAlignment="1">
      <alignment vertical="center"/>
    </xf>
    <xf numFmtId="3" fontId="22" fillId="0" borderId="0" xfId="8" applyNumberFormat="1" applyFont="1" applyBorder="1" applyAlignment="1">
      <alignment vertical="center"/>
    </xf>
    <xf numFmtId="3" fontId="22" fillId="0" borderId="10" xfId="8" applyNumberFormat="1" applyFont="1" applyBorder="1" applyAlignment="1">
      <alignment vertical="center"/>
    </xf>
    <xf numFmtId="9" fontId="22" fillId="0" borderId="0" xfId="7" applyFont="1" applyBorder="1" applyAlignment="1">
      <alignment vertical="center"/>
    </xf>
    <xf numFmtId="9" fontId="22" fillId="0" borderId="10" xfId="7" applyFont="1" applyBorder="1" applyAlignment="1">
      <alignment vertical="center"/>
    </xf>
    <xf numFmtId="9" fontId="22" fillId="0" borderId="9" xfId="7" applyFont="1" applyBorder="1" applyAlignment="1">
      <alignment vertical="center"/>
    </xf>
    <xf numFmtId="10" fontId="22" fillId="0" borderId="0" xfId="7" applyNumberFormat="1" applyFont="1" applyFill="1" applyBorder="1" applyAlignment="1">
      <alignment vertical="center"/>
    </xf>
    <xf numFmtId="3" fontId="22" fillId="0" borderId="0" xfId="8" applyNumberFormat="1" applyFont="1" applyFill="1" applyBorder="1" applyAlignment="1">
      <alignment vertical="center"/>
    </xf>
    <xf numFmtId="3" fontId="22" fillId="0" borderId="10" xfId="8" applyNumberFormat="1" applyFont="1" applyFill="1" applyBorder="1" applyAlignment="1">
      <alignment vertical="center"/>
    </xf>
    <xf numFmtId="9" fontId="22" fillId="0" borderId="10" xfId="7" applyFont="1" applyFill="1" applyBorder="1" applyAlignment="1">
      <alignment vertical="center"/>
    </xf>
    <xf numFmtId="9" fontId="22" fillId="0" borderId="9" xfId="7" applyFont="1" applyFill="1" applyBorder="1" applyAlignment="1">
      <alignment vertical="center"/>
    </xf>
    <xf numFmtId="0" fontId="11" fillId="6" borderId="0" xfId="1" applyFont="1" applyFill="1" applyAlignment="1">
      <alignment vertical="top"/>
    </xf>
    <xf numFmtId="0" fontId="2" fillId="6" borderId="0" xfId="1" applyFont="1" applyFill="1" applyAlignment="1">
      <alignment horizontal="right" vertical="top"/>
    </xf>
    <xf numFmtId="0" fontId="2" fillId="6" borderId="0" xfId="1" applyFont="1" applyFill="1" applyAlignment="1">
      <alignment vertical="top"/>
    </xf>
    <xf numFmtId="14" fontId="2" fillId="6" borderId="0" xfId="1" applyNumberFormat="1" applyFont="1" applyFill="1" applyAlignment="1">
      <alignment vertical="top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left"/>
    </xf>
    <xf numFmtId="0" fontId="22" fillId="0" borderId="0" xfId="0" applyFont="1"/>
    <xf numFmtId="0" fontId="6" fillId="0" borderId="0" xfId="6" applyFont="1"/>
    <xf numFmtId="169" fontId="22" fillId="0" borderId="0" xfId="0" applyNumberFormat="1" applyFont="1"/>
    <xf numFmtId="0" fontId="29" fillId="16" borderId="0" xfId="1" applyFont="1" applyFill="1" applyAlignment="1">
      <alignment horizontal="left" vertical="top"/>
    </xf>
    <xf numFmtId="0" fontId="2" fillId="16" borderId="0" xfId="1" applyFont="1" applyFill="1" applyAlignment="1">
      <alignment horizontal="left" vertical="top"/>
    </xf>
    <xf numFmtId="14" fontId="2" fillId="16" borderId="0" xfId="1" applyNumberFormat="1" applyFont="1" applyFill="1" applyAlignment="1">
      <alignment horizontal="left" vertical="top"/>
    </xf>
    <xf numFmtId="0" fontId="11" fillId="17" borderId="0" xfId="1" applyFont="1" applyFill="1"/>
    <xf numFmtId="0" fontId="22" fillId="17" borderId="0" xfId="0" applyFont="1" applyFill="1"/>
    <xf numFmtId="0" fontId="5" fillId="0" borderId="0" xfId="0" applyFont="1"/>
    <xf numFmtId="0" fontId="6" fillId="0" borderId="0" xfId="6" applyNumberFormat="1" applyFont="1"/>
    <xf numFmtId="10" fontId="2" fillId="0" borderId="15" xfId="1" applyNumberFormat="1" applyFont="1" applyBorder="1"/>
    <xf numFmtId="9" fontId="22" fillId="0" borderId="0" xfId="7" applyFont="1"/>
    <xf numFmtId="0" fontId="34" fillId="0" borderId="0" xfId="1" applyFont="1"/>
    <xf numFmtId="0" fontId="34" fillId="0" borderId="6" xfId="1" applyFont="1" applyBorder="1"/>
    <xf numFmtId="0" fontId="34" fillId="0" borderId="9" xfId="1" applyFont="1" applyFill="1" applyBorder="1" applyAlignment="1">
      <alignment vertical="center"/>
    </xf>
    <xf numFmtId="0" fontId="34" fillId="0" borderId="0" xfId="0" applyFont="1"/>
    <xf numFmtId="0" fontId="34" fillId="0" borderId="0" xfId="1" applyFont="1" applyFill="1"/>
    <xf numFmtId="0" fontId="34" fillId="0" borderId="0" xfId="1" applyFont="1" applyFill="1" applyAlignment="1">
      <alignment horizontal="center" vertical="top" wrapText="1"/>
    </xf>
    <xf numFmtId="0" fontId="34" fillId="0" borderId="0" xfId="1" applyFont="1" applyFill="1" applyBorder="1" applyAlignment="1">
      <alignment horizontal="center" vertical="top" wrapText="1"/>
    </xf>
    <xf numFmtId="10" fontId="22" fillId="0" borderId="15" xfId="7" applyNumberFormat="1" applyFont="1" applyBorder="1"/>
    <xf numFmtId="10" fontId="22" fillId="0" borderId="0" xfId="7" applyNumberFormat="1" applyFont="1"/>
    <xf numFmtId="9" fontId="34" fillId="0" borderId="0" xfId="1" applyNumberFormat="1" applyFont="1"/>
    <xf numFmtId="0" fontId="8" fillId="0" borderId="0" xfId="1" applyFont="1" applyFill="1"/>
    <xf numFmtId="0" fontId="8" fillId="0" borderId="0" xfId="1" applyFont="1" applyFill="1" applyAlignment="1">
      <alignment horizontal="center" vertical="top" wrapText="1"/>
    </xf>
    <xf numFmtId="9" fontId="8" fillId="0" borderId="0" xfId="1" applyNumberFormat="1" applyFont="1"/>
    <xf numFmtId="0" fontId="8" fillId="0" borderId="0" xfId="1" applyFont="1"/>
    <xf numFmtId="0" fontId="8" fillId="0" borderId="0" xfId="1" applyFont="1" applyFill="1" applyBorder="1" applyAlignment="1">
      <alignment horizontal="center" vertical="top" wrapText="1"/>
    </xf>
    <xf numFmtId="0" fontId="34" fillId="0" borderId="8" xfId="1" applyFont="1" applyBorder="1"/>
    <xf numFmtId="0" fontId="35" fillId="9" borderId="10" xfId="1" applyFont="1" applyFill="1" applyBorder="1" applyAlignment="1">
      <alignment vertical="center" wrapText="1"/>
    </xf>
    <xf numFmtId="0" fontId="35" fillId="0" borderId="10" xfId="1" applyFont="1" applyFill="1" applyBorder="1" applyAlignment="1">
      <alignment vertical="center" wrapText="1"/>
    </xf>
    <xf numFmtId="0" fontId="34" fillId="0" borderId="10" xfId="1" applyFont="1" applyFill="1" applyBorder="1"/>
    <xf numFmtId="9" fontId="36" fillId="0" borderId="10" xfId="7" applyFont="1" applyFill="1" applyBorder="1"/>
    <xf numFmtId="0" fontId="34" fillId="0" borderId="10" xfId="1" applyFont="1" applyBorder="1"/>
    <xf numFmtId="0" fontId="6" fillId="0" borderId="0" xfId="6" applyFont="1" applyAlignment="1">
      <alignment horizontal="left"/>
    </xf>
    <xf numFmtId="0" fontId="7" fillId="8" borderId="3" xfId="1" applyFont="1" applyFill="1" applyBorder="1" applyAlignment="1">
      <alignment horizontal="center" vertical="center" wrapText="1"/>
    </xf>
    <xf numFmtId="0" fontId="7" fillId="8" borderId="4" xfId="1" applyFont="1" applyFill="1" applyBorder="1" applyAlignment="1">
      <alignment horizontal="center" vertical="center" wrapText="1"/>
    </xf>
    <xf numFmtId="0" fontId="7" fillId="8" borderId="5" xfId="1" applyFont="1" applyFill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11" fillId="9" borderId="0" xfId="1" applyFont="1" applyFill="1" applyBorder="1" applyAlignment="1">
      <alignment horizontal="left" vertical="center" wrapText="1"/>
    </xf>
    <xf numFmtId="0" fontId="11" fillId="10" borderId="0" xfId="1" applyFont="1" applyFill="1" applyBorder="1" applyAlignment="1">
      <alignment horizontal="left" vertical="center" wrapText="1"/>
    </xf>
    <xf numFmtId="0" fontId="7" fillId="10" borderId="0" xfId="1" applyFont="1" applyFill="1" applyBorder="1" applyAlignment="1">
      <alignment horizontal="center" vertical="center" wrapText="1"/>
    </xf>
    <xf numFmtId="0" fontId="11" fillId="10" borderId="0" xfId="1" applyFont="1" applyFill="1" applyBorder="1" applyAlignment="1">
      <alignment horizontal="center" vertical="center"/>
    </xf>
    <xf numFmtId="0" fontId="6" fillId="0" borderId="0" xfId="6" applyFont="1" applyAlignment="1">
      <alignment horizontal="left"/>
    </xf>
    <xf numFmtId="0" fontId="2" fillId="13" borderId="0" xfId="3" applyFont="1" applyFill="1" applyAlignment="1">
      <alignment horizontal="left"/>
    </xf>
    <xf numFmtId="0" fontId="29" fillId="0" borderId="0" xfId="3" applyFont="1" applyAlignment="1">
      <alignment horizontal="center"/>
    </xf>
    <xf numFmtId="0" fontId="9" fillId="0" borderId="0" xfId="3" applyFont="1" applyFill="1" applyAlignment="1">
      <alignment horizontal="center"/>
    </xf>
    <xf numFmtId="0" fontId="6" fillId="0" borderId="0" xfId="6" applyAlignment="1">
      <alignment horizontal="left"/>
    </xf>
    <xf numFmtId="0" fontId="32" fillId="15" borderId="0" xfId="1" applyFont="1" applyFill="1" applyAlignment="1">
      <alignment horizontal="center" vertical="center" wrapText="1"/>
    </xf>
    <xf numFmtId="0" fontId="32" fillId="15" borderId="0" xfId="1" applyFont="1" applyFill="1" applyAlignment="1">
      <alignment horizontal="center" vertical="center"/>
    </xf>
    <xf numFmtId="0" fontId="32" fillId="10" borderId="0" xfId="1" applyFont="1" applyFill="1" applyAlignment="1">
      <alignment horizontal="center" vertical="center" wrapText="1"/>
    </xf>
    <xf numFmtId="0" fontId="32" fillId="10" borderId="0" xfId="1" applyFont="1" applyFill="1" applyAlignment="1">
      <alignment horizontal="center" vertical="center"/>
    </xf>
    <xf numFmtId="0" fontId="2" fillId="10" borderId="0" xfId="1" applyFont="1" applyFill="1" applyAlignment="1">
      <alignment horizontal="center"/>
    </xf>
    <xf numFmtId="0" fontId="2" fillId="0" borderId="0" xfId="1" applyFont="1" applyAlignment="1">
      <alignment vertical="top" wrapText="1"/>
    </xf>
  </cellXfs>
  <cellStyles count="9">
    <cellStyle name="Lien hypertexte" xfId="6" builtinId="8"/>
    <cellStyle name="Milliers 2" xfId="8" xr:uid="{00000000-0005-0000-0000-000001000000}"/>
    <cellStyle name="Normal" xfId="0" builtinId="0"/>
    <cellStyle name="Normal 2" xfId="1" xr:uid="{00000000-0005-0000-0000-000003000000}"/>
    <cellStyle name="Normal 2 2 2" xfId="2" xr:uid="{00000000-0005-0000-0000-000004000000}"/>
    <cellStyle name="Normal 2 4" xfId="3" xr:uid="{00000000-0005-0000-0000-000005000000}"/>
    <cellStyle name="Normal 2 4 2 2" xfId="4" xr:uid="{00000000-0005-0000-0000-000006000000}"/>
    <cellStyle name="Normal 3" xfId="5" xr:uid="{00000000-0005-0000-0000-000007000000}"/>
    <cellStyle name="Pourcentage 2" xfId="7" xr:uid="{00000000-0005-0000-0000-000008000000}"/>
  </cellStyles>
  <dxfs count="38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1C5"/>
        </patternFill>
      </fill>
    </dxf>
    <dxf>
      <font>
        <b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FFFFFF"/>
      </font>
      <fill>
        <patternFill>
          <bgColor rgb="FF70AD4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color rgb="FFFFFFFF"/>
      </font>
      <fill>
        <patternFill>
          <bgColor rgb="FF70AD4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9.png"/><Relationship Id="rId2" Type="http://schemas.openxmlformats.org/officeDocument/2006/relationships/image" Target="../media/image28.png"/><Relationship Id="rId1" Type="http://schemas.openxmlformats.org/officeDocument/2006/relationships/image" Target="../media/image27.png"/><Relationship Id="rId4" Type="http://schemas.openxmlformats.org/officeDocument/2006/relationships/image" Target="../media/image3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144000</xdr:colOff>
      <xdr:row>5</xdr:row>
      <xdr:rowOff>180000</xdr:rowOff>
    </xdr:to>
    <xdr:pic>
      <xdr:nvPicPr>
        <xdr:cNvPr id="2" name="Image 1" descr="http://www.e-service.admin.ch/delimo/images/ag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731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1</xdr:rowOff>
    </xdr:from>
    <xdr:to>
      <xdr:col>1</xdr:col>
      <xdr:colOff>144000</xdr:colOff>
      <xdr:row>8</xdr:row>
      <xdr:rowOff>182794</xdr:rowOff>
    </xdr:to>
    <xdr:pic>
      <xdr:nvPicPr>
        <xdr:cNvPr id="3" name="Image 2" descr="http://www.e-service.admin.ch/delimo/images/b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682751"/>
          <a:ext cx="144000" cy="1827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144000</xdr:colOff>
      <xdr:row>9</xdr:row>
      <xdr:rowOff>178031</xdr:rowOff>
    </xdr:to>
    <xdr:pic>
      <xdr:nvPicPr>
        <xdr:cNvPr id="4" name="Image 3" descr="http://www.e-service.admin.ch/delimo/images/bl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8859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144000</xdr:colOff>
      <xdr:row>10</xdr:row>
      <xdr:rowOff>178031</xdr:rowOff>
    </xdr:to>
    <xdr:pic>
      <xdr:nvPicPr>
        <xdr:cNvPr id="5" name="Image 4" descr="http://www.e-service.admin.ch/delimo/images/bs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0891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144000</xdr:colOff>
      <xdr:row>11</xdr:row>
      <xdr:rowOff>178031</xdr:rowOff>
    </xdr:to>
    <xdr:pic>
      <xdr:nvPicPr>
        <xdr:cNvPr id="6" name="Image 5" descr="http://www.e-service.admin.ch/delimo/images/fr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2923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144000</xdr:colOff>
      <xdr:row>12</xdr:row>
      <xdr:rowOff>180000</xdr:rowOff>
    </xdr:to>
    <xdr:pic>
      <xdr:nvPicPr>
        <xdr:cNvPr id="7" name="Image 6" descr="http://www.e-service.admin.ch/delimo/images/ge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4955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144000</xdr:colOff>
      <xdr:row>13</xdr:row>
      <xdr:rowOff>178031</xdr:rowOff>
    </xdr:to>
    <xdr:pic>
      <xdr:nvPicPr>
        <xdr:cNvPr id="8" name="Image 7" descr="http://www.e-service.admin.ch/delimo/images/gl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6987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144000</xdr:colOff>
      <xdr:row>14</xdr:row>
      <xdr:rowOff>178031</xdr:rowOff>
    </xdr:to>
    <xdr:pic>
      <xdr:nvPicPr>
        <xdr:cNvPr id="9" name="Image 8" descr="http://www.e-service.admin.ch/delimo/images/gr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9019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1</xdr:rowOff>
    </xdr:from>
    <xdr:to>
      <xdr:col>1</xdr:col>
      <xdr:colOff>144000</xdr:colOff>
      <xdr:row>15</xdr:row>
      <xdr:rowOff>164014</xdr:rowOff>
    </xdr:to>
    <xdr:pic>
      <xdr:nvPicPr>
        <xdr:cNvPr id="10" name="Image 9" descr="http://www.e-service.admin.ch/delimo/images/ju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105151"/>
          <a:ext cx="144000" cy="164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144000</xdr:colOff>
      <xdr:row>16</xdr:row>
      <xdr:rowOff>180000</xdr:rowOff>
    </xdr:to>
    <xdr:pic>
      <xdr:nvPicPr>
        <xdr:cNvPr id="11" name="Image 10" descr="http://www.e-service.admin.ch/delimo/images/lu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3083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144000</xdr:colOff>
      <xdr:row>17</xdr:row>
      <xdr:rowOff>180000</xdr:rowOff>
    </xdr:to>
    <xdr:pic>
      <xdr:nvPicPr>
        <xdr:cNvPr id="12" name="Image 11" descr="http://www.e-service.admin.ch/delimo/images/ne.p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5115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144000</xdr:colOff>
      <xdr:row>18</xdr:row>
      <xdr:rowOff>178030</xdr:rowOff>
    </xdr:to>
    <xdr:pic>
      <xdr:nvPicPr>
        <xdr:cNvPr id="13" name="Image 12" descr="http://www.e-service.admin.ch/delimo/images/nw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714750"/>
          <a:ext cx="144000" cy="184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144000</xdr:colOff>
      <xdr:row>19</xdr:row>
      <xdr:rowOff>178031</xdr:rowOff>
    </xdr:to>
    <xdr:pic>
      <xdr:nvPicPr>
        <xdr:cNvPr id="14" name="Image 13" descr="http://www.e-service.admin.ch/delimo/images/ow.pn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9179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20</xdr:row>
      <xdr:rowOff>0</xdr:rowOff>
    </xdr:from>
    <xdr:ext cx="144000" cy="178412"/>
    <xdr:pic>
      <xdr:nvPicPr>
        <xdr:cNvPr id="15" name="Image 14" descr="http://www.e-service.admin.ch/delimo/images/sg.pn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1211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144000" cy="180000"/>
    <xdr:pic>
      <xdr:nvPicPr>
        <xdr:cNvPr id="16" name="Image 15" descr="http://www.e-service.admin.ch/delimo/images/sh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3243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144000" cy="178412"/>
    <xdr:pic>
      <xdr:nvPicPr>
        <xdr:cNvPr id="17" name="Image 16" descr="http://www.e-service.admin.ch/delimo/images/so.pn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5275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144000" cy="178412"/>
    <xdr:pic>
      <xdr:nvPicPr>
        <xdr:cNvPr id="18" name="Image 17" descr="http://www.e-service.admin.ch/delimo/images/sz.pn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7307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1</xdr:rowOff>
    </xdr:from>
    <xdr:ext cx="144000" cy="178413"/>
    <xdr:pic>
      <xdr:nvPicPr>
        <xdr:cNvPr id="19" name="Image 18" descr="http://www.e-service.admin.ch/delimo/images/tg.png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933951"/>
          <a:ext cx="144000" cy="178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144000" cy="178412"/>
    <xdr:pic>
      <xdr:nvPicPr>
        <xdr:cNvPr id="20" name="Image 19" descr="http://www.e-service.admin.ch/delimo/images/ti.pn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1371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144000" cy="178412"/>
    <xdr:pic>
      <xdr:nvPicPr>
        <xdr:cNvPr id="21" name="Image 20" descr="http://www.e-service.admin.ch/delimo/images/ur.pn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3403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44000" cy="178412"/>
    <xdr:pic>
      <xdr:nvPicPr>
        <xdr:cNvPr id="22" name="Image 21" descr="http://www.e-service.admin.ch/delimo/images/vd.png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5435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144000" cy="178412"/>
    <xdr:pic>
      <xdr:nvPicPr>
        <xdr:cNvPr id="23" name="Image 22" descr="http://www.e-service.admin.ch/delimo/images/vs.png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7467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144000" cy="180000"/>
    <xdr:pic>
      <xdr:nvPicPr>
        <xdr:cNvPr id="24" name="Image 23" descr="http://www.e-service.admin.ch/delimo/images/zg.png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9499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145282" cy="180000"/>
    <xdr:pic>
      <xdr:nvPicPr>
        <xdr:cNvPr id="25" name="Image 24" descr="http://www.e-service.admin.ch/delimo/images/zh.png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6153150"/>
          <a:ext cx="145282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6</xdr:row>
      <xdr:rowOff>202406</xdr:rowOff>
    </xdr:from>
    <xdr:to>
      <xdr:col>1</xdr:col>
      <xdr:colOff>144000</xdr:colOff>
      <xdr:row>7</xdr:row>
      <xdr:rowOff>178030</xdr:rowOff>
    </xdr:to>
    <xdr:pic>
      <xdr:nvPicPr>
        <xdr:cNvPr id="26" name="Image 25" descr="http://www.e-service.admin.ch/delimo/images/ar.png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478756"/>
          <a:ext cx="144000" cy="185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144000</xdr:colOff>
      <xdr:row>6</xdr:row>
      <xdr:rowOff>180000</xdr:rowOff>
    </xdr:to>
    <xdr:pic>
      <xdr:nvPicPr>
        <xdr:cNvPr id="27" name="Image 26" descr="http://www.e-service.admin.ch/delimo/images/ai.png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763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1934465</xdr:colOff>
      <xdr:row>0</xdr:row>
      <xdr:rowOff>13484</xdr:rowOff>
    </xdr:from>
    <xdr:to>
      <xdr:col>10</xdr:col>
      <xdr:colOff>2145179</xdr:colOff>
      <xdr:row>1</xdr:row>
      <xdr:rowOff>76574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9579" b="9625"/>
        <a:stretch/>
      </xdr:blipFill>
      <xdr:spPr>
        <a:xfrm>
          <a:off x="9789415" y="13484"/>
          <a:ext cx="204364" cy="342490"/>
        </a:xfrm>
        <a:prstGeom prst="rect">
          <a:avLst/>
        </a:prstGeom>
      </xdr:spPr>
    </xdr:pic>
    <xdr:clientData/>
  </xdr:twoCellAnchor>
  <xdr:twoCellAnchor editAs="oneCell">
    <xdr:from>
      <xdr:col>10</xdr:col>
      <xdr:colOff>2269314</xdr:colOff>
      <xdr:row>0</xdr:row>
      <xdr:rowOff>13314</xdr:rowOff>
    </xdr:from>
    <xdr:to>
      <xdr:col>10</xdr:col>
      <xdr:colOff>2486960</xdr:colOff>
      <xdr:row>1</xdr:row>
      <xdr:rowOff>84045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-1" r="2582" b="7715"/>
        <a:stretch/>
      </xdr:blipFill>
      <xdr:spPr>
        <a:xfrm>
          <a:off x="10124264" y="13314"/>
          <a:ext cx="211296" cy="350131"/>
        </a:xfrm>
        <a:prstGeom prst="rect">
          <a:avLst/>
        </a:prstGeom>
      </xdr:spPr>
    </xdr:pic>
    <xdr:clientData/>
  </xdr:twoCellAnchor>
  <xdr:twoCellAnchor editAs="oneCell">
    <xdr:from>
      <xdr:col>10</xdr:col>
      <xdr:colOff>2613520</xdr:colOff>
      <xdr:row>0</xdr:row>
      <xdr:rowOff>0</xdr:rowOff>
    </xdr:from>
    <xdr:to>
      <xdr:col>10</xdr:col>
      <xdr:colOff>3028950</xdr:colOff>
      <xdr:row>1</xdr:row>
      <xdr:rowOff>96097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6257"/>
        <a:stretch/>
      </xdr:blipFill>
      <xdr:spPr>
        <a:xfrm>
          <a:off x="10468470" y="0"/>
          <a:ext cx="415430" cy="375497"/>
        </a:xfrm>
        <a:prstGeom prst="rect">
          <a:avLst/>
        </a:prstGeom>
      </xdr:spPr>
    </xdr:pic>
    <xdr:clientData/>
  </xdr:twoCellAnchor>
  <xdr:twoCellAnchor editAs="oneCell">
    <xdr:from>
      <xdr:col>10</xdr:col>
      <xdr:colOff>1579624</xdr:colOff>
      <xdr:row>0</xdr:row>
      <xdr:rowOff>785</xdr:rowOff>
    </xdr:from>
    <xdr:to>
      <xdr:col>10</xdr:col>
      <xdr:colOff>1800412</xdr:colOff>
      <xdr:row>1</xdr:row>
      <xdr:rowOff>84046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-1" r="4041" b="8937"/>
        <a:stretch/>
      </xdr:blipFill>
      <xdr:spPr>
        <a:xfrm>
          <a:off x="9434574" y="785"/>
          <a:ext cx="220788" cy="3626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1168400</xdr:colOff>
      <xdr:row>0</xdr:row>
      <xdr:rowOff>8211</xdr:rowOff>
    </xdr:from>
    <xdr:to>
      <xdr:col>10</xdr:col>
      <xdr:colOff>1720850</xdr:colOff>
      <xdr:row>1</xdr:row>
      <xdr:rowOff>106199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499" b="11844"/>
        <a:stretch/>
      </xdr:blipFill>
      <xdr:spPr>
        <a:xfrm>
          <a:off x="9023350" y="8211"/>
          <a:ext cx="552450" cy="371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dastre.ch/fr/av/result/layer.html" TargetMode="External"/><Relationship Id="rId2" Type="http://schemas.openxmlformats.org/officeDocument/2006/relationships/hyperlink" Target="https://www.cadastre.ch/content/cadastre-internet/fr/manual-av/publication/express/_jcr_content/contentPar/downloadlist_1740335003/downloadItems/147_1571841889906.download/ablauf-abgleich-gebaeude-und-adressen-fr.pdf" TargetMode="External"/><Relationship Id="rId1" Type="http://schemas.openxmlformats.org/officeDocument/2006/relationships/hyperlink" Target="https://www.cadastre.ch/content/cadastre-internet/fr/manual-av/publication/express/_jcr_content/contentPar/downloadlist_1740335003/downloadItems/147_1571841889906.download/ablauf-abgleich-gebaeude-und-adressen-fr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ousing-stat.ch/files/Traitement_erreurs_FR.pdf" TargetMode="External"/><Relationship Id="rId2" Type="http://schemas.openxmlformats.org/officeDocument/2006/relationships/hyperlink" Target="https://www.cadastre.ch/content/cadastre-internet/fr/manual-av/publication/express/_jcr_content/contentPar/downloadlist_1740335003/downloadItems/147_1571841889906.download/ablauf-abgleich-gebaeude-und-adressen-fr.pdf" TargetMode="External"/><Relationship Id="rId1" Type="http://schemas.openxmlformats.org/officeDocument/2006/relationships/hyperlink" Target="https://www.housing-stat.ch/files/Umsetzungskonzept_Erweiterung_FR.pdf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housing-stat.ch/files/Traitement_erreurs_FR.pdf" TargetMode="External"/><Relationship Id="rId1" Type="http://schemas.openxmlformats.org/officeDocument/2006/relationships/hyperlink" Target="https://www.cadastre.ch/content/cadastre-internet/fr/manual-av/publication/express/_jcr_content/contentPar/downloadlist_1740335003/downloadItems/147_1571841889906.download/ablauf-abgleich-gebaeude-und-adressen-fr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housing-stat.ch/files/Traitement_erreurs_FR.pdf" TargetMode="External"/><Relationship Id="rId1" Type="http://schemas.openxmlformats.org/officeDocument/2006/relationships/hyperlink" Target="https://www.cadastre.ch/content/cadastre-internet/fr/manual-av/publication/express/_jcr_content/contentPar/downloadlist_1740335003/downloadItems/147_1571841889906.download/ablauf-abgleich-gebaeude-und-adressen-fr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map.geo.admin.ch/?topic=ech&amp;lang=fr&amp;bgLayer=ch.swisstopo.pixelkarte-grau&amp;layers=ch.swisstopo-vd.ortschaftenverzeichnis_plz,ch.swisstopo.amtliches-strassenverzeichnis,ch.bfs.gebaeude_wohnungs_register,KML||https://tinyurl.com/liste3plz" TargetMode="External"/><Relationship Id="rId2" Type="http://schemas.openxmlformats.org/officeDocument/2006/relationships/hyperlink" Target="https://www.housing-stat.ch/files/Traitement_erreurs_FR.pdf" TargetMode="External"/><Relationship Id="rId1" Type="http://schemas.openxmlformats.org/officeDocument/2006/relationships/hyperlink" Target="https://www.cadastre.ch/content/cadastre-internet/fr/manual-av/publication/express/_jcr_content/contentPar/downloadlist_1740335003/downloadItems/147_1571841889906.download/ablauf-abgleich-gebaeude-und-adressen-fr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housing-stat.ch/files/Traitement_erreurs_FR.pdf" TargetMode="External"/><Relationship Id="rId1" Type="http://schemas.openxmlformats.org/officeDocument/2006/relationships/hyperlink" Target="https://www.cadastre.ch/content/cadastre-internet/fr/manual-av/publication/express/_jcr_content/contentPar/downloadlist_1740335003/downloadItems/147_1571841889906.download/ablauf-abgleich-gebaeude-und-adressen-fr.pdf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map.geo.admin.ch/?zoom=13&amp;E=2566752.75&amp;N=1234218.875&amp;layers=ch.kantone.cadastralwebmap-farbe,ch.swisstopo.amtliches-strassenverzeichnis,ch.bfs.gebaeude_wohnungs_register,KML||https://tinyurl.com/yy7ya4g9/JU/6757_bdg_erw.kml" TargetMode="External"/><Relationship Id="rId21" Type="http://schemas.openxmlformats.org/officeDocument/2006/relationships/hyperlink" Target="https://map.geo.admin.ch/?zoom=13&amp;E=2595694&amp;N=1248831&amp;layers=ch.kantone.cadastralwebmap-farbe,ch.swisstopo.amtliches-strassenverzeichnis,ch.bfs.gebaeude_wohnungs_register,KML||https://tinyurl.com/yy7ya4g9/JU/6709_bdg_erw.kml" TargetMode="External"/><Relationship Id="rId42" Type="http://schemas.openxmlformats.org/officeDocument/2006/relationships/hyperlink" Target="https://map.geo.admin.ch/?zoom=13&amp;E=2590050.708&amp;N=1243100.75&amp;layers=ch.kantone.cadastralwebmap-farbe,ch.swisstopo.amtliches-strassenverzeichnis,ch.bfs.gebaeude_wohnungs_register,KML||https://tinyurl.com/yy7ya4g9/JU/6710_bdg_erw.kml" TargetMode="External"/><Relationship Id="rId63" Type="http://schemas.openxmlformats.org/officeDocument/2006/relationships/hyperlink" Target="https://map.geo.admin.ch/?zoom=13&amp;E=2585136&amp;N=1243241.875&amp;layers=ch.kantone.cadastralwebmap-farbe,ch.swisstopo.amtliches-strassenverzeichnis,ch.bfs.gebaeude_wohnungs_register,KML||https://tinyurl.com/yy7ya4g9/JU/6729_bdg_erw.kml" TargetMode="External"/><Relationship Id="rId84" Type="http://schemas.openxmlformats.org/officeDocument/2006/relationships/hyperlink" Target="https://map.geo.admin.ch/?zoom=13&amp;E=2559616.25&amp;N=1225456.875&amp;layers=ch.kantone.cadastralwebmap-farbe,ch.swisstopo.amtliches-strassenverzeichnis,ch.bfs.gebaeude_wohnungs_register,KML||https://tinyurl.com/yy7ya4g9/JU/6742_bdg_erw.kml" TargetMode="External"/><Relationship Id="rId138" Type="http://schemas.openxmlformats.org/officeDocument/2006/relationships/hyperlink" Target="https://map.geo.admin.ch/?zoom=13&amp;E=2569902.99&amp;N=1254621.817&amp;layers=ch.kantone.cadastralwebmap-farbe,ch.swisstopo.amtliches-strassenverzeichnis,ch.bfs.gebaeude_wohnungs_register,KML||https://tinyurl.com/yy7ya4g9/JU/6783_bdg_erw.kml" TargetMode="External"/><Relationship Id="rId159" Type="http://schemas.openxmlformats.org/officeDocument/2006/relationships/hyperlink" Target="https://map.geo.admin.ch/?zoom=13&amp;E=2562975.259&amp;N=1251495.57&amp;layers=ch.kantone.cadastralwebmap-farbe,ch.swisstopo.amtliches-strassenverzeichnis,ch.bfs.gebaeude_wohnungs_register,KML||https://tinyurl.com/yy7ya4g9/JU/6789_bdg_erw.kml" TargetMode="External"/><Relationship Id="rId170" Type="http://schemas.openxmlformats.org/officeDocument/2006/relationships/hyperlink" Target="https://map.geo.admin.ch/?zoom=13&amp;E=2573032&amp;N=1250032&amp;layers=ch.kantone.cadastralwebmap-farbe,ch.swisstopo.amtliches-strassenverzeichnis,ch.bfs.gebaeude_wohnungs_register,KML||https://tinyurl.com/yy7ya4g9/JU/6790_bdg_erw.kml" TargetMode="External"/><Relationship Id="rId191" Type="http://schemas.openxmlformats.org/officeDocument/2006/relationships/hyperlink" Target="https://map.geo.admin.ch/?zoom=13&amp;E=2572839.866&amp;N=1251220.102&amp;layers=ch.kantone.cadastralwebmap-farbe,ch.swisstopo.amtliches-strassenverzeichnis,ch.bfs.gebaeude_wohnungs_register,KML||https://tinyurl.com/yy7ya4g9/JU/6800_bdg_erw.kml" TargetMode="External"/><Relationship Id="rId205" Type="http://schemas.openxmlformats.org/officeDocument/2006/relationships/hyperlink" Target="https://map.geo.admin.ch/?zoom=13&amp;E=2582697&amp;N=1252535&amp;layers=ch.kantone.cadastralwebmap-farbe,ch.swisstopo.amtliches-strassenverzeichnis,ch.bfs.gebaeude_wohnungs_register,KML||https://tinyurl.com/yy7ya4g9/JU/6810_bdg_erw.kml" TargetMode="External"/><Relationship Id="rId226" Type="http://schemas.openxmlformats.org/officeDocument/2006/relationships/hyperlink" Target="https://map.geo.admin.ch/?zoom=13&amp;E=2574783&amp;N=1259094&amp;layers=ch.kantone.cadastralwebmap-farbe,ch.swisstopo.amtliches-strassenverzeichnis,ch.bfs.gebaeude_wohnungs_register,KML||https://tinyurl.com/yy7ya4g9/JU/6811_bdg_erw.kml" TargetMode="External"/><Relationship Id="rId107" Type="http://schemas.openxmlformats.org/officeDocument/2006/relationships/hyperlink" Target="https://map.geo.admin.ch/?zoom=13&amp;E=2570341.989&amp;N=1236703.619&amp;layers=ch.kantone.cadastralwebmap-farbe,ch.swisstopo.amtliches-strassenverzeichnis,ch.bfs.gebaeude_wohnungs_register,KML||https://tinyurl.com/yy7ya4g9/JU/6751_bdg_erw.kml" TargetMode="External"/><Relationship Id="rId11" Type="http://schemas.openxmlformats.org/officeDocument/2006/relationships/hyperlink" Target="https://map.geo.admin.ch/?zoom=13&amp;E=2582966.711&amp;N=1244114.185&amp;layers=ch.kantone.cadastralwebmap-farbe,ch.swisstopo.amtliches-strassenverzeichnis,ch.bfs.gebaeude_wohnungs_register,KML||https://tinyurl.com/yy7ya4g9/JU/6702_bdg_erw.kml" TargetMode="External"/><Relationship Id="rId32" Type="http://schemas.openxmlformats.org/officeDocument/2006/relationships/hyperlink" Target="https://map.geo.admin.ch/?zoom=13&amp;E=2590344&amp;N=1243284&amp;layers=ch.kantone.cadastralwebmap-farbe,ch.swisstopo.amtliches-strassenverzeichnis,ch.bfs.gebaeude_wohnungs_register,KML||https://tinyurl.com/yy7ya4g9/JU/6710_bdg_erw.kml" TargetMode="External"/><Relationship Id="rId53" Type="http://schemas.openxmlformats.org/officeDocument/2006/relationships/hyperlink" Target="https://map.geo.admin.ch/?zoom=13&amp;E=2604752.25&amp;N=1243788&amp;layers=ch.kantone.cadastralwebmap-farbe,ch.swisstopo.amtliches-strassenverzeichnis,ch.bfs.gebaeude_wohnungs_register,KML||https://tinyurl.com/yy7ya4g9/JU/6715_bdg_erw.kml" TargetMode="External"/><Relationship Id="rId74" Type="http://schemas.openxmlformats.org/officeDocument/2006/relationships/hyperlink" Target="https://map.geo.admin.ch/?zoom=13&amp;E=2597367.25&amp;N=1244109.799&amp;layers=ch.kantone.cadastralwebmap-farbe,ch.swisstopo.amtliches-strassenverzeichnis,ch.bfs.gebaeude_wohnungs_register,KML||https://tinyurl.com/yy7ya4g9/JU/6730_bdg_erw.kml" TargetMode="External"/><Relationship Id="rId128" Type="http://schemas.openxmlformats.org/officeDocument/2006/relationships/hyperlink" Target="https://map.geo.admin.ch/?zoom=13&amp;E=2567959.202&amp;N=1260301.616&amp;layers=ch.kantone.cadastralwebmap-farbe,ch.swisstopo.amtliches-strassenverzeichnis,ch.bfs.gebaeude_wohnungs_register,KML||https://tinyurl.com/yy7ya4g9/JU/6774_bdg_erw.kml" TargetMode="External"/><Relationship Id="rId149" Type="http://schemas.openxmlformats.org/officeDocument/2006/relationships/hyperlink" Target="https://map.geo.admin.ch/?zoom=13&amp;E=2570105.75&amp;N=1250686.125&amp;layers=ch.kantone.cadastralwebmap-farbe,ch.swisstopo.amtliches-strassenverzeichnis,ch.bfs.gebaeude_wohnungs_register,KML||https://tinyurl.com/yy7ya4g9/JU/6785_bdg_erw.kml" TargetMode="External"/><Relationship Id="rId5" Type="http://schemas.openxmlformats.org/officeDocument/2006/relationships/hyperlink" Target="https://map.geo.admin.ch/?zoom=13&amp;E=2583002.33&amp;N=1244477.829&amp;layers=ch.kantone.cadastralwebmap-farbe,ch.swisstopo.amtliches-strassenverzeichnis,ch.bfs.gebaeude_wohnungs_register,KML||https://tinyurl.com/yy7ya4g9/JU/6702_bdg_erw.kml" TargetMode="External"/><Relationship Id="rId95" Type="http://schemas.openxmlformats.org/officeDocument/2006/relationships/hyperlink" Target="https://map.geo.admin.ch/?zoom=13&amp;E=2576556.25&amp;N=1233760.25&amp;layers=ch.kantone.cadastralwebmap-farbe,ch.swisstopo.amtliches-strassenverzeichnis,ch.bfs.gebaeude_wohnungs_register,KML||https://tinyurl.com/yy7ya4g9/JU/6748_bdg_erw.kml" TargetMode="External"/><Relationship Id="rId160" Type="http://schemas.openxmlformats.org/officeDocument/2006/relationships/hyperlink" Target="https://map.geo.admin.ch/?zoom=13&amp;E=2563112&amp;N=1252122&amp;layers=ch.kantone.cadastralwebmap-farbe,ch.swisstopo.amtliches-strassenverzeichnis,ch.bfs.gebaeude_wohnungs_register,KML||https://tinyurl.com/yy7ya4g9/JU/6789_bdg_erw.kml" TargetMode="External"/><Relationship Id="rId181" Type="http://schemas.openxmlformats.org/officeDocument/2006/relationships/hyperlink" Target="https://map.geo.admin.ch/?zoom=13&amp;E=2572802.97&amp;N=1250518.203&amp;layers=ch.kantone.cadastralwebmap-farbe,ch.swisstopo.amtliches-strassenverzeichnis,ch.bfs.gebaeude_wohnungs_register,KML||https://tinyurl.com/yy7ya4g9/JU/6790_bdg_erw.kml" TargetMode="External"/><Relationship Id="rId216" Type="http://schemas.openxmlformats.org/officeDocument/2006/relationships/hyperlink" Target="https://map.geo.admin.ch/?zoom=13&amp;E=2581587.613&amp;N=1251266.94&amp;layers=ch.kantone.cadastralwebmap-farbe,ch.swisstopo.amtliches-strassenverzeichnis,ch.bfs.gebaeude_wohnungs_register,KML||https://tinyurl.com/yy7ya4g9/JU/6810_bdg_erw.kml" TargetMode="External"/><Relationship Id="rId237" Type="http://schemas.openxmlformats.org/officeDocument/2006/relationships/hyperlink" Target="https://map.geo.admin.ch/?zoom=13&amp;E=2578088.835&amp;N=1258245.804&amp;layers=ch.kantone.cadastralwebmap-farbe,ch.swisstopo.amtliches-strassenverzeichnis,ch.bfs.gebaeude_wohnungs_register,KML||https://tinyurl.com/yy7ya4g9/JU/6812_bdg_erw.kml" TargetMode="External"/><Relationship Id="rId22" Type="http://schemas.openxmlformats.org/officeDocument/2006/relationships/hyperlink" Target="https://map.geo.admin.ch/?zoom=13&amp;E=2594927.5&amp;N=1246176.5&amp;layers=ch.kantone.cadastralwebmap-farbe,ch.swisstopo.amtliches-strassenverzeichnis,ch.bfs.gebaeude_wohnungs_register,KML||https://tinyurl.com/yy7ya4g9/JU/6709_bdg_erw.kml" TargetMode="External"/><Relationship Id="rId43" Type="http://schemas.openxmlformats.org/officeDocument/2006/relationships/hyperlink" Target="https://map.geo.admin.ch/?zoom=13&amp;E=2590402.671&amp;N=1243331.488&amp;layers=ch.kantone.cadastralwebmap-farbe,ch.swisstopo.amtliches-strassenverzeichnis,ch.bfs.gebaeude_wohnungs_register,KML||https://tinyurl.com/yy7ya4g9/JU/6710_bdg_erw.kml" TargetMode="External"/><Relationship Id="rId64" Type="http://schemas.openxmlformats.org/officeDocument/2006/relationships/hyperlink" Target="https://map.geo.admin.ch/?zoom=13&amp;E=2584575.5&amp;N=1242814.375&amp;layers=ch.kantone.cadastralwebmap-farbe,ch.swisstopo.amtliches-strassenverzeichnis,ch.bfs.gebaeude_wohnungs_register,KML||https://tinyurl.com/yy7ya4g9/JU/6729_bdg_erw.kml" TargetMode="External"/><Relationship Id="rId118" Type="http://schemas.openxmlformats.org/officeDocument/2006/relationships/hyperlink" Target="https://map.geo.admin.ch/?zoom=13&amp;E=2575509&amp;N=1239191&amp;layers=ch.kantone.cadastralwebmap-farbe,ch.swisstopo.amtliches-strassenverzeichnis,ch.bfs.gebaeude_wohnungs_register,KML||https://tinyurl.com/yy7ya4g9/JU/6758_bdg_erw.kml" TargetMode="External"/><Relationship Id="rId139" Type="http://schemas.openxmlformats.org/officeDocument/2006/relationships/hyperlink" Target="https://map.geo.admin.ch/?zoom=13&amp;E=2576319.272&amp;N=1250736.617&amp;layers=ch.kantone.cadastralwebmap-farbe,ch.swisstopo.amtliches-strassenverzeichnis,ch.bfs.gebaeude_wohnungs_register,KML||https://tinyurl.com/yy7ya4g9/JU/6784_bdg_erw.kml" TargetMode="External"/><Relationship Id="rId85" Type="http://schemas.openxmlformats.org/officeDocument/2006/relationships/hyperlink" Target="https://map.geo.admin.ch/?zoom=13&amp;E=2558163.75&amp;N=1222482.875&amp;layers=ch.kantone.cadastralwebmap-farbe,ch.swisstopo.amtliches-strassenverzeichnis,ch.bfs.gebaeude_wohnungs_register,KML||https://tinyurl.com/yy7ya4g9/JU/6742_bdg_erw.kml" TargetMode="External"/><Relationship Id="rId150" Type="http://schemas.openxmlformats.org/officeDocument/2006/relationships/hyperlink" Target="https://map.geo.admin.ch/?zoom=13&amp;E=2570108&amp;N=1250701.375&amp;layers=ch.kantone.cadastralwebmap-farbe,ch.swisstopo.amtliches-strassenverzeichnis,ch.bfs.gebaeude_wohnungs_register,KML||https://tinyurl.com/yy7ya4g9/JU/6785_bdg_erw.kml" TargetMode="External"/><Relationship Id="rId171" Type="http://schemas.openxmlformats.org/officeDocument/2006/relationships/hyperlink" Target="https://map.geo.admin.ch/?zoom=13&amp;E=2573032&amp;N=1250032&amp;layers=ch.kantone.cadastralwebmap-farbe,ch.swisstopo.amtliches-strassenverzeichnis,ch.bfs.gebaeude_wohnungs_register,KML||https://tinyurl.com/yy7ya4g9/JU/6790_bdg_erw.kml" TargetMode="External"/><Relationship Id="rId192" Type="http://schemas.openxmlformats.org/officeDocument/2006/relationships/hyperlink" Target="https://map.geo.admin.ch/?zoom=13&amp;E=2572768.299&amp;N=1251509.048&amp;layers=ch.kantone.cadastralwebmap-farbe,ch.swisstopo.amtliches-strassenverzeichnis,ch.bfs.gebaeude_wohnungs_register,KML||https://tinyurl.com/yy7ya4g9/JU/6800_bdg_erw.kml" TargetMode="External"/><Relationship Id="rId206" Type="http://schemas.openxmlformats.org/officeDocument/2006/relationships/hyperlink" Target="https://map.geo.admin.ch/?zoom=13&amp;E=2582384&amp;N=1252160&amp;layers=ch.kantone.cadastralwebmap-farbe,ch.swisstopo.amtliches-strassenverzeichnis,ch.bfs.gebaeude_wohnungs_register,KML||https://tinyurl.com/yy7ya4g9/JU/6810_bdg_erw.kml" TargetMode="External"/><Relationship Id="rId227" Type="http://schemas.openxmlformats.org/officeDocument/2006/relationships/hyperlink" Target="https://map.geo.admin.ch/?zoom=13&amp;E=2574376.536&amp;N=1259143.902&amp;layers=ch.kantone.cadastralwebmap-farbe,ch.swisstopo.amtliches-strassenverzeichnis,ch.bfs.gebaeude_wohnungs_register,KML||https://tinyurl.com/yy7ya4g9/JU/6811_bdg_erw.kml" TargetMode="External"/><Relationship Id="rId12" Type="http://schemas.openxmlformats.org/officeDocument/2006/relationships/hyperlink" Target="https://map.geo.admin.ch/?zoom=13&amp;E=2583093.949&amp;N=1244371.523&amp;layers=ch.kantone.cadastralwebmap-farbe,ch.swisstopo.amtliches-strassenverzeichnis,ch.bfs.gebaeude_wohnungs_register,KML||https://tinyurl.com/yy7ya4g9/JU/6702_bdg_erw.kml" TargetMode="External"/><Relationship Id="rId33" Type="http://schemas.openxmlformats.org/officeDocument/2006/relationships/hyperlink" Target="https://map.geo.admin.ch/?zoom=13&amp;E=2591049&amp;N=1243631&amp;layers=ch.kantone.cadastralwebmap-farbe,ch.swisstopo.amtliches-strassenverzeichnis,ch.bfs.gebaeude_wohnungs_register,KML||https://tinyurl.com/yy7ya4g9/JU/6710_bdg_erw.kml" TargetMode="External"/><Relationship Id="rId108" Type="http://schemas.openxmlformats.org/officeDocument/2006/relationships/hyperlink" Target="https://map.geo.admin.ch/?zoom=13&amp;E=2572997.083&amp;N=1238579.72&amp;layers=ch.kantone.cadastralwebmap-farbe,ch.swisstopo.amtliches-strassenverzeichnis,ch.bfs.gebaeude_wohnungs_register,KML||https://tinyurl.com/yy7ya4g9/JU/6751_bdg_erw.kml" TargetMode="External"/><Relationship Id="rId129" Type="http://schemas.openxmlformats.org/officeDocument/2006/relationships/hyperlink" Target="https://map.geo.admin.ch/?zoom=13&amp;E=2567959.323&amp;N=1260306.591&amp;layers=ch.kantone.cadastralwebmap-farbe,ch.swisstopo.amtliches-strassenverzeichnis,ch.bfs.gebaeude_wohnungs_register,KML||https://tinyurl.com/yy7ya4g9/JU/6774_bdg_erw.kml" TargetMode="External"/><Relationship Id="rId54" Type="http://schemas.openxmlformats.org/officeDocument/2006/relationships/hyperlink" Target="https://map.geo.admin.ch/?zoom=13&amp;E=2605141.214&amp;N=1243263.014&amp;layers=ch.kantone.cadastralwebmap-farbe,ch.swisstopo.amtliches-strassenverzeichnis,ch.bfs.gebaeude_wohnungs_register,KML||https://tinyurl.com/yy7ya4g9/JU/6715_bdg_erw.kml" TargetMode="External"/><Relationship Id="rId75" Type="http://schemas.openxmlformats.org/officeDocument/2006/relationships/hyperlink" Target="https://map.geo.admin.ch/?zoom=13&amp;E=2603327&amp;N=1241917&amp;layers=ch.kantone.cadastralwebmap-farbe,ch.swisstopo.amtliches-strassenverzeichnis,ch.bfs.gebaeude_wohnungs_register,KML||https://tinyurl.com/yy7ya4g9/JU/6730_bdg_erw.kml" TargetMode="External"/><Relationship Id="rId96" Type="http://schemas.openxmlformats.org/officeDocument/2006/relationships/hyperlink" Target="https://map.geo.admin.ch/?zoom=13&amp;E=2576559.75&amp;N=1233759&amp;layers=ch.kantone.cadastralwebmap-farbe,ch.swisstopo.amtliches-strassenverzeichnis,ch.bfs.gebaeude_wohnungs_register,KML||https://tinyurl.com/yy7ya4g9/JU/6748_bdg_erw.kml" TargetMode="External"/><Relationship Id="rId140" Type="http://schemas.openxmlformats.org/officeDocument/2006/relationships/hyperlink" Target="https://map.geo.admin.ch/?zoom=13&amp;E=2576609.8&amp;N=1250126.6&amp;layers=ch.kantone.cadastralwebmap-farbe,ch.swisstopo.amtliches-strassenverzeichnis,ch.bfs.gebaeude_wohnungs_register,KML||https://tinyurl.com/yy7ya4g9/JU/6784_bdg_erw.kml" TargetMode="External"/><Relationship Id="rId161" Type="http://schemas.openxmlformats.org/officeDocument/2006/relationships/hyperlink" Target="https://map.geo.admin.ch/?zoom=13&amp;E=2563521&amp;N=1252242&amp;layers=ch.kantone.cadastralwebmap-farbe,ch.swisstopo.amtliches-strassenverzeichnis,ch.bfs.gebaeude_wohnungs_register,KML||https://tinyurl.com/yy7ya4g9/JU/6789_bdg_erw.kml" TargetMode="External"/><Relationship Id="rId182" Type="http://schemas.openxmlformats.org/officeDocument/2006/relationships/hyperlink" Target="https://map.geo.admin.ch/?zoom=13&amp;E=2573659.998&amp;N=1250777.374&amp;layers=ch.kantone.cadastralwebmap-farbe,ch.swisstopo.amtliches-strassenverzeichnis,ch.bfs.gebaeude_wohnungs_register,KML||https://tinyurl.com/yy7ya4g9/JU/6790_bdg_erw.kml" TargetMode="External"/><Relationship Id="rId217" Type="http://schemas.openxmlformats.org/officeDocument/2006/relationships/hyperlink" Target="https://map.geo.admin.ch/?zoom=13&amp;E=2581922.17&amp;N=1251259.247&amp;layers=ch.kantone.cadastralwebmap-farbe,ch.swisstopo.amtliches-strassenverzeichnis,ch.bfs.gebaeude_wohnungs_register,KML||https://tinyurl.com/yy7ya4g9/JU/6810_bdg_erw.kml" TargetMode="External"/><Relationship Id="rId6" Type="http://schemas.openxmlformats.org/officeDocument/2006/relationships/hyperlink" Target="https://map.geo.admin.ch/?zoom=13&amp;E=2583002.33&amp;N=1244477.829&amp;layers=ch.kantone.cadastralwebmap-farbe,ch.swisstopo.amtliches-strassenverzeichnis,ch.bfs.gebaeude_wohnungs_register,KML||https://tinyurl.com/yy7ya4g9/JU/6702_bdg_erw.kml" TargetMode="External"/><Relationship Id="rId238" Type="http://schemas.openxmlformats.org/officeDocument/2006/relationships/hyperlink" Target="https://map.geo.admin.ch/?zoom=13&amp;E=2578344.684&amp;N=1259135.434&amp;layers=ch.kantone.cadastralwebmap-farbe,ch.swisstopo.amtliches-strassenverzeichnis,ch.bfs.gebaeude_wohnungs_register,KML||https://tinyurl.com/yy7ya4g9/JU/6812_bdg_erw.kml" TargetMode="External"/><Relationship Id="rId23" Type="http://schemas.openxmlformats.org/officeDocument/2006/relationships/hyperlink" Target="https://map.geo.admin.ch/?zoom=13&amp;E=2595683.5&amp;N=1245366.25&amp;layers=ch.kantone.cadastralwebmap-farbe,ch.swisstopo.amtliches-strassenverzeichnis,ch.bfs.gebaeude_wohnungs_register,KML||https://tinyurl.com/yy7ya4g9/JU/6709_bdg_erw.kml" TargetMode="External"/><Relationship Id="rId119" Type="http://schemas.openxmlformats.org/officeDocument/2006/relationships/hyperlink" Target="https://map.geo.admin.ch/?zoom=13&amp;E=2576289.316&amp;N=1253204.64&amp;layers=ch.kantone.cadastralwebmap-farbe,ch.swisstopo.amtliches-strassenverzeichnis,ch.bfs.gebaeude_wohnungs_register,KML||https://tinyurl.com/yy7ya4g9/JU/6771_bdg_erw.kml" TargetMode="External"/><Relationship Id="rId44" Type="http://schemas.openxmlformats.org/officeDocument/2006/relationships/hyperlink" Target="https://map.geo.admin.ch/?zoom=13&amp;E=2592928.459&amp;N=1246231.926&amp;layers=ch.kantone.cadastralwebmap-farbe,ch.swisstopo.amtliches-strassenverzeichnis,ch.bfs.gebaeude_wohnungs_register,KML||https://tinyurl.com/yy7ya4g9/JU/6711_bdg_erw.kml" TargetMode="External"/><Relationship Id="rId65" Type="http://schemas.openxmlformats.org/officeDocument/2006/relationships/hyperlink" Target="https://map.geo.admin.ch/?zoom=13&amp;E=2584594&amp;N=1242866.375&amp;layers=ch.kantone.cadastralwebmap-farbe,ch.swisstopo.amtliches-strassenverzeichnis,ch.bfs.gebaeude_wohnungs_register,KML||https://tinyurl.com/yy7ya4g9/JU/6729_bdg_erw.kml" TargetMode="External"/><Relationship Id="rId86" Type="http://schemas.openxmlformats.org/officeDocument/2006/relationships/hyperlink" Target="https://map.geo.admin.ch/?zoom=13&amp;E=2567246.142&amp;N=1229018.284&amp;layers=ch.kantone.cadastralwebmap-farbe,ch.swisstopo.amtliches-strassenverzeichnis,ch.bfs.gebaeude_wohnungs_register,KML||https://tinyurl.com/yy7ya4g9/JU/6743_bdg_erw.kml" TargetMode="External"/><Relationship Id="rId130" Type="http://schemas.openxmlformats.org/officeDocument/2006/relationships/hyperlink" Target="https://map.geo.admin.ch/?zoom=13&amp;E=2568262.91&amp;N=1261127.641&amp;layers=ch.kantone.cadastralwebmap-farbe,ch.swisstopo.amtliches-strassenverzeichnis,ch.bfs.gebaeude_wohnungs_register,KML||https://tinyurl.com/yy7ya4g9/JU/6774_bdg_erw.kml" TargetMode="External"/><Relationship Id="rId151" Type="http://schemas.openxmlformats.org/officeDocument/2006/relationships/hyperlink" Target="https://map.geo.admin.ch/?zoom=13&amp;E=2570126.25&amp;N=1250652.625&amp;layers=ch.kantone.cadastralwebmap-farbe,ch.swisstopo.amtliches-strassenverzeichnis,ch.bfs.gebaeude_wohnungs_register,KML||https://tinyurl.com/yy7ya4g9/JU/6785_bdg_erw.kml" TargetMode="External"/><Relationship Id="rId172" Type="http://schemas.openxmlformats.org/officeDocument/2006/relationships/hyperlink" Target="https://map.geo.admin.ch/?zoom=13&amp;E=2573032&amp;N=1250032&amp;layers=ch.kantone.cadastralwebmap-farbe,ch.swisstopo.amtliches-strassenverzeichnis,ch.bfs.gebaeude_wohnungs_register,KML||https://tinyurl.com/yy7ya4g9/JU/6790_bdg_erw.kml" TargetMode="External"/><Relationship Id="rId193" Type="http://schemas.openxmlformats.org/officeDocument/2006/relationships/hyperlink" Target="https://map.geo.admin.ch/?zoom=13&amp;E=2572770.904&amp;N=1251527.204&amp;layers=ch.kantone.cadastralwebmap-farbe,ch.swisstopo.amtliches-strassenverzeichnis,ch.bfs.gebaeude_wohnungs_register,KML||https://tinyurl.com/yy7ya4g9/JU/6800_bdg_erw.kml" TargetMode="External"/><Relationship Id="rId207" Type="http://schemas.openxmlformats.org/officeDocument/2006/relationships/hyperlink" Target="https://map.geo.admin.ch/?zoom=13&amp;E=2579962.4&amp;N=1253281.6&amp;layers=ch.kantone.cadastralwebmap-farbe,ch.swisstopo.amtliches-strassenverzeichnis,ch.bfs.gebaeude_wohnungs_register,KML||https://tinyurl.com/yy7ya4g9/JU/6810_bdg_erw.kml" TargetMode="External"/><Relationship Id="rId228" Type="http://schemas.openxmlformats.org/officeDocument/2006/relationships/hyperlink" Target="https://map.geo.admin.ch/?zoom=13&amp;E=2574391.128&amp;N=1259242.347&amp;layers=ch.kantone.cadastralwebmap-farbe,ch.swisstopo.amtliches-strassenverzeichnis,ch.bfs.gebaeude_wohnungs_register,KML||https://tinyurl.com/yy7ya4g9/JU/6811_bdg_erw.kml" TargetMode="External"/><Relationship Id="rId13" Type="http://schemas.openxmlformats.org/officeDocument/2006/relationships/hyperlink" Target="https://map.geo.admin.ch/?zoom=13&amp;E=2601507&amp;N=1244329&amp;layers=ch.kantone.cadastralwebmap-farbe,ch.swisstopo.amtliches-strassenverzeichnis,ch.bfs.gebaeude_wohnungs_register,KML||https://tinyurl.com/yy7ya4g9/JU/6706_bdg_erw.kml" TargetMode="External"/><Relationship Id="rId109" Type="http://schemas.openxmlformats.org/officeDocument/2006/relationships/hyperlink" Target="https://map.geo.admin.ch/?zoom=13&amp;E=2571552.597&amp;N=1235992.448&amp;layers=ch.kantone.cadastralwebmap-farbe,ch.swisstopo.amtliches-strassenverzeichnis,ch.bfs.gebaeude_wohnungs_register,KML||https://tinyurl.com/yy7ya4g9/JU/6751_bdg_erw.kml" TargetMode="External"/><Relationship Id="rId34" Type="http://schemas.openxmlformats.org/officeDocument/2006/relationships/hyperlink" Target="https://map.geo.admin.ch/?zoom=13&amp;E=2591057&amp;N=1243636&amp;layers=ch.kantone.cadastralwebmap-farbe,ch.swisstopo.amtliches-strassenverzeichnis,ch.bfs.gebaeude_wohnungs_register,KML||https://tinyurl.com/yy7ya4g9/JU/6710_bdg_erw.kml" TargetMode="External"/><Relationship Id="rId55" Type="http://schemas.openxmlformats.org/officeDocument/2006/relationships/hyperlink" Target="https://map.geo.admin.ch/?zoom=13&amp;E=2588954.75&amp;N=1250941.125&amp;layers=ch.kantone.cadastralwebmap-farbe,ch.swisstopo.amtliches-strassenverzeichnis,ch.bfs.gebaeude_wohnungs_register,KML||https://tinyurl.com/yy7ya4g9/JU/6719_bdg_erw.kml" TargetMode="External"/><Relationship Id="rId76" Type="http://schemas.openxmlformats.org/officeDocument/2006/relationships/hyperlink" Target="https://map.geo.admin.ch/?zoom=13&amp;E=2597829.023&amp;N=1244328.247&amp;layers=ch.kantone.cadastralwebmap-farbe,ch.swisstopo.amtliches-strassenverzeichnis,ch.bfs.gebaeude_wohnungs_register,KML||https://tinyurl.com/yy7ya4g9/JU/6730_bdg_erw.kml" TargetMode="External"/><Relationship Id="rId97" Type="http://schemas.openxmlformats.org/officeDocument/2006/relationships/hyperlink" Target="https://map.geo.admin.ch/?zoom=13&amp;E=2576420.092&amp;N=1233750.163&amp;layers=ch.kantone.cadastralwebmap-farbe,ch.swisstopo.amtliches-strassenverzeichnis,ch.bfs.gebaeude_wohnungs_register,KML||https://tinyurl.com/yy7ya4g9/JU/6748_bdg_erw.kml" TargetMode="External"/><Relationship Id="rId120" Type="http://schemas.openxmlformats.org/officeDocument/2006/relationships/hyperlink" Target="https://map.geo.admin.ch/?zoom=13&amp;E=2577410&amp;N=1253266&amp;layers=ch.kantone.cadastralwebmap-farbe,ch.swisstopo.amtliches-strassenverzeichnis,ch.bfs.gebaeude_wohnungs_register,KML||https://tinyurl.com/yy7ya4g9/JU/6771_bdg_erw.kml" TargetMode="External"/><Relationship Id="rId141" Type="http://schemas.openxmlformats.org/officeDocument/2006/relationships/hyperlink" Target="https://map.geo.admin.ch/?zoom=13&amp;E=2575229&amp;N=1250775&amp;layers=ch.kantone.cadastralwebmap-farbe,ch.swisstopo.amtliches-strassenverzeichnis,ch.bfs.gebaeude_wohnungs_register,KML||https://tinyurl.com/yy7ya4g9/JU/6784_bdg_erw.kml" TargetMode="External"/><Relationship Id="rId7" Type="http://schemas.openxmlformats.org/officeDocument/2006/relationships/hyperlink" Target="https://map.geo.admin.ch/?zoom=13&amp;E=2584616.022&amp;N=1247043.927&amp;layers=ch.kantone.cadastralwebmap-farbe,ch.swisstopo.amtliches-strassenverzeichnis,ch.bfs.gebaeude_wohnungs_register,KML||https://tinyurl.com/yy7ya4g9/JU/6702_bdg_erw.kml" TargetMode="External"/><Relationship Id="rId162" Type="http://schemas.openxmlformats.org/officeDocument/2006/relationships/hyperlink" Target="https://map.geo.admin.ch/?zoom=13&amp;E=2562437&amp;N=1253546&amp;layers=ch.kantone.cadastralwebmap-farbe,ch.swisstopo.amtliches-strassenverzeichnis,ch.bfs.gebaeude_wohnungs_register,KML||https://tinyurl.com/yy7ya4g9/JU/6789_bdg_erw.kml" TargetMode="External"/><Relationship Id="rId183" Type="http://schemas.openxmlformats.org/officeDocument/2006/relationships/hyperlink" Target="https://map.geo.admin.ch/?zoom=13&amp;E=2562181&amp;N=1249395&amp;layers=ch.kantone.cadastralwebmap-farbe,ch.swisstopo.amtliches-strassenverzeichnis,ch.bfs.gebaeude_wohnungs_register,KML||https://tinyurl.com/yy7ya4g9/JU/6792_bdg_erw.kml" TargetMode="External"/><Relationship Id="rId218" Type="http://schemas.openxmlformats.org/officeDocument/2006/relationships/hyperlink" Target="https://map.geo.admin.ch/?zoom=13&amp;E=2581381.2&amp;N=1251182.031&amp;layers=ch.kantone.cadastralwebmap-farbe,ch.swisstopo.amtliches-strassenverzeichnis,ch.bfs.gebaeude_wohnungs_register,KML||https://tinyurl.com/yy7ya4g9/JU/6810_bdg_erw.kml" TargetMode="External"/><Relationship Id="rId239" Type="http://schemas.openxmlformats.org/officeDocument/2006/relationships/hyperlink" Target="https://map.geo.admin.ch/?zoom=13&amp;E=2578327.596&amp;N=1259134.431&amp;layers=ch.kantone.cadastralwebmap-farbe,ch.swisstopo.amtliches-strassenverzeichnis,ch.bfs.gebaeude_wohnungs_register,KML||https://tinyurl.com/yy7ya4g9/JU/6812_bdg_erw.kml" TargetMode="External"/><Relationship Id="rId24" Type="http://schemas.openxmlformats.org/officeDocument/2006/relationships/hyperlink" Target="https://map.geo.admin.ch/?zoom=13&amp;E=2594841.25&amp;N=1245945.375&amp;layers=ch.kantone.cadastralwebmap-farbe,ch.swisstopo.amtliches-strassenverzeichnis,ch.bfs.gebaeude_wohnungs_register,KML||https://tinyurl.com/yy7ya4g9/JU/6709_bdg_erw.kml" TargetMode="External"/><Relationship Id="rId45" Type="http://schemas.openxmlformats.org/officeDocument/2006/relationships/hyperlink" Target="https://map.geo.admin.ch/?zoom=13&amp;E=2593341.375&amp;N=1245924.375&amp;layers=ch.kantone.cadastralwebmap-farbe,ch.swisstopo.amtliches-strassenverzeichnis,ch.bfs.gebaeude_wohnungs_register,KML||https://tinyurl.com/yy7ya4g9/JU/6711_bdg_erw.kml" TargetMode="External"/><Relationship Id="rId66" Type="http://schemas.openxmlformats.org/officeDocument/2006/relationships/hyperlink" Target="https://map.geo.admin.ch/?zoom=13&amp;E=2584852.75&amp;N=1242569.125&amp;layers=ch.kantone.cadastralwebmap-farbe,ch.swisstopo.amtliches-strassenverzeichnis,ch.bfs.gebaeude_wohnungs_register,KML||https://tinyurl.com/yy7ya4g9/JU/6729_bdg_erw.kml" TargetMode="External"/><Relationship Id="rId87" Type="http://schemas.openxmlformats.org/officeDocument/2006/relationships/hyperlink" Target="https://map.geo.admin.ch/?zoom=13&amp;E=2566950&amp;N=1228900&amp;layers=ch.kantone.cadastralwebmap-farbe,ch.swisstopo.amtliches-strassenverzeichnis,ch.bfs.gebaeude_wohnungs_register,KML||https://tinyurl.com/yy7ya4g9/JU/6743_bdg_erw.kml" TargetMode="External"/><Relationship Id="rId110" Type="http://schemas.openxmlformats.org/officeDocument/2006/relationships/hyperlink" Target="https://map.geo.admin.ch/?zoom=13&amp;E=2563877&amp;N=1230553&amp;layers=ch.kantone.cadastralwebmap-farbe,ch.swisstopo.amtliches-strassenverzeichnis,ch.bfs.gebaeude_wohnungs_register,KML||https://tinyurl.com/yy7ya4g9/JU/6754_bdg_erw.kml" TargetMode="External"/><Relationship Id="rId131" Type="http://schemas.openxmlformats.org/officeDocument/2006/relationships/hyperlink" Target="https://map.geo.admin.ch/?zoom=13&amp;E=2564923.75&amp;N=1254948.75&amp;layers=ch.kantone.cadastralwebmap-farbe,ch.swisstopo.amtliches-strassenverzeichnis,ch.bfs.gebaeude_wohnungs_register,KML||https://tinyurl.com/yy7ya4g9/JU/6778_bdg_erw.kml" TargetMode="External"/><Relationship Id="rId152" Type="http://schemas.openxmlformats.org/officeDocument/2006/relationships/hyperlink" Target="https://map.geo.admin.ch/?zoom=13&amp;E=2570128.25&amp;N=1250669.625&amp;layers=ch.kantone.cadastralwebmap-farbe,ch.swisstopo.amtliches-strassenverzeichnis,ch.bfs.gebaeude_wohnungs_register,KML||https://tinyurl.com/yy7ya4g9/JU/6785_bdg_erw.kml" TargetMode="External"/><Relationship Id="rId173" Type="http://schemas.openxmlformats.org/officeDocument/2006/relationships/hyperlink" Target="https://map.geo.admin.ch/?zoom=13&amp;E=2572625&amp;N=1249915&amp;layers=ch.kantone.cadastralwebmap-farbe,ch.swisstopo.amtliches-strassenverzeichnis,ch.bfs.gebaeude_wohnungs_register,KML||https://tinyurl.com/yy7ya4g9/JU/6790_bdg_erw.kml" TargetMode="External"/><Relationship Id="rId194" Type="http://schemas.openxmlformats.org/officeDocument/2006/relationships/hyperlink" Target="https://map.geo.admin.ch/?zoom=13&amp;E=2572689.573&amp;N=1251886.945&amp;layers=ch.kantone.cadastralwebmap-farbe,ch.swisstopo.amtliches-strassenverzeichnis,ch.bfs.gebaeude_wohnungs_register,KML||https://tinyurl.com/yy7ya4g9/JU/6800_bdg_erw.kml" TargetMode="External"/><Relationship Id="rId208" Type="http://schemas.openxmlformats.org/officeDocument/2006/relationships/hyperlink" Target="https://map.geo.admin.ch/?zoom=13&amp;E=2581341.102&amp;N=1252621.691&amp;layers=ch.kantone.cadastralwebmap-farbe,ch.swisstopo.amtliches-strassenverzeichnis,ch.bfs.gebaeude_wohnungs_register,KML||https://tinyurl.com/yy7ya4g9/JU/6810_bdg_erw.kml" TargetMode="External"/><Relationship Id="rId229" Type="http://schemas.openxmlformats.org/officeDocument/2006/relationships/hyperlink" Target="https://map.geo.admin.ch/?zoom=13&amp;E=2574338.602&amp;N=1259665.255&amp;layers=ch.kantone.cadastralwebmap-farbe,ch.swisstopo.amtliches-strassenverzeichnis,ch.bfs.gebaeude_wohnungs_register,KML||https://tinyurl.com/yy7ya4g9/JU/6811_bdg_erw.kml" TargetMode="External"/><Relationship Id="rId240" Type="http://schemas.openxmlformats.org/officeDocument/2006/relationships/hyperlink" Target="https://map.geo.admin.ch/?zoom=13&amp;E=2578544.98&amp;N=1258466.788&amp;layers=ch.kantone.cadastralwebmap-farbe,ch.swisstopo.amtliches-strassenverzeichnis,ch.bfs.gebaeude_wohnungs_register,KML||https://tinyurl.com/yy7ya4g9/JU/6812_bdg_erw.kml" TargetMode="External"/><Relationship Id="rId14" Type="http://schemas.openxmlformats.org/officeDocument/2006/relationships/hyperlink" Target="https://map.geo.admin.ch/?zoom=13&amp;E=2601534&amp;N=1244333.5&amp;layers=ch.kantone.cadastralwebmap-farbe,ch.swisstopo.amtliches-strassenverzeichnis,ch.bfs.gebaeude_wohnungs_register,KML||https://tinyurl.com/yy7ya4g9/JU/6706_bdg_erw.kml" TargetMode="External"/><Relationship Id="rId35" Type="http://schemas.openxmlformats.org/officeDocument/2006/relationships/hyperlink" Target="https://map.geo.admin.ch/?zoom=13&amp;E=2591057&amp;N=1243611&amp;layers=ch.kantone.cadastralwebmap-farbe,ch.swisstopo.amtliches-strassenverzeichnis,ch.bfs.gebaeude_wohnungs_register,KML||https://tinyurl.com/yy7ya4g9/JU/6710_bdg_erw.kml" TargetMode="External"/><Relationship Id="rId56" Type="http://schemas.openxmlformats.org/officeDocument/2006/relationships/hyperlink" Target="https://map.geo.admin.ch/?zoom=13&amp;E=2588905.25&amp;N=1250690.875&amp;layers=ch.kantone.cadastralwebmap-farbe,ch.swisstopo.amtliches-strassenverzeichnis,ch.bfs.gebaeude_wohnungs_register,KML||https://tinyurl.com/yy7ya4g9/JU/6719_bdg_erw.kml" TargetMode="External"/><Relationship Id="rId77" Type="http://schemas.openxmlformats.org/officeDocument/2006/relationships/hyperlink" Target="https://map.geo.admin.ch/?zoom=13&amp;E=2561776&amp;N=1226581&amp;layers=ch.kantone.cadastralwebmap-farbe,ch.swisstopo.amtliches-strassenverzeichnis,ch.bfs.gebaeude_wohnungs_register,KML||https://tinyurl.com/yy7ya4g9/JU/6742_bdg_erw.kml" TargetMode="External"/><Relationship Id="rId100" Type="http://schemas.openxmlformats.org/officeDocument/2006/relationships/hyperlink" Target="https://map.geo.admin.ch/?zoom=13&amp;E=2578859.5&amp;N=1236362.375&amp;layers=ch.kantone.cadastralwebmap-farbe,ch.swisstopo.amtliches-strassenverzeichnis,ch.bfs.gebaeude_wohnungs_register,KML||https://tinyurl.com/yy7ya4g9/JU/6750_bdg_erw.kml" TargetMode="External"/><Relationship Id="rId8" Type="http://schemas.openxmlformats.org/officeDocument/2006/relationships/hyperlink" Target="https://map.geo.admin.ch/?zoom=13&amp;E=2584616.022&amp;N=1247043.927&amp;layers=ch.kantone.cadastralwebmap-farbe,ch.swisstopo.amtliches-strassenverzeichnis,ch.bfs.gebaeude_wohnungs_register,KML||https://tinyurl.com/yy7ya4g9/JU/6702_bdg_erw.kml" TargetMode="External"/><Relationship Id="rId98" Type="http://schemas.openxmlformats.org/officeDocument/2006/relationships/hyperlink" Target="https://map.geo.admin.ch/?zoom=13&amp;E=2576443.343&amp;N=1233785.579&amp;layers=ch.kantone.cadastralwebmap-farbe,ch.swisstopo.amtliches-strassenverzeichnis,ch.bfs.gebaeude_wohnungs_register,KML||https://tinyurl.com/yy7ya4g9/JU/6748_bdg_erw.kml" TargetMode="External"/><Relationship Id="rId121" Type="http://schemas.openxmlformats.org/officeDocument/2006/relationships/hyperlink" Target="https://map.geo.admin.ch/?zoom=13&amp;E=2576499.184&amp;N=1252340.959&amp;layers=ch.kantone.cadastralwebmap-farbe,ch.swisstopo.amtliches-strassenverzeichnis,ch.bfs.gebaeude_wohnungs_register,KML||https://tinyurl.com/yy7ya4g9/JU/6771_bdg_erw.kml" TargetMode="External"/><Relationship Id="rId142" Type="http://schemas.openxmlformats.org/officeDocument/2006/relationships/hyperlink" Target="https://map.geo.admin.ch/?zoom=13&amp;E=2576512&amp;N=1250745&amp;layers=ch.kantone.cadastralwebmap-farbe,ch.swisstopo.amtliches-strassenverzeichnis,ch.bfs.gebaeude_wohnungs_register,KML||https://tinyurl.com/yy7ya4g9/JU/6784_bdg_erw.kml" TargetMode="External"/><Relationship Id="rId163" Type="http://schemas.openxmlformats.org/officeDocument/2006/relationships/hyperlink" Target="https://map.geo.admin.ch/?zoom=13&amp;E=2564172.17&amp;N=1252066.26&amp;layers=ch.kantone.cadastralwebmap-farbe,ch.swisstopo.amtliches-strassenverzeichnis,ch.bfs.gebaeude_wohnungs_register,KML||https://tinyurl.com/yy7ya4g9/JU/6789_bdg_erw.kml" TargetMode="External"/><Relationship Id="rId184" Type="http://schemas.openxmlformats.org/officeDocument/2006/relationships/hyperlink" Target="https://map.geo.admin.ch/?zoom=13&amp;E=2562149.37&amp;N=1249401.397&amp;layers=ch.kantone.cadastralwebmap-farbe,ch.swisstopo.amtliches-strassenverzeichnis,ch.bfs.gebaeude_wohnungs_register,KML||https://tinyurl.com/yy7ya4g9/JU/6792_bdg_erw.kml" TargetMode="External"/><Relationship Id="rId219" Type="http://schemas.openxmlformats.org/officeDocument/2006/relationships/hyperlink" Target="https://map.geo.admin.ch/?zoom=13&amp;E=2581342.34&amp;N=1252588.794&amp;layers=ch.kantone.cadastralwebmap-farbe,ch.swisstopo.amtliches-strassenverzeichnis,ch.bfs.gebaeude_wohnungs_register,KML||https://tinyurl.com/yy7ya4g9/JU/6810_bdg_erw.kml" TargetMode="External"/><Relationship Id="rId230" Type="http://schemas.openxmlformats.org/officeDocument/2006/relationships/hyperlink" Target="https://map.geo.admin.ch/?zoom=13&amp;E=2574674.711&amp;N=1258310.4&amp;layers=ch.kantone.cadastralwebmap-farbe,ch.swisstopo.amtliches-strassenverzeichnis,ch.bfs.gebaeude_wohnungs_register,KML||https://tinyurl.com/yy7ya4g9/JU/6811_bdg_erw.kml" TargetMode="External"/><Relationship Id="rId25" Type="http://schemas.openxmlformats.org/officeDocument/2006/relationships/hyperlink" Target="https://map.geo.admin.ch/?zoom=13&amp;E=2595957.25&amp;N=1245673.125&amp;layers=ch.kantone.cadastralwebmap-farbe,ch.swisstopo.amtliches-strassenverzeichnis,ch.bfs.gebaeude_wohnungs_register,KML||https://tinyurl.com/yy7ya4g9/JU/6709_bdg_erw.kml" TargetMode="External"/><Relationship Id="rId46" Type="http://schemas.openxmlformats.org/officeDocument/2006/relationships/hyperlink" Target="https://map.geo.admin.ch/?zoom=13&amp;E=2591577.5&amp;N=1246069.875&amp;layers=ch.kantone.cadastralwebmap-farbe,ch.swisstopo.amtliches-strassenverzeichnis,ch.bfs.gebaeude_wohnungs_register,KML||https://tinyurl.com/yy7ya4g9/JU/6711_bdg_erw.kml" TargetMode="External"/><Relationship Id="rId67" Type="http://schemas.openxmlformats.org/officeDocument/2006/relationships/hyperlink" Target="https://map.geo.admin.ch/?zoom=13&amp;E=2585210.841&amp;N=1243005.063&amp;layers=ch.kantone.cadastralwebmap-farbe,ch.swisstopo.amtliches-strassenverzeichnis,ch.bfs.gebaeude_wohnungs_register,KML||https://tinyurl.com/yy7ya4g9/JU/6729_bdg_erw.kml" TargetMode="External"/><Relationship Id="rId88" Type="http://schemas.openxmlformats.org/officeDocument/2006/relationships/hyperlink" Target="https://map.geo.admin.ch/?zoom=13&amp;E=2567463&amp;N=1228906&amp;layers=ch.kantone.cadastralwebmap-farbe,ch.swisstopo.amtliches-strassenverzeichnis,ch.bfs.gebaeude_wohnungs_register,KML||https://tinyurl.com/yy7ya4g9/JU/6743_bdg_erw.kml" TargetMode="External"/><Relationship Id="rId111" Type="http://schemas.openxmlformats.org/officeDocument/2006/relationships/hyperlink" Target="https://map.geo.admin.ch/?zoom=13&amp;E=2564930&amp;N=1230321&amp;layers=ch.kantone.cadastralwebmap-farbe,ch.swisstopo.amtliches-strassenverzeichnis,ch.bfs.gebaeude_wohnungs_register,KML||https://tinyurl.com/yy7ya4g9/JU/6754_bdg_erw.kml" TargetMode="External"/><Relationship Id="rId132" Type="http://schemas.openxmlformats.org/officeDocument/2006/relationships/hyperlink" Target="https://map.geo.admin.ch/?zoom=13&amp;E=2574158.75&amp;N=1255430.5&amp;layers=ch.kantone.cadastralwebmap-farbe,ch.swisstopo.amtliches-strassenverzeichnis,ch.bfs.gebaeude_wohnungs_register,KML||https://tinyurl.com/yy7ya4g9/JU/6781_bdg_erw.kml" TargetMode="External"/><Relationship Id="rId153" Type="http://schemas.openxmlformats.org/officeDocument/2006/relationships/hyperlink" Target="https://map.geo.admin.ch/?zoom=13&amp;E=2570130.25&amp;N=1250682.125&amp;layers=ch.kantone.cadastralwebmap-farbe,ch.swisstopo.amtliches-strassenverzeichnis,ch.bfs.gebaeude_wohnungs_register,KML||https://tinyurl.com/yy7ya4g9/JU/6785_bdg_erw.kml" TargetMode="External"/><Relationship Id="rId174" Type="http://schemas.openxmlformats.org/officeDocument/2006/relationships/hyperlink" Target="https://map.geo.admin.ch/?zoom=13&amp;E=2572815.5&amp;N=1250756.75&amp;layers=ch.kantone.cadastralwebmap-farbe,ch.swisstopo.amtliches-strassenverzeichnis,ch.bfs.gebaeude_wohnungs_register,KML||https://tinyurl.com/yy7ya4g9/JU/6790_bdg_erw.kml" TargetMode="External"/><Relationship Id="rId195" Type="http://schemas.openxmlformats.org/officeDocument/2006/relationships/hyperlink" Target="https://map.geo.admin.ch/?zoom=13&amp;E=2573364.345&amp;N=1252671.265&amp;layers=ch.kantone.cadastralwebmap-farbe,ch.swisstopo.amtliches-strassenverzeichnis,ch.bfs.gebaeude_wohnungs_register,KML||https://tinyurl.com/yy7ya4g9/JU/6800_bdg_erw.kml" TargetMode="External"/><Relationship Id="rId209" Type="http://schemas.openxmlformats.org/officeDocument/2006/relationships/hyperlink" Target="https://map.geo.admin.ch/?zoom=13&amp;E=2582816.023&amp;N=1251343.785&amp;layers=ch.kantone.cadastralwebmap-farbe,ch.swisstopo.amtliches-strassenverzeichnis,ch.bfs.gebaeude_wohnungs_register,KML||https://tinyurl.com/yy7ya4g9/JU/6810_bdg_erw.kml" TargetMode="External"/><Relationship Id="rId220" Type="http://schemas.openxmlformats.org/officeDocument/2006/relationships/hyperlink" Target="https://map.geo.admin.ch/?zoom=13&amp;E=2582422.405&amp;N=1252941.605&amp;layers=ch.kantone.cadastralwebmap-farbe,ch.swisstopo.amtliches-strassenverzeichnis,ch.bfs.gebaeude_wohnungs_register,KML||https://tinyurl.com/yy7ya4g9/JU/6810_bdg_erw.kml" TargetMode="External"/><Relationship Id="rId241" Type="http://schemas.openxmlformats.org/officeDocument/2006/relationships/printerSettings" Target="../printerSettings/printerSettings7.bin"/><Relationship Id="rId15" Type="http://schemas.openxmlformats.org/officeDocument/2006/relationships/hyperlink" Target="https://map.geo.admin.ch/?zoom=13&amp;E=2601548&amp;N=1244355&amp;layers=ch.kantone.cadastralwebmap-farbe,ch.swisstopo.amtliches-strassenverzeichnis,ch.bfs.gebaeude_wohnungs_register,KML||https://tinyurl.com/yy7ya4g9/JU/6706_bdg_erw.kml" TargetMode="External"/><Relationship Id="rId36" Type="http://schemas.openxmlformats.org/officeDocument/2006/relationships/hyperlink" Target="https://map.geo.admin.ch/?zoom=13&amp;E=2591066&amp;N=1243614&amp;layers=ch.kantone.cadastralwebmap-farbe,ch.swisstopo.amtliches-strassenverzeichnis,ch.bfs.gebaeude_wohnungs_register,KML||https://tinyurl.com/yy7ya4g9/JU/6710_bdg_erw.kml" TargetMode="External"/><Relationship Id="rId57" Type="http://schemas.openxmlformats.org/officeDocument/2006/relationships/hyperlink" Target="https://map.geo.admin.ch/?zoom=13&amp;E=2588968&amp;N=1242616&amp;layers=ch.kantone.cadastralwebmap-farbe,ch.swisstopo.amtliches-strassenverzeichnis,ch.bfs.gebaeude_wohnungs_register,KML||https://tinyurl.com/yy7ya4g9/JU/6729_bdg_erw.kml" TargetMode="External"/><Relationship Id="rId106" Type="http://schemas.openxmlformats.org/officeDocument/2006/relationships/hyperlink" Target="https://map.geo.admin.ch/?zoom=13&amp;E=2574428.568&amp;N=1237284.881&amp;layers=ch.kantone.cadastralwebmap-farbe,ch.swisstopo.amtliches-strassenverzeichnis,ch.bfs.gebaeude_wohnungs_register,KML||https://tinyurl.com/yy7ya4g9/JU/6751_bdg_erw.kml" TargetMode="External"/><Relationship Id="rId127" Type="http://schemas.openxmlformats.org/officeDocument/2006/relationships/hyperlink" Target="https://map.geo.admin.ch/?zoom=13&amp;E=2568286.737&amp;N=1261256.812&amp;layers=ch.kantone.cadastralwebmap-farbe,ch.swisstopo.amtliches-strassenverzeichnis,ch.bfs.gebaeude_wohnungs_register,KML||https://tinyurl.com/yy7ya4g9/JU/6774_bdg_erw.kml" TargetMode="External"/><Relationship Id="rId10" Type="http://schemas.openxmlformats.org/officeDocument/2006/relationships/hyperlink" Target="https://map.geo.admin.ch/?zoom=13&amp;E=2582796.369&amp;N=1244181.787&amp;layers=ch.kantone.cadastralwebmap-farbe,ch.swisstopo.amtliches-strassenverzeichnis,ch.bfs.gebaeude_wohnungs_register,KML||https://tinyurl.com/yy7ya4g9/JU/6702_bdg_erw.kml" TargetMode="External"/><Relationship Id="rId31" Type="http://schemas.openxmlformats.org/officeDocument/2006/relationships/hyperlink" Target="https://map.geo.admin.ch/?zoom=13&amp;E=2591213.789&amp;N=1245028.843&amp;layers=ch.kantone.cadastralwebmap-farbe,ch.swisstopo.amtliches-strassenverzeichnis,ch.bfs.gebaeude_wohnungs_register,KML||https://tinyurl.com/yy7ya4g9/JU/6710_bdg_erw.kml" TargetMode="External"/><Relationship Id="rId52" Type="http://schemas.openxmlformats.org/officeDocument/2006/relationships/hyperlink" Target="https://map.geo.admin.ch/?zoom=13&amp;E=2604020&amp;N=1243785&amp;layers=ch.kantone.cadastralwebmap-farbe,ch.swisstopo.amtliches-strassenverzeichnis,ch.bfs.gebaeude_wohnungs_register,KML||https://tinyurl.com/yy7ya4g9/JU/6715_bdg_erw.kml" TargetMode="External"/><Relationship Id="rId73" Type="http://schemas.openxmlformats.org/officeDocument/2006/relationships/hyperlink" Target="https://map.geo.admin.ch/?zoom=13&amp;E=2597617.8&amp;N=1244218.974&amp;layers=ch.kantone.cadastralwebmap-farbe,ch.swisstopo.amtliches-strassenverzeichnis,ch.bfs.gebaeude_wohnungs_register,KML||https://tinyurl.com/yy7ya4g9/JU/6730_bdg_erw.kml" TargetMode="External"/><Relationship Id="rId78" Type="http://schemas.openxmlformats.org/officeDocument/2006/relationships/hyperlink" Target="https://map.geo.admin.ch/?zoom=13&amp;E=2559969&amp;N=1225779&amp;layers=ch.kantone.cadastralwebmap-farbe,ch.swisstopo.amtliches-strassenverzeichnis,ch.bfs.gebaeude_wohnungs_register,KML||https://tinyurl.com/yy7ya4g9/JU/6742_bdg_erw.kml" TargetMode="External"/><Relationship Id="rId94" Type="http://schemas.openxmlformats.org/officeDocument/2006/relationships/hyperlink" Target="https://map.geo.admin.ch/?zoom=13&amp;E=2576220&amp;N=1233676&amp;layers=ch.kantone.cadastralwebmap-farbe,ch.swisstopo.amtliches-strassenverzeichnis,ch.bfs.gebaeude_wohnungs_register,KML||https://tinyurl.com/yy7ya4g9/JU/6748_bdg_erw.kml" TargetMode="External"/><Relationship Id="rId99" Type="http://schemas.openxmlformats.org/officeDocument/2006/relationships/hyperlink" Target="https://map.geo.admin.ch/?zoom=13&amp;E=2576507&amp;N=1236672&amp;layers=ch.kantone.cadastralwebmap-farbe,ch.swisstopo.amtliches-strassenverzeichnis,ch.bfs.gebaeude_wohnungs_register,KML||https://tinyurl.com/yy7ya4g9/JU/6750_bdg_erw.kml" TargetMode="External"/><Relationship Id="rId101" Type="http://schemas.openxmlformats.org/officeDocument/2006/relationships/hyperlink" Target="https://map.geo.admin.ch/?zoom=13&amp;E=2577504&amp;N=1236910.25&amp;layers=ch.kantone.cadastralwebmap-farbe,ch.swisstopo.amtliches-strassenverzeichnis,ch.bfs.gebaeude_wohnungs_register,KML||https://tinyurl.com/yy7ya4g9/JU/6750_bdg_erw.kml" TargetMode="External"/><Relationship Id="rId122" Type="http://schemas.openxmlformats.org/officeDocument/2006/relationships/hyperlink" Target="https://map.geo.admin.ch/?zoom=13&amp;E=2576409&amp;N=1252756.625&amp;layers=ch.kantone.cadastralwebmap-farbe,ch.swisstopo.amtliches-strassenverzeichnis,ch.bfs.gebaeude_wohnungs_register,KML||https://tinyurl.com/yy7ya4g9/JU/6771_bdg_erw.kml" TargetMode="External"/><Relationship Id="rId143" Type="http://schemas.openxmlformats.org/officeDocument/2006/relationships/hyperlink" Target="https://map.geo.admin.ch/?zoom=13&amp;E=2575870.153&amp;N=1250365.59&amp;layers=ch.kantone.cadastralwebmap-farbe,ch.swisstopo.amtliches-strassenverzeichnis,ch.bfs.gebaeude_wohnungs_register,KML||https://tinyurl.com/yy7ya4g9/JU/6784_bdg_erw.kml" TargetMode="External"/><Relationship Id="rId148" Type="http://schemas.openxmlformats.org/officeDocument/2006/relationships/hyperlink" Target="https://map.geo.admin.ch/?zoom=13&amp;E=2570101&amp;N=1250676.375&amp;layers=ch.kantone.cadastralwebmap-farbe,ch.swisstopo.amtliches-strassenverzeichnis,ch.bfs.gebaeude_wohnungs_register,KML||https://tinyurl.com/yy7ya4g9/JU/6785_bdg_erw.kml" TargetMode="External"/><Relationship Id="rId164" Type="http://schemas.openxmlformats.org/officeDocument/2006/relationships/hyperlink" Target="https://map.geo.admin.ch/?zoom=13&amp;E=2564188.096&amp;N=1252069.229&amp;layers=ch.kantone.cadastralwebmap-farbe,ch.swisstopo.amtliches-strassenverzeichnis,ch.bfs.gebaeude_wohnungs_register,KML||https://tinyurl.com/yy7ya4g9/JU/6789_bdg_erw.kml" TargetMode="External"/><Relationship Id="rId169" Type="http://schemas.openxmlformats.org/officeDocument/2006/relationships/hyperlink" Target="https://map.geo.admin.ch/?zoom=13&amp;E=2573032&amp;N=1250032&amp;layers=ch.kantone.cadastralwebmap-farbe,ch.swisstopo.amtliches-strassenverzeichnis,ch.bfs.gebaeude_wohnungs_register,KML||https://tinyurl.com/yy7ya4g9/JU/6790_bdg_erw.kml" TargetMode="External"/><Relationship Id="rId185" Type="http://schemas.openxmlformats.org/officeDocument/2006/relationships/hyperlink" Target="https://map.geo.admin.ch/?zoom=13&amp;E=2572759.007&amp;N=1251521.395&amp;layers=ch.kantone.cadastralwebmap-farbe,ch.swisstopo.amtliches-strassenverzeichnis,ch.bfs.gebaeude_wohnungs_register,KML||https://tinyurl.com/yy7ya4g9/JU/6800_bdg_erw.kml" TargetMode="External"/><Relationship Id="rId4" Type="http://schemas.openxmlformats.org/officeDocument/2006/relationships/hyperlink" Target="https://map.geo.admin.ch/?zoom=13&amp;E=2583005.5&amp;N=1244329.125&amp;layers=ch.kantone.cadastralwebmap-farbe,ch.swisstopo.amtliches-strassenverzeichnis,ch.bfs.gebaeude_wohnungs_register,KML||https://tinyurl.com/yy7ya4g9/JU/6702_bdg_erw.kml" TargetMode="External"/><Relationship Id="rId9" Type="http://schemas.openxmlformats.org/officeDocument/2006/relationships/hyperlink" Target="https://map.geo.admin.ch/?zoom=13&amp;E=2583258.386&amp;N=1244497.326&amp;layers=ch.kantone.cadastralwebmap-farbe,ch.swisstopo.amtliches-strassenverzeichnis,ch.bfs.gebaeude_wohnungs_register,KML||https://tinyurl.com/yy7ya4g9/JU/6702_bdg_erw.kml" TargetMode="External"/><Relationship Id="rId180" Type="http://schemas.openxmlformats.org/officeDocument/2006/relationships/hyperlink" Target="https://map.geo.admin.ch/?zoom=13&amp;E=2572446&amp;N=1249721.25&amp;layers=ch.kantone.cadastralwebmap-farbe,ch.swisstopo.amtliches-strassenverzeichnis,ch.bfs.gebaeude_wohnungs_register,KML||https://tinyurl.com/yy7ya4g9/JU/6790_bdg_erw.kml" TargetMode="External"/><Relationship Id="rId210" Type="http://schemas.openxmlformats.org/officeDocument/2006/relationships/hyperlink" Target="https://map.geo.admin.ch/?zoom=13&amp;E=2580499.618&amp;N=1252987.648&amp;layers=ch.kantone.cadastralwebmap-farbe,ch.swisstopo.amtliches-strassenverzeichnis,ch.bfs.gebaeude_wohnungs_register,KML||https://tinyurl.com/yy7ya4g9/JU/6810_bdg_erw.kml" TargetMode="External"/><Relationship Id="rId215" Type="http://schemas.openxmlformats.org/officeDocument/2006/relationships/hyperlink" Target="https://map.geo.admin.ch/?zoom=13&amp;E=2581353.404&amp;N=1251369.548&amp;layers=ch.kantone.cadastralwebmap-farbe,ch.swisstopo.amtliches-strassenverzeichnis,ch.bfs.gebaeude_wohnungs_register,KML||https://tinyurl.com/yy7ya4g9/JU/6810_bdg_erw.kml" TargetMode="External"/><Relationship Id="rId236" Type="http://schemas.openxmlformats.org/officeDocument/2006/relationships/hyperlink" Target="https://map.geo.admin.ch/?zoom=13&amp;E=2578423&amp;N=1257897&amp;layers=ch.kantone.cadastralwebmap-farbe,ch.swisstopo.amtliches-strassenverzeichnis,ch.bfs.gebaeude_wohnungs_register,KML||https://tinyurl.com/yy7ya4g9/JU/6812_bdg_erw.kml" TargetMode="External"/><Relationship Id="rId26" Type="http://schemas.openxmlformats.org/officeDocument/2006/relationships/hyperlink" Target="https://map.geo.admin.ch/?zoom=13&amp;E=2591163.646&amp;N=1245016.07&amp;layers=ch.kantone.cadastralwebmap-farbe,ch.swisstopo.amtliches-strassenverzeichnis,ch.bfs.gebaeude_wohnungs_register,KML||https://tinyurl.com/yy7ya4g9/JU/6710_bdg_erw.kml" TargetMode="External"/><Relationship Id="rId231" Type="http://schemas.openxmlformats.org/officeDocument/2006/relationships/hyperlink" Target="https://map.geo.admin.ch/?zoom=13&amp;E=2574827.634&amp;N=1258628.222&amp;layers=ch.kantone.cadastralwebmap-farbe,ch.swisstopo.amtliches-strassenverzeichnis,ch.bfs.gebaeude_wohnungs_register,KML||https://tinyurl.com/yy7ya4g9/JU/6811_bdg_erw.kml" TargetMode="External"/><Relationship Id="rId47" Type="http://schemas.openxmlformats.org/officeDocument/2006/relationships/hyperlink" Target="https://map.geo.admin.ch/?zoom=13&amp;E=2590564&amp;N=1245739&amp;layers=ch.kantone.cadastralwebmap-farbe,ch.swisstopo.amtliches-strassenverzeichnis,ch.bfs.gebaeude_wohnungs_register,KML||https://tinyurl.com/yy7ya4g9/JU/6712_bdg_erw.kml" TargetMode="External"/><Relationship Id="rId68" Type="http://schemas.openxmlformats.org/officeDocument/2006/relationships/hyperlink" Target="https://map.geo.admin.ch/?zoom=13&amp;E=2597299.336&amp;N=1244202.835&amp;layers=ch.kantone.cadastralwebmap-farbe,ch.swisstopo.amtliches-strassenverzeichnis,ch.bfs.gebaeude_wohnungs_register,KML||https://tinyurl.com/yy7ya4g9/JU/6730_bdg_erw.kml" TargetMode="External"/><Relationship Id="rId89" Type="http://schemas.openxmlformats.org/officeDocument/2006/relationships/hyperlink" Target="https://map.geo.admin.ch/?zoom=13&amp;E=2567150&amp;N=1228850&amp;layers=ch.kantone.cadastralwebmap-farbe,ch.swisstopo.amtliches-strassenverzeichnis,ch.bfs.gebaeude_wohnungs_register,KML||https://tinyurl.com/yy7ya4g9/JU/6743_bdg_erw.kml" TargetMode="External"/><Relationship Id="rId112" Type="http://schemas.openxmlformats.org/officeDocument/2006/relationships/hyperlink" Target="https://map.geo.admin.ch/?zoom=13&amp;E=2562919.75&amp;N=1230151.5&amp;layers=ch.kantone.cadastralwebmap-farbe,ch.swisstopo.amtliches-strassenverzeichnis,ch.bfs.gebaeude_wohnungs_register,KML||https://tinyurl.com/yy7ya4g9/JU/6754_bdg_erw.kml" TargetMode="External"/><Relationship Id="rId133" Type="http://schemas.openxmlformats.org/officeDocument/2006/relationships/hyperlink" Target="https://map.geo.admin.ch/?zoom=13&amp;E=2574801.568&amp;N=1255581.999&amp;layers=ch.kantone.cadastralwebmap-farbe,ch.swisstopo.amtliches-strassenverzeichnis,ch.bfs.gebaeude_wohnungs_register,KML||https://tinyurl.com/yy7ya4g9/JU/6781_bdg_erw.kml" TargetMode="External"/><Relationship Id="rId154" Type="http://schemas.openxmlformats.org/officeDocument/2006/relationships/hyperlink" Target="https://map.geo.admin.ch/?zoom=13&amp;E=2570132.5&amp;N=1250691.125&amp;layers=ch.kantone.cadastralwebmap-farbe,ch.swisstopo.amtliches-strassenverzeichnis,ch.bfs.gebaeude_wohnungs_register,KML||https://tinyurl.com/yy7ya4g9/JU/6785_bdg_erw.kml" TargetMode="External"/><Relationship Id="rId175" Type="http://schemas.openxmlformats.org/officeDocument/2006/relationships/hyperlink" Target="https://map.geo.admin.ch/?zoom=13&amp;E=2572834.25&amp;N=1250741.25&amp;layers=ch.kantone.cadastralwebmap-farbe,ch.swisstopo.amtliches-strassenverzeichnis,ch.bfs.gebaeude_wohnungs_register,KML||https://tinyurl.com/yy7ya4g9/JU/6790_bdg_erw.kml" TargetMode="External"/><Relationship Id="rId196" Type="http://schemas.openxmlformats.org/officeDocument/2006/relationships/hyperlink" Target="https://map.geo.admin.ch/?zoom=13&amp;E=2572770.784&amp;N=1251521.391&amp;layers=ch.kantone.cadastralwebmap-farbe,ch.swisstopo.amtliches-strassenverzeichnis,ch.bfs.gebaeude_wohnungs_register,KML||https://tinyurl.com/yy7ya4g9/JU/6800_bdg_erw.kml" TargetMode="External"/><Relationship Id="rId200" Type="http://schemas.openxmlformats.org/officeDocument/2006/relationships/hyperlink" Target="https://map.geo.admin.ch/?zoom=13&amp;E=2567048.422&amp;N=1251701.297&amp;layers=ch.kantone.cadastralwebmap-farbe,ch.swisstopo.amtliches-strassenverzeichnis,ch.bfs.gebaeude_wohnungs_register,KML||https://tinyurl.com/yy7ya4g9/JU/6809_bdg_erw.kml" TargetMode="External"/><Relationship Id="rId16" Type="http://schemas.openxmlformats.org/officeDocument/2006/relationships/hyperlink" Target="https://map.geo.admin.ch/?zoom=13&amp;E=2601318.338&amp;N=1244339.177&amp;layers=ch.kantone.cadastralwebmap-farbe,ch.swisstopo.amtliches-strassenverzeichnis,ch.bfs.gebaeude_wohnungs_register,KML||https://tinyurl.com/yy7ya4g9/JU/6706_bdg_erw.kml" TargetMode="External"/><Relationship Id="rId221" Type="http://schemas.openxmlformats.org/officeDocument/2006/relationships/hyperlink" Target="https://map.geo.admin.ch/?zoom=13&amp;E=2583790.624&amp;N=1252567.344&amp;layers=ch.kantone.cadastralwebmap-farbe,ch.swisstopo.amtliches-strassenverzeichnis,ch.bfs.gebaeude_wohnungs_register,KML||https://tinyurl.com/yy7ya4g9/JU/6810_bdg_erw.kml" TargetMode="External"/><Relationship Id="rId242" Type="http://schemas.openxmlformats.org/officeDocument/2006/relationships/drawing" Target="../drawings/drawing2.xml"/><Relationship Id="rId37" Type="http://schemas.openxmlformats.org/officeDocument/2006/relationships/hyperlink" Target="https://map.geo.admin.ch/?zoom=13&amp;E=2591061&amp;N=1243586&amp;layers=ch.kantone.cadastralwebmap-farbe,ch.swisstopo.amtliches-strassenverzeichnis,ch.bfs.gebaeude_wohnungs_register,KML||https://tinyurl.com/yy7ya4g9/JU/6710_bdg_erw.kml" TargetMode="External"/><Relationship Id="rId58" Type="http://schemas.openxmlformats.org/officeDocument/2006/relationships/hyperlink" Target="https://map.geo.admin.ch/?zoom=13&amp;E=2584526&amp;N=1242842.7&amp;layers=ch.kantone.cadastralwebmap-farbe,ch.swisstopo.amtliches-strassenverzeichnis,ch.bfs.gebaeude_wohnungs_register,KML||https://tinyurl.com/yy7ya4g9/JU/6729_bdg_erw.kml" TargetMode="External"/><Relationship Id="rId79" Type="http://schemas.openxmlformats.org/officeDocument/2006/relationships/hyperlink" Target="https://map.geo.admin.ch/?zoom=13&amp;E=2559203&amp;N=1225415&amp;layers=ch.kantone.cadastralwebmap-farbe,ch.swisstopo.amtliches-strassenverzeichnis,ch.bfs.gebaeude_wohnungs_register,KML||https://tinyurl.com/yy7ya4g9/JU/6742_bdg_erw.kml" TargetMode="External"/><Relationship Id="rId102" Type="http://schemas.openxmlformats.org/officeDocument/2006/relationships/hyperlink" Target="https://map.geo.admin.ch/?zoom=13&amp;E=2577711.25&amp;N=1236331.375&amp;layers=ch.kantone.cadastralwebmap-farbe,ch.swisstopo.amtliches-strassenverzeichnis,ch.bfs.gebaeude_wohnungs_register,KML||https://tinyurl.com/yy7ya4g9/JU/6750_bdg_erw.kml" TargetMode="External"/><Relationship Id="rId123" Type="http://schemas.openxmlformats.org/officeDocument/2006/relationships/hyperlink" Target="https://map.geo.admin.ch/?zoom=13&amp;E=2577417&amp;N=1253224.875&amp;layers=ch.kantone.cadastralwebmap-farbe,ch.swisstopo.amtliches-strassenverzeichnis,ch.bfs.gebaeude_wohnungs_register,KML||https://tinyurl.com/yy7ya4g9/JU/6771_bdg_erw.kml" TargetMode="External"/><Relationship Id="rId144" Type="http://schemas.openxmlformats.org/officeDocument/2006/relationships/hyperlink" Target="https://map.geo.admin.ch/?zoom=13&amp;E=2576989.664&amp;N=1250343.253&amp;layers=ch.kantone.cadastralwebmap-farbe,ch.swisstopo.amtliches-strassenverzeichnis,ch.bfs.gebaeude_wohnungs_register,KML||https://tinyurl.com/yy7ya4g9/JU/6784_bdg_erw.kml" TargetMode="External"/><Relationship Id="rId90" Type="http://schemas.openxmlformats.org/officeDocument/2006/relationships/hyperlink" Target="https://map.geo.admin.ch/?zoom=13&amp;E=2567022&amp;N=1228856.25&amp;layers=ch.kantone.cadastralwebmap-farbe,ch.swisstopo.amtliches-strassenverzeichnis,ch.bfs.gebaeude_wohnungs_register,KML||https://tinyurl.com/yy7ya4g9/JU/6743_bdg_erw.kml" TargetMode="External"/><Relationship Id="rId165" Type="http://schemas.openxmlformats.org/officeDocument/2006/relationships/hyperlink" Target="https://map.geo.admin.ch/?zoom=13&amp;E=2564166.993&amp;N=1252044.877&amp;layers=ch.kantone.cadastralwebmap-farbe,ch.swisstopo.amtliches-strassenverzeichnis,ch.bfs.gebaeude_wohnungs_register,KML||https://tinyurl.com/yy7ya4g9/JU/6789_bdg_erw.kml" TargetMode="External"/><Relationship Id="rId186" Type="http://schemas.openxmlformats.org/officeDocument/2006/relationships/hyperlink" Target="https://map.geo.admin.ch/?zoom=13&amp;E=2573124.81&amp;N=1252967.246&amp;layers=ch.kantone.cadastralwebmap-farbe,ch.swisstopo.amtliches-strassenverzeichnis,ch.bfs.gebaeude_wohnungs_register,KML||https://tinyurl.com/yy7ya4g9/JU/6800_bdg_erw.kml" TargetMode="External"/><Relationship Id="rId211" Type="http://schemas.openxmlformats.org/officeDocument/2006/relationships/hyperlink" Target="https://map.geo.admin.ch/?zoom=13&amp;E=2580108.25&amp;N=1253174.31&amp;layers=ch.kantone.cadastralwebmap-farbe,ch.swisstopo.amtliches-strassenverzeichnis,ch.bfs.gebaeude_wohnungs_register,KML||https://tinyurl.com/yy7ya4g9/JU/6810_bdg_erw.kml" TargetMode="External"/><Relationship Id="rId232" Type="http://schemas.openxmlformats.org/officeDocument/2006/relationships/hyperlink" Target="https://map.geo.admin.ch/?zoom=13&amp;E=2578012&amp;N=1258768&amp;layers=ch.kantone.cadastralwebmap-farbe,ch.swisstopo.amtliches-strassenverzeichnis,ch.bfs.gebaeude_wohnungs_register,KML||https://tinyurl.com/yy7ya4g9/JU/6812_bdg_erw.kml" TargetMode="External"/><Relationship Id="rId27" Type="http://schemas.openxmlformats.org/officeDocument/2006/relationships/hyperlink" Target="https://map.geo.admin.ch/?zoom=13&amp;E=2591153.264&amp;N=1245052.765&amp;layers=ch.kantone.cadastralwebmap-farbe,ch.swisstopo.amtliches-strassenverzeichnis,ch.bfs.gebaeude_wohnungs_register,KML||https://tinyurl.com/yy7ya4g9/JU/6710_bdg_erw.kml" TargetMode="External"/><Relationship Id="rId48" Type="http://schemas.openxmlformats.org/officeDocument/2006/relationships/hyperlink" Target="https://map.geo.admin.ch/?zoom=13&amp;E=2589919&amp;N=1245528.75&amp;layers=ch.kantone.cadastralwebmap-farbe,ch.swisstopo.amtliches-strassenverzeichnis,ch.bfs.gebaeude_wohnungs_register,KML||https://tinyurl.com/yy7ya4g9/JU/6712_bdg_erw.kml" TargetMode="External"/><Relationship Id="rId69" Type="http://schemas.openxmlformats.org/officeDocument/2006/relationships/hyperlink" Target="https://map.geo.admin.ch/?zoom=13&amp;E=2603033&amp;N=1243998&amp;layers=ch.kantone.cadastralwebmap-farbe,ch.swisstopo.amtliches-strassenverzeichnis,ch.bfs.gebaeude_wohnungs_register,KML||https://tinyurl.com/yy7ya4g9/JU/6730_bdg_erw.kml" TargetMode="External"/><Relationship Id="rId113" Type="http://schemas.openxmlformats.org/officeDocument/2006/relationships/hyperlink" Target="https://map.geo.admin.ch/?zoom=13&amp;E=2564338.25&amp;N=1230653.5&amp;layers=ch.kantone.cadastralwebmap-farbe,ch.swisstopo.amtliches-strassenverzeichnis,ch.bfs.gebaeude_wohnungs_register,KML||https://tinyurl.com/yy7ya4g9/JU/6754_bdg_erw.kml" TargetMode="External"/><Relationship Id="rId134" Type="http://schemas.openxmlformats.org/officeDocument/2006/relationships/hyperlink" Target="https://map.geo.admin.ch/?zoom=13&amp;E=2574393.254&amp;N=1255942.523&amp;layers=ch.kantone.cadastralwebmap-farbe,ch.swisstopo.amtliches-strassenverzeichnis,ch.bfs.gebaeude_wohnungs_register,KML||https://tinyurl.com/yy7ya4g9/JU/6781_bdg_erw.kml" TargetMode="External"/><Relationship Id="rId80" Type="http://schemas.openxmlformats.org/officeDocument/2006/relationships/hyperlink" Target="https://map.geo.admin.ch/?zoom=13&amp;E=2559693&amp;N=1225586&amp;layers=ch.kantone.cadastralwebmap-farbe,ch.swisstopo.amtliches-strassenverzeichnis,ch.bfs.gebaeude_wohnungs_register,KML||https://tinyurl.com/yy7ya4g9/JU/6742_bdg_erw.kml" TargetMode="External"/><Relationship Id="rId155" Type="http://schemas.openxmlformats.org/officeDocument/2006/relationships/hyperlink" Target="https://map.geo.admin.ch/?zoom=13&amp;E=2569917.75&amp;N=1250339.625&amp;layers=ch.kantone.cadastralwebmap-farbe,ch.swisstopo.amtliches-strassenverzeichnis,ch.bfs.gebaeude_wohnungs_register,KML||https://tinyurl.com/yy7ya4g9/JU/6785_bdg_erw.kml" TargetMode="External"/><Relationship Id="rId176" Type="http://schemas.openxmlformats.org/officeDocument/2006/relationships/hyperlink" Target="https://map.geo.admin.ch/?zoom=13&amp;E=2572998.75&amp;N=1248598.5&amp;layers=ch.kantone.cadastralwebmap-farbe,ch.swisstopo.amtliches-strassenverzeichnis,ch.bfs.gebaeude_wohnungs_register,KML||https://tinyurl.com/yy7ya4g9/JU/6790_bdg_erw.kml" TargetMode="External"/><Relationship Id="rId197" Type="http://schemas.openxmlformats.org/officeDocument/2006/relationships/hyperlink" Target="https://map.geo.admin.ch/?zoom=13&amp;E=2570756.168&amp;N=1251018.839&amp;layers=ch.kantone.cadastralwebmap-farbe,ch.swisstopo.amtliches-strassenverzeichnis,ch.bfs.gebaeude_wohnungs_register,KML||https://tinyurl.com/yy7ya4g9/JU/6800_bdg_erw.kml" TargetMode="External"/><Relationship Id="rId201" Type="http://schemas.openxmlformats.org/officeDocument/2006/relationships/hyperlink" Target="https://map.geo.admin.ch/?zoom=13&amp;E=2558641.759&amp;N=1246103.383&amp;layers=ch.kantone.cadastralwebmap-farbe,ch.swisstopo.amtliches-strassenverzeichnis,ch.bfs.gebaeude_wohnungs_register,KML||https://tinyurl.com/yy7ya4g9/JU/6809_bdg_erw.kml" TargetMode="External"/><Relationship Id="rId222" Type="http://schemas.openxmlformats.org/officeDocument/2006/relationships/hyperlink" Target="https://map.geo.admin.ch/?zoom=13&amp;E=2584322.797&amp;N=1253529.597&amp;layers=ch.kantone.cadastralwebmap-farbe,ch.swisstopo.amtliches-strassenverzeichnis,ch.bfs.gebaeude_wohnungs_register,KML||https://tinyurl.com/yy7ya4g9/JU/6810_bdg_erw.kml" TargetMode="External"/><Relationship Id="rId17" Type="http://schemas.openxmlformats.org/officeDocument/2006/relationships/hyperlink" Target="https://map.geo.admin.ch/?zoom=13&amp;E=2598395&amp;N=1241521.875&amp;layers=ch.kantone.cadastralwebmap-farbe,ch.swisstopo.amtliches-strassenverzeichnis,ch.bfs.gebaeude_wohnungs_register,KML||https://tinyurl.com/yy7ya4g9/JU/6708_bdg_erw.kml" TargetMode="External"/><Relationship Id="rId38" Type="http://schemas.openxmlformats.org/officeDocument/2006/relationships/hyperlink" Target="https://map.geo.admin.ch/?zoom=13&amp;E=2591074&amp;N=1243592&amp;layers=ch.kantone.cadastralwebmap-farbe,ch.swisstopo.amtliches-strassenverzeichnis,ch.bfs.gebaeude_wohnungs_register,KML||https://tinyurl.com/yy7ya4g9/JU/6710_bdg_erw.kml" TargetMode="External"/><Relationship Id="rId59" Type="http://schemas.openxmlformats.org/officeDocument/2006/relationships/hyperlink" Target="https://map.geo.admin.ch/?zoom=13&amp;E=2585150.454&amp;N=1243027.361&amp;layers=ch.kantone.cadastralwebmap-farbe,ch.swisstopo.amtliches-strassenverzeichnis,ch.bfs.gebaeude_wohnungs_register,KML||https://tinyurl.com/yy7ya4g9/JU/6729_bdg_erw.kml" TargetMode="External"/><Relationship Id="rId103" Type="http://schemas.openxmlformats.org/officeDocument/2006/relationships/hyperlink" Target="https://map.geo.admin.ch/?zoom=13&amp;E=2570440&amp;N=1236692.125&amp;layers=ch.kantone.cadastralwebmap-farbe,ch.swisstopo.amtliches-strassenverzeichnis,ch.bfs.gebaeude_wohnungs_register,KML||https://tinyurl.com/yy7ya4g9/JU/6751_bdg_erw.kml" TargetMode="External"/><Relationship Id="rId124" Type="http://schemas.openxmlformats.org/officeDocument/2006/relationships/hyperlink" Target="https://map.geo.admin.ch/?zoom=13&amp;E=2576872.352&amp;N=1253128.22&amp;layers=ch.kantone.cadastralwebmap-farbe,ch.swisstopo.amtliches-strassenverzeichnis,ch.bfs.gebaeude_wohnungs_register,KML||https://tinyurl.com/yy7ya4g9/JU/6771_bdg_erw.kml" TargetMode="External"/><Relationship Id="rId70" Type="http://schemas.openxmlformats.org/officeDocument/2006/relationships/hyperlink" Target="https://map.geo.admin.ch/?zoom=13&amp;E=2598447&amp;N=1244227&amp;layers=ch.kantone.cadastralwebmap-farbe,ch.swisstopo.amtliches-strassenverzeichnis,ch.bfs.gebaeude_wohnungs_register,KML||https://tinyurl.com/yy7ya4g9/JU/6730_bdg_erw.kml" TargetMode="External"/><Relationship Id="rId91" Type="http://schemas.openxmlformats.org/officeDocument/2006/relationships/hyperlink" Target="https://map.geo.admin.ch/?zoom=13&amp;E=2567308.162&amp;N=1229024.444&amp;layers=ch.kantone.cadastralwebmap-farbe,ch.swisstopo.amtliches-strassenverzeichnis,ch.bfs.gebaeude_wohnungs_register,KML||https://tinyurl.com/yy7ya4g9/JU/6743_bdg_erw.kml" TargetMode="External"/><Relationship Id="rId145" Type="http://schemas.openxmlformats.org/officeDocument/2006/relationships/hyperlink" Target="https://map.geo.admin.ch/?zoom=13&amp;E=2578634.593&amp;N=1248749.485&amp;layers=ch.kantone.cadastralwebmap-farbe,ch.swisstopo.amtliches-strassenverzeichnis,ch.bfs.gebaeude_wohnungs_register,KML||https://tinyurl.com/yy7ya4g9/JU/6784_bdg_erw.kml" TargetMode="External"/><Relationship Id="rId166" Type="http://schemas.openxmlformats.org/officeDocument/2006/relationships/hyperlink" Target="https://map.geo.admin.ch/?zoom=13&amp;E=2564172.375&amp;N=1252035.618&amp;layers=ch.kantone.cadastralwebmap-farbe,ch.swisstopo.amtliches-strassenverzeichnis,ch.bfs.gebaeude_wohnungs_register,KML||https://tinyurl.com/yy7ya4g9/JU/6789_bdg_erw.kml" TargetMode="External"/><Relationship Id="rId187" Type="http://schemas.openxmlformats.org/officeDocument/2006/relationships/hyperlink" Target="https://map.geo.admin.ch/?zoom=13&amp;E=2573157.531&amp;N=1252027.068&amp;layers=ch.kantone.cadastralwebmap-farbe,ch.swisstopo.amtliches-strassenverzeichnis,ch.bfs.gebaeude_wohnungs_register,KML||https://tinyurl.com/yy7ya4g9/JU/6800_bdg_erw.kml" TargetMode="External"/><Relationship Id="rId1" Type="http://schemas.openxmlformats.org/officeDocument/2006/relationships/hyperlink" Target="https://www.cadastre.ch/content/cadastre-internet/fr/manual-av/publication/express/_jcr_content/contentPar/downloadlist_1740335003/downloadItems/147_1571841889906.download/ablauf-abgleich-gebaeude-und-adressen-fr.pdf" TargetMode="External"/><Relationship Id="rId212" Type="http://schemas.openxmlformats.org/officeDocument/2006/relationships/hyperlink" Target="https://map.geo.admin.ch/?zoom=13&amp;E=2579214.895&amp;N=1253529.623&amp;layers=ch.kantone.cadastralwebmap-farbe,ch.swisstopo.amtliches-strassenverzeichnis,ch.bfs.gebaeude_wohnungs_register,KML||https://tinyurl.com/yy7ya4g9/JU/6810_bdg_erw.kml" TargetMode="External"/><Relationship Id="rId233" Type="http://schemas.openxmlformats.org/officeDocument/2006/relationships/hyperlink" Target="https://map.geo.admin.ch/?zoom=13&amp;E=2578653&amp;N=1259114&amp;layers=ch.kantone.cadastralwebmap-farbe,ch.swisstopo.amtliches-strassenverzeichnis,ch.bfs.gebaeude_wohnungs_register,KML||https://tinyurl.com/yy7ya4g9/JU/6812_bdg_erw.kml" TargetMode="External"/><Relationship Id="rId28" Type="http://schemas.openxmlformats.org/officeDocument/2006/relationships/hyperlink" Target="https://map.geo.admin.ch/?zoom=13&amp;E=2591254&amp;N=1245013&amp;layers=ch.kantone.cadastralwebmap-farbe,ch.swisstopo.amtliches-strassenverzeichnis,ch.bfs.gebaeude_wohnungs_register,KML||https://tinyurl.com/yy7ya4g9/JU/6710_bdg_erw.kml" TargetMode="External"/><Relationship Id="rId49" Type="http://schemas.openxmlformats.org/officeDocument/2006/relationships/hyperlink" Target="https://map.geo.admin.ch/?zoom=13&amp;E=2589017.5&amp;N=1245018.625&amp;layers=ch.kantone.cadastralwebmap-farbe,ch.swisstopo.amtliches-strassenverzeichnis,ch.bfs.gebaeude_wohnungs_register,KML||https://tinyurl.com/yy7ya4g9/JU/6712_bdg_erw.kml" TargetMode="External"/><Relationship Id="rId114" Type="http://schemas.openxmlformats.org/officeDocument/2006/relationships/hyperlink" Target="https://map.geo.admin.ch/?zoom=13&amp;E=2563396.5&amp;N=1230105&amp;layers=ch.kantone.cadastralwebmap-farbe,ch.swisstopo.amtliches-strassenverzeichnis,ch.bfs.gebaeude_wohnungs_register,KML||https://tinyurl.com/yy7ya4g9/JU/6754_bdg_erw.kml" TargetMode="External"/><Relationship Id="rId60" Type="http://schemas.openxmlformats.org/officeDocument/2006/relationships/hyperlink" Target="https://map.geo.admin.ch/?zoom=13&amp;E=2587834&amp;N=1242548&amp;layers=ch.kantone.cadastralwebmap-farbe,ch.swisstopo.amtliches-strassenverzeichnis,ch.bfs.gebaeude_wohnungs_register,KML||https://tinyurl.com/yy7ya4g9/JU/6729_bdg_erw.kml" TargetMode="External"/><Relationship Id="rId81" Type="http://schemas.openxmlformats.org/officeDocument/2006/relationships/hyperlink" Target="https://map.geo.admin.ch/?zoom=13&amp;E=2559510&amp;N=1225502&amp;layers=ch.kantone.cadastralwebmap-farbe,ch.swisstopo.amtliches-strassenverzeichnis,ch.bfs.gebaeude_wohnungs_register,KML||https://tinyurl.com/yy7ya4g9/JU/6742_bdg_erw.kml" TargetMode="External"/><Relationship Id="rId135" Type="http://schemas.openxmlformats.org/officeDocument/2006/relationships/hyperlink" Target="https://map.geo.admin.ch/?zoom=13&amp;E=2574177.163&amp;N=1255426.328&amp;layers=ch.kantone.cadastralwebmap-farbe,ch.swisstopo.amtliches-strassenverzeichnis,ch.bfs.gebaeude_wohnungs_register,KML||https://tinyurl.com/yy7ya4g9/JU/6781_bdg_erw.kml" TargetMode="External"/><Relationship Id="rId156" Type="http://schemas.openxmlformats.org/officeDocument/2006/relationships/hyperlink" Target="https://map.geo.admin.ch/?zoom=13&amp;E=2570098.265&amp;N=1250856.488&amp;layers=ch.kantone.cadastralwebmap-farbe,ch.swisstopo.amtliches-strassenverzeichnis,ch.bfs.gebaeude_wohnungs_register,KML||https://tinyurl.com/yy7ya4g9/JU/6785_bdg_erw.kml" TargetMode="External"/><Relationship Id="rId177" Type="http://schemas.openxmlformats.org/officeDocument/2006/relationships/hyperlink" Target="https://map.geo.admin.ch/?zoom=13&amp;E=2572794.5&amp;N=1249871.625&amp;layers=ch.kantone.cadastralwebmap-farbe,ch.swisstopo.amtliches-strassenverzeichnis,ch.bfs.gebaeude_wohnungs_register,KML||https://tinyurl.com/yy7ya4g9/JU/6790_bdg_erw.kml" TargetMode="External"/><Relationship Id="rId198" Type="http://schemas.openxmlformats.org/officeDocument/2006/relationships/hyperlink" Target="https://map.geo.admin.ch/?zoom=13&amp;E=2570396.25&amp;N=1258023.546&amp;layers=ch.kantone.cadastralwebmap-farbe,ch.swisstopo.amtliches-strassenverzeichnis,ch.bfs.gebaeude_wohnungs_register,KML||https://tinyurl.com/yy7ya4g9/JU/6807_bdg_erw.kml" TargetMode="External"/><Relationship Id="rId202" Type="http://schemas.openxmlformats.org/officeDocument/2006/relationships/hyperlink" Target="https://map.geo.admin.ch/?zoom=13&amp;E=2566848.537&amp;N=1248844.157&amp;layers=ch.kantone.cadastralwebmap-farbe,ch.swisstopo.amtliches-strassenverzeichnis,ch.bfs.gebaeude_wohnungs_register,KML||https://tinyurl.com/yy7ya4g9/JU/6809_bdg_erw.kml" TargetMode="External"/><Relationship Id="rId223" Type="http://schemas.openxmlformats.org/officeDocument/2006/relationships/hyperlink" Target="https://map.geo.admin.ch/?zoom=13&amp;E=2582684.565&amp;N=1249576.154&amp;layers=ch.kantone.cadastralwebmap-farbe,ch.swisstopo.amtliches-strassenverzeichnis,ch.bfs.gebaeude_wohnungs_register,KML||https://tinyurl.com/yy7ya4g9/JU/6810_bdg_erw.kml" TargetMode="External"/><Relationship Id="rId18" Type="http://schemas.openxmlformats.org/officeDocument/2006/relationships/hyperlink" Target="https://map.geo.admin.ch/?zoom=13&amp;E=2594166&amp;N=1244908.5&amp;layers=ch.kantone.cadastralwebmap-farbe,ch.swisstopo.amtliches-strassenverzeichnis,ch.bfs.gebaeude_wohnungs_register,KML||https://tinyurl.com/yy7ya4g9/JU/6708_bdg_erw.kml" TargetMode="External"/><Relationship Id="rId39" Type="http://schemas.openxmlformats.org/officeDocument/2006/relationships/hyperlink" Target="https://map.geo.admin.ch/?zoom=13&amp;E=2591304&amp;N=1244562&amp;layers=ch.kantone.cadastralwebmap-farbe,ch.swisstopo.amtliches-strassenverzeichnis,ch.bfs.gebaeude_wohnungs_register,KML||https://tinyurl.com/yy7ya4g9/JU/6710_bdg_erw.kml" TargetMode="External"/><Relationship Id="rId50" Type="http://schemas.openxmlformats.org/officeDocument/2006/relationships/hyperlink" Target="https://map.geo.admin.ch/?zoom=13&amp;E=2589313&amp;N=1245496.375&amp;layers=ch.kantone.cadastralwebmap-farbe,ch.swisstopo.amtliches-strassenverzeichnis,ch.bfs.gebaeude_wohnungs_register,KML||https://tinyurl.com/yy7ya4g9/JU/6712_bdg_erw.kml" TargetMode="External"/><Relationship Id="rId104" Type="http://schemas.openxmlformats.org/officeDocument/2006/relationships/hyperlink" Target="https://map.geo.admin.ch/?zoom=13&amp;E=2570773&amp;N=1236745.75&amp;layers=ch.kantone.cadastralwebmap-farbe,ch.swisstopo.amtliches-strassenverzeichnis,ch.bfs.gebaeude_wohnungs_register,KML||https://tinyurl.com/yy7ya4g9/JU/6751_bdg_erw.kml" TargetMode="External"/><Relationship Id="rId125" Type="http://schemas.openxmlformats.org/officeDocument/2006/relationships/hyperlink" Target="https://map.geo.admin.ch/?zoom=13&amp;E=2576820.298&amp;N=1252926.593&amp;layers=ch.kantone.cadastralwebmap-farbe,ch.swisstopo.amtliches-strassenverzeichnis,ch.bfs.gebaeude_wohnungs_register,KML||https://tinyurl.com/yy7ya4g9/JU/6771_bdg_erw.kml" TargetMode="External"/><Relationship Id="rId146" Type="http://schemas.openxmlformats.org/officeDocument/2006/relationships/hyperlink" Target="https://map.geo.admin.ch/?zoom=13&amp;E=2570107.5&amp;N=1250630.625&amp;layers=ch.kantone.cadastralwebmap-farbe,ch.swisstopo.amtliches-strassenverzeichnis,ch.bfs.gebaeude_wohnungs_register,KML||https://tinyurl.com/yy7ya4g9/JU/6785_bdg_erw.kml" TargetMode="External"/><Relationship Id="rId167" Type="http://schemas.openxmlformats.org/officeDocument/2006/relationships/hyperlink" Target="https://map.geo.admin.ch/?zoom=13&amp;E=2564182.588&amp;N=1252041.007&amp;layers=ch.kantone.cadastralwebmap-farbe,ch.swisstopo.amtliches-strassenverzeichnis,ch.bfs.gebaeude_wohnungs_register,KML||https://tinyurl.com/yy7ya4g9/JU/6789_bdg_erw.kml" TargetMode="External"/><Relationship Id="rId188" Type="http://schemas.openxmlformats.org/officeDocument/2006/relationships/hyperlink" Target="https://map.geo.admin.ch/?zoom=13&amp;E=2573910.25&amp;N=1252144.625&amp;layers=ch.kantone.cadastralwebmap-farbe,ch.swisstopo.amtliches-strassenverzeichnis,ch.bfs.gebaeude_wohnungs_register,KML||https://tinyurl.com/yy7ya4g9/JU/6800_bdg_erw.kml" TargetMode="External"/><Relationship Id="rId71" Type="http://schemas.openxmlformats.org/officeDocument/2006/relationships/hyperlink" Target="https://map.geo.admin.ch/?zoom=13&amp;E=2597324.907&amp;N=1244273.833&amp;layers=ch.kantone.cadastralwebmap-farbe,ch.swisstopo.amtliches-strassenverzeichnis,ch.bfs.gebaeude_wohnungs_register,KML||https://tinyurl.com/yy7ya4g9/JU/6730_bdg_erw.kml" TargetMode="External"/><Relationship Id="rId92" Type="http://schemas.openxmlformats.org/officeDocument/2006/relationships/hyperlink" Target="https://map.geo.admin.ch/?zoom=13&amp;E=2570057.5&amp;N=1237569.75&amp;layers=ch.kantone.cadastralwebmap-farbe,ch.swisstopo.amtliches-strassenverzeichnis,ch.bfs.gebaeude_wohnungs_register,KML||https://tinyurl.com/yy7ya4g9/JU/6745_bdg_erw.kml" TargetMode="External"/><Relationship Id="rId213" Type="http://schemas.openxmlformats.org/officeDocument/2006/relationships/hyperlink" Target="https://map.geo.admin.ch/?zoom=13&amp;E=2580063.829&amp;N=1253486.128&amp;layers=ch.kantone.cadastralwebmap-farbe,ch.swisstopo.amtliches-strassenverzeichnis,ch.bfs.gebaeude_wohnungs_register,KML||https://tinyurl.com/yy7ya4g9/JU/6810_bdg_erw.kml" TargetMode="External"/><Relationship Id="rId234" Type="http://schemas.openxmlformats.org/officeDocument/2006/relationships/hyperlink" Target="https://map.geo.admin.ch/?zoom=13&amp;E=2582044&amp;N=1260082&amp;layers=ch.kantone.cadastralwebmap-farbe,ch.swisstopo.amtliches-strassenverzeichnis,ch.bfs.gebaeude_wohnungs_register,KML||https://tinyurl.com/yy7ya4g9/JU/6812_bdg_erw.kml" TargetMode="External"/><Relationship Id="rId2" Type="http://schemas.openxmlformats.org/officeDocument/2006/relationships/hyperlink" Target="https://www.housing-stat.ch/files/Traitement_erreurs_FR.pdf" TargetMode="External"/><Relationship Id="rId29" Type="http://schemas.openxmlformats.org/officeDocument/2006/relationships/hyperlink" Target="https://map.geo.admin.ch/?zoom=13&amp;E=2591227.262&amp;N=1245006.86&amp;layers=ch.kantone.cadastralwebmap-farbe,ch.swisstopo.amtliches-strassenverzeichnis,ch.bfs.gebaeude_wohnungs_register,KML||https://tinyurl.com/yy7ya4g9/JU/6710_bdg_erw.kml" TargetMode="External"/><Relationship Id="rId40" Type="http://schemas.openxmlformats.org/officeDocument/2006/relationships/hyperlink" Target="https://map.geo.admin.ch/?zoom=13&amp;E=2591319&amp;N=1244567&amp;layers=ch.kantone.cadastralwebmap-farbe,ch.swisstopo.amtliches-strassenverzeichnis,ch.bfs.gebaeude_wohnungs_register,KML||https://tinyurl.com/yy7ya4g9/JU/6710_bdg_erw.kml" TargetMode="External"/><Relationship Id="rId115" Type="http://schemas.openxmlformats.org/officeDocument/2006/relationships/hyperlink" Target="https://map.geo.admin.ch/?zoom=13&amp;E=2566651.75&amp;N=1234250.875&amp;layers=ch.kantone.cadastralwebmap-farbe,ch.swisstopo.amtliches-strassenverzeichnis,ch.bfs.gebaeude_wohnungs_register,KML||https://tinyurl.com/yy7ya4g9/JU/6757_bdg_erw.kml" TargetMode="External"/><Relationship Id="rId136" Type="http://schemas.openxmlformats.org/officeDocument/2006/relationships/hyperlink" Target="https://map.geo.admin.ch/?zoom=13&amp;E=2578217.032&amp;N=1251906.608&amp;layers=ch.kantone.cadastralwebmap-farbe,ch.swisstopo.amtliches-strassenverzeichnis,ch.bfs.gebaeude_wohnungs_register,KML||https://tinyurl.com/yy7ya4g9/JU/6782_bdg_erw.kml" TargetMode="External"/><Relationship Id="rId157" Type="http://schemas.openxmlformats.org/officeDocument/2006/relationships/hyperlink" Target="https://map.geo.admin.ch/?zoom=13&amp;E=2569923.265&amp;N=1250636.211&amp;layers=ch.kantone.cadastralwebmap-farbe,ch.swisstopo.amtliches-strassenverzeichnis,ch.bfs.gebaeude_wohnungs_register,KML||https://tinyurl.com/yy7ya4g9/JU/6785_bdg_erw.kml" TargetMode="External"/><Relationship Id="rId178" Type="http://schemas.openxmlformats.org/officeDocument/2006/relationships/hyperlink" Target="https://map.geo.admin.ch/?zoom=13&amp;E=2569596.5&amp;N=1248862.125&amp;layers=ch.kantone.cadastralwebmap-farbe,ch.swisstopo.amtliches-strassenverzeichnis,ch.bfs.gebaeude_wohnungs_register,KML||https://tinyurl.com/yy7ya4g9/JU/6790_bdg_erw.kml" TargetMode="External"/><Relationship Id="rId61" Type="http://schemas.openxmlformats.org/officeDocument/2006/relationships/hyperlink" Target="https://map.geo.admin.ch/?zoom=13&amp;E=2583847.75&amp;N=1241913.375&amp;layers=ch.kantone.cadastralwebmap-farbe,ch.swisstopo.amtliches-strassenverzeichnis,ch.bfs.gebaeude_wohnungs_register,KML||https://tinyurl.com/yy7ya4g9/JU/6729_bdg_erw.kml" TargetMode="External"/><Relationship Id="rId82" Type="http://schemas.openxmlformats.org/officeDocument/2006/relationships/hyperlink" Target="https://map.geo.admin.ch/?zoom=13&amp;E=2559687.5&amp;N=1225581.125&amp;layers=ch.kantone.cadastralwebmap-farbe,ch.swisstopo.amtliches-strassenverzeichnis,ch.bfs.gebaeude_wohnungs_register,KML||https://tinyurl.com/yy7ya4g9/JU/6742_bdg_erw.kml" TargetMode="External"/><Relationship Id="rId199" Type="http://schemas.openxmlformats.org/officeDocument/2006/relationships/hyperlink" Target="https://map.geo.admin.ch/?zoom=13&amp;E=2575614.918&amp;N=1242821.894&amp;layers=ch.kantone.cadastralwebmap-farbe,ch.swisstopo.amtliches-strassenverzeichnis,ch.bfs.gebaeude_wohnungs_register,KML||https://tinyurl.com/yy7ya4g9/JU/6808_bdg_erw.kml" TargetMode="External"/><Relationship Id="rId203" Type="http://schemas.openxmlformats.org/officeDocument/2006/relationships/hyperlink" Target="https://map.geo.admin.ch/?zoom=13&amp;E=2581423&amp;N=1251294&amp;layers=ch.kantone.cadastralwebmap-farbe,ch.swisstopo.amtliches-strassenverzeichnis,ch.bfs.gebaeude_wohnungs_register,KML||https://tinyurl.com/yy7ya4g9/JU/6810_bdg_erw.kml" TargetMode="External"/><Relationship Id="rId19" Type="http://schemas.openxmlformats.org/officeDocument/2006/relationships/hyperlink" Target="https://map.geo.admin.ch/?zoom=13&amp;E=2594953&amp;N=1245376&amp;layers=ch.kantone.cadastralwebmap-farbe,ch.swisstopo.amtliches-strassenverzeichnis,ch.bfs.gebaeude_wohnungs_register,KML||https://tinyurl.com/yy7ya4g9/JU/6709_bdg_erw.kml" TargetMode="External"/><Relationship Id="rId224" Type="http://schemas.openxmlformats.org/officeDocument/2006/relationships/hyperlink" Target="https://map.geo.admin.ch/?zoom=13&amp;E=2574232.493&amp;N=1259295.429&amp;layers=ch.kantone.cadastralwebmap-farbe,ch.swisstopo.amtliches-strassenverzeichnis,ch.bfs.gebaeude_wohnungs_register,KML||https://tinyurl.com/yy7ya4g9/JU/6811_bdg_erw.kml" TargetMode="External"/><Relationship Id="rId30" Type="http://schemas.openxmlformats.org/officeDocument/2006/relationships/hyperlink" Target="https://map.geo.admin.ch/?zoom=13&amp;E=2591210.601&amp;N=1245013.674&amp;layers=ch.kantone.cadastralwebmap-farbe,ch.swisstopo.amtliches-strassenverzeichnis,ch.bfs.gebaeude_wohnungs_register,KML||https://tinyurl.com/yy7ya4g9/JU/6710_bdg_erw.kml" TargetMode="External"/><Relationship Id="rId105" Type="http://schemas.openxmlformats.org/officeDocument/2006/relationships/hyperlink" Target="https://map.geo.admin.ch/?zoom=13&amp;E=2570816.799&amp;N=1237001.82&amp;layers=ch.kantone.cadastralwebmap-farbe,ch.swisstopo.amtliches-strassenverzeichnis,ch.bfs.gebaeude_wohnungs_register,KML||https://tinyurl.com/yy7ya4g9/JU/6751_bdg_erw.kml" TargetMode="External"/><Relationship Id="rId126" Type="http://schemas.openxmlformats.org/officeDocument/2006/relationships/hyperlink" Target="https://map.geo.admin.ch/?zoom=13&amp;E=2568371&amp;N=1260448.5&amp;layers=ch.kantone.cadastralwebmap-farbe,ch.swisstopo.amtliches-strassenverzeichnis,ch.bfs.gebaeude_wohnungs_register,KML||https://tinyurl.com/yy7ya4g9/JU/6774_bdg_erw.kml" TargetMode="External"/><Relationship Id="rId147" Type="http://schemas.openxmlformats.org/officeDocument/2006/relationships/hyperlink" Target="https://map.geo.admin.ch/?zoom=13&amp;E=2570101.75&amp;N=1250658.625&amp;layers=ch.kantone.cadastralwebmap-farbe,ch.swisstopo.amtliches-strassenverzeichnis,ch.bfs.gebaeude_wohnungs_register,KML||https://tinyurl.com/yy7ya4g9/JU/6785_bdg_erw.kml" TargetMode="External"/><Relationship Id="rId168" Type="http://schemas.openxmlformats.org/officeDocument/2006/relationships/hyperlink" Target="https://map.geo.admin.ch/?zoom=13&amp;E=2563239&amp;N=1252259&amp;layers=ch.kantone.cadastralwebmap-farbe,ch.swisstopo.amtliches-strassenverzeichnis,ch.bfs.gebaeude_wohnungs_register,KML||https://tinyurl.com/yy7ya4g9/JU/6789_bdg_erw.kml" TargetMode="External"/><Relationship Id="rId51" Type="http://schemas.openxmlformats.org/officeDocument/2006/relationships/hyperlink" Target="https://map.geo.admin.ch/?zoom=13&amp;E=2592197.25&amp;N=1252791.625&amp;layers=ch.kantone.cadastralwebmap-farbe,ch.swisstopo.amtliches-strassenverzeichnis,ch.bfs.gebaeude_wohnungs_register,KML||https://tinyurl.com/yy7ya4g9/JU/6713_bdg_erw.kml" TargetMode="External"/><Relationship Id="rId72" Type="http://schemas.openxmlformats.org/officeDocument/2006/relationships/hyperlink" Target="https://map.geo.admin.ch/?zoom=13&amp;E=2597186.8&amp;N=1244528.574&amp;layers=ch.kantone.cadastralwebmap-farbe,ch.swisstopo.amtliches-strassenverzeichnis,ch.bfs.gebaeude_wohnungs_register,KML||https://tinyurl.com/yy7ya4g9/JU/6730_bdg_erw.kml" TargetMode="External"/><Relationship Id="rId93" Type="http://schemas.openxmlformats.org/officeDocument/2006/relationships/hyperlink" Target="https://map.geo.admin.ch/?zoom=13&amp;E=2576439.367&amp;N=1233768.718&amp;layers=ch.kantone.cadastralwebmap-farbe,ch.swisstopo.amtliches-strassenverzeichnis,ch.bfs.gebaeude_wohnungs_register,KML||https://tinyurl.com/yy7ya4g9/JU/6748_bdg_erw.kml" TargetMode="External"/><Relationship Id="rId189" Type="http://schemas.openxmlformats.org/officeDocument/2006/relationships/hyperlink" Target="https://map.geo.admin.ch/?zoom=13&amp;E=2572791.75&amp;N=1252689.25&amp;layers=ch.kantone.cadastralwebmap-farbe,ch.swisstopo.amtliches-strassenverzeichnis,ch.bfs.gebaeude_wohnungs_register,KML||https://tinyurl.com/yy7ya4g9/JU/6800_bdg_erw.kml" TargetMode="External"/><Relationship Id="rId3" Type="http://schemas.openxmlformats.org/officeDocument/2006/relationships/hyperlink" Target="https://map.geo.admin.ch/?zoom=13&amp;E=2583009&amp;N=1244308&amp;layers=ch.kantone.cadastralwebmap-farbe,ch.swisstopo.amtliches-strassenverzeichnis,ch.bfs.gebaeude_wohnungs_register,KML||https://tinyurl.com/yy7ya4g9/JU/6702_bdg_erw.kml" TargetMode="External"/><Relationship Id="rId214" Type="http://schemas.openxmlformats.org/officeDocument/2006/relationships/hyperlink" Target="https://map.geo.admin.ch/?zoom=13&amp;E=2581349.272&amp;N=1251369.593&amp;layers=ch.kantone.cadastralwebmap-farbe,ch.swisstopo.amtliches-strassenverzeichnis,ch.bfs.gebaeude_wohnungs_register,KML||https://tinyurl.com/yy7ya4g9/JU/6810_bdg_erw.kml" TargetMode="External"/><Relationship Id="rId235" Type="http://schemas.openxmlformats.org/officeDocument/2006/relationships/hyperlink" Target="https://map.geo.admin.ch/?zoom=13&amp;E=2578617.875&amp;N=1258724.75&amp;layers=ch.kantone.cadastralwebmap-farbe,ch.swisstopo.amtliches-strassenverzeichnis,ch.bfs.gebaeude_wohnungs_register,KML||https://tinyurl.com/yy7ya4g9/JU/6812_bdg_erw.kml" TargetMode="External"/><Relationship Id="rId116" Type="http://schemas.openxmlformats.org/officeDocument/2006/relationships/hyperlink" Target="https://map.geo.admin.ch/?zoom=13&amp;E=2566384.25&amp;N=1234095.875&amp;layers=ch.kantone.cadastralwebmap-farbe,ch.swisstopo.amtliches-strassenverzeichnis,ch.bfs.gebaeude_wohnungs_register,KML||https://tinyurl.com/yy7ya4g9/JU/6757_bdg_erw.kml" TargetMode="External"/><Relationship Id="rId137" Type="http://schemas.openxmlformats.org/officeDocument/2006/relationships/hyperlink" Target="https://map.geo.admin.ch/?zoom=13&amp;E=2579528.277&amp;N=1249063.829&amp;layers=ch.kantone.cadastralwebmap-farbe,ch.swisstopo.amtliches-strassenverzeichnis,ch.bfs.gebaeude_wohnungs_register,KML||https://tinyurl.com/yy7ya4g9/JU/6782_bdg_erw.kml" TargetMode="External"/><Relationship Id="rId158" Type="http://schemas.openxmlformats.org/officeDocument/2006/relationships/hyperlink" Target="https://map.geo.admin.ch/?zoom=13&amp;E=2563350.728&amp;N=1252087.489&amp;layers=ch.kantone.cadastralwebmap-farbe,ch.swisstopo.amtliches-strassenverzeichnis,ch.bfs.gebaeude_wohnungs_register,KML||https://tinyurl.com/yy7ya4g9/JU/6789_bdg_erw.kml" TargetMode="External"/><Relationship Id="rId20" Type="http://schemas.openxmlformats.org/officeDocument/2006/relationships/hyperlink" Target="https://map.geo.admin.ch/?zoom=13&amp;E=2595965&amp;N=1245159&amp;layers=ch.kantone.cadastralwebmap-farbe,ch.swisstopo.amtliches-strassenverzeichnis,ch.bfs.gebaeude_wohnungs_register,KML||https://tinyurl.com/yy7ya4g9/JU/6709_bdg_erw.kml" TargetMode="External"/><Relationship Id="rId41" Type="http://schemas.openxmlformats.org/officeDocument/2006/relationships/hyperlink" Target="https://map.geo.admin.ch/?zoom=13&amp;E=2591312&amp;N=1244575&amp;layers=ch.kantone.cadastralwebmap-farbe,ch.swisstopo.amtliches-strassenverzeichnis,ch.bfs.gebaeude_wohnungs_register,KML||https://tinyurl.com/yy7ya4g9/JU/6710_bdg_erw.kml" TargetMode="External"/><Relationship Id="rId62" Type="http://schemas.openxmlformats.org/officeDocument/2006/relationships/hyperlink" Target="https://map.geo.admin.ch/?zoom=13&amp;E=2582484.75&amp;N=1242637.625&amp;layers=ch.kantone.cadastralwebmap-farbe,ch.swisstopo.amtliches-strassenverzeichnis,ch.bfs.gebaeude_wohnungs_register,KML||https://tinyurl.com/yy7ya4g9/JU/6729_bdg_erw.kml" TargetMode="External"/><Relationship Id="rId83" Type="http://schemas.openxmlformats.org/officeDocument/2006/relationships/hyperlink" Target="https://map.geo.admin.ch/?zoom=13&amp;E=2559616.25&amp;N=1225456.875&amp;layers=ch.kantone.cadastralwebmap-farbe,ch.swisstopo.amtliches-strassenverzeichnis,ch.bfs.gebaeude_wohnungs_register,KML||https://tinyurl.com/yy7ya4g9/JU/6742_bdg_erw.kml" TargetMode="External"/><Relationship Id="rId179" Type="http://schemas.openxmlformats.org/officeDocument/2006/relationships/hyperlink" Target="https://map.geo.admin.ch/?zoom=13&amp;E=2569800.5&amp;N=1248970.875&amp;layers=ch.kantone.cadastralwebmap-farbe,ch.swisstopo.amtliches-strassenverzeichnis,ch.bfs.gebaeude_wohnungs_register,KML||https://tinyurl.com/yy7ya4g9/JU/6790_bdg_erw.kml" TargetMode="External"/><Relationship Id="rId190" Type="http://schemas.openxmlformats.org/officeDocument/2006/relationships/hyperlink" Target="https://map.geo.admin.ch/?zoom=13&amp;E=2572705.204&amp;N=1251892.806&amp;layers=ch.kantone.cadastralwebmap-farbe,ch.swisstopo.amtliches-strassenverzeichnis,ch.bfs.gebaeude_wohnungs_register,KML||https://tinyurl.com/yy7ya4g9/JU/6800_bdg_erw.kml" TargetMode="External"/><Relationship Id="rId204" Type="http://schemas.openxmlformats.org/officeDocument/2006/relationships/hyperlink" Target="https://map.geo.admin.ch/?zoom=13&amp;E=2582670&amp;N=1252540&amp;layers=ch.kantone.cadastralwebmap-farbe,ch.swisstopo.amtliches-strassenverzeichnis,ch.bfs.gebaeude_wohnungs_register,KML||https://tinyurl.com/yy7ya4g9/JU/6810_bdg_erw.kml" TargetMode="External"/><Relationship Id="rId225" Type="http://schemas.openxmlformats.org/officeDocument/2006/relationships/hyperlink" Target="https://map.geo.admin.ch/?zoom=13&amp;E=2573699&amp;N=1257808&amp;layers=ch.kantone.cadastralwebmap-farbe,ch.swisstopo.amtliches-strassenverzeichnis,ch.bfs.gebaeude_wohnungs_register,KML||https://tinyurl.com/yy7ya4g9/JU/6811_bdg_erw.kml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map.geo.admin.ch/?zoom=13&amp;E=2583001.036&amp;N=1244344.695&amp;layers=ch.kantone.cadastralwebmap-farbe,ch.swisstopo.amtliches-strassenverzeichnis,ch.bfs.gebaeude_wohnungs_register,KML||https://tinyurl.com/yy7ya4g9/JU/6702_bdg_erw.kml" TargetMode="External"/><Relationship Id="rId13" Type="http://schemas.openxmlformats.org/officeDocument/2006/relationships/hyperlink" Target="https://map.geo.admin.ch/?zoom=13&amp;E=2602738.132&amp;N=1244255.551&amp;layers=ch.kantone.cadastralwebmap-farbe,ch.swisstopo.amtliches-strassenverzeichnis,ch.bfs.gebaeude_wohnungs_register,KML||https://tinyurl.com/yy7ya4g9/JU/6730_bdg_erw.kml" TargetMode="External"/><Relationship Id="rId18" Type="http://schemas.openxmlformats.org/officeDocument/2006/relationships/hyperlink" Target="https://map.geo.admin.ch/?zoom=13&amp;E=2569071.594&amp;N=1261113.241&amp;layers=ch.kantone.cadastralwebmap-farbe,ch.swisstopo.amtliches-strassenverzeichnis,ch.bfs.gebaeude_wohnungs_register,KML||https://tinyurl.com/yy7ya4g9/JU/6774_bdg_erw.kml" TargetMode="External"/><Relationship Id="rId26" Type="http://schemas.openxmlformats.org/officeDocument/2006/relationships/hyperlink" Target="https://map.geo.admin.ch/?zoom=13&amp;E=2578874.675&amp;N=1255517.483&amp;layers=ch.kantone.cadastralwebmap-farbe,ch.swisstopo.amtliches-strassenverzeichnis,ch.bfs.gebaeude_wohnungs_register,KML||https://tinyurl.com/yy7ya4g9/JU/6806_bdg_erw.kml" TargetMode="External"/><Relationship Id="rId3" Type="http://schemas.openxmlformats.org/officeDocument/2006/relationships/hyperlink" Target="https://www.housing-stat.ch/fr/aide/41.html" TargetMode="External"/><Relationship Id="rId21" Type="http://schemas.openxmlformats.org/officeDocument/2006/relationships/hyperlink" Target="https://map.geo.admin.ch/?zoom=13&amp;E=2561866.809&amp;N=1248507.743&amp;layers=ch.kantone.cadastralwebmap-farbe,ch.swisstopo.amtliches-strassenverzeichnis,ch.bfs.gebaeude_wohnungs_register,KML||https://tinyurl.com/yy7ya4g9/JU/6792_bdg_erw.kml" TargetMode="External"/><Relationship Id="rId7" Type="http://schemas.openxmlformats.org/officeDocument/2006/relationships/hyperlink" Target="https://map.geo.admin.ch/?zoom=13&amp;E=2583016.891&amp;N=1244358.351&amp;layers=ch.kantone.cadastralwebmap-farbe,ch.swisstopo.amtliches-strassenverzeichnis,ch.bfs.gebaeude_wohnungs_register,KML||https://tinyurl.com/yy7ya4g9/JU/6702_bdg_erw.kml" TargetMode="External"/><Relationship Id="rId12" Type="http://schemas.openxmlformats.org/officeDocument/2006/relationships/hyperlink" Target="https://map.geo.admin.ch/?zoom=13&amp;E=2602826.79&amp;N=1244278.85&amp;layers=ch.kantone.cadastralwebmap-farbe,ch.swisstopo.amtliches-strassenverzeichnis,ch.bfs.gebaeude_wohnungs_register,KML||https://tinyurl.com/yy7ya4g9/JU/6730_bdg_erw.kml" TargetMode="External"/><Relationship Id="rId17" Type="http://schemas.openxmlformats.org/officeDocument/2006/relationships/hyperlink" Target="https://map.geo.admin.ch/?zoom=13&amp;E=2562878.328&amp;N=1229985.536&amp;layers=ch.kantone.cadastralwebmap-farbe,ch.swisstopo.amtliches-strassenverzeichnis,ch.bfs.gebaeude_wohnungs_register,KML||https://tinyurl.com/yy7ya4g9/JU/6754_bdg_erw.kml" TargetMode="External"/><Relationship Id="rId25" Type="http://schemas.openxmlformats.org/officeDocument/2006/relationships/hyperlink" Target="https://map.geo.admin.ch/?zoom=13&amp;E=2578499.772&amp;N=1256046.871&amp;layers=ch.kantone.cadastralwebmap-farbe,ch.swisstopo.amtliches-strassenverzeichnis,ch.bfs.gebaeude_wohnungs_register,KML||https://tinyurl.com/yy7ya4g9/JU/6806_bdg_erw.kml" TargetMode="External"/><Relationship Id="rId2" Type="http://schemas.openxmlformats.org/officeDocument/2006/relationships/hyperlink" Target="https://www.housing-stat.ch/files/Traitement_erreurs_FR.pdf" TargetMode="External"/><Relationship Id="rId16" Type="http://schemas.openxmlformats.org/officeDocument/2006/relationships/hyperlink" Target="https://map.geo.admin.ch/?zoom=13&amp;E=2557952.972&amp;N=1226757.054&amp;layers=ch.kantone.cadastralwebmap-farbe,ch.swisstopo.amtliches-strassenverzeichnis,ch.bfs.gebaeude_wohnungs_register,KML||https://tinyurl.com/yy7ya4g9/JU/6742_bdg_erw.kml" TargetMode="External"/><Relationship Id="rId20" Type="http://schemas.openxmlformats.org/officeDocument/2006/relationships/hyperlink" Target="https://map.geo.admin.ch/?zoom=13&amp;E=2579520.444&amp;N=1249066.337&amp;layers=ch.kantone.cadastralwebmap-farbe,ch.swisstopo.amtliches-strassenverzeichnis,ch.bfs.gebaeude_wohnungs_register,KML||https://tinyurl.com/yy7ya4g9/JU/6782_bdg_erw.kml" TargetMode="External"/><Relationship Id="rId29" Type="http://schemas.openxmlformats.org/officeDocument/2006/relationships/hyperlink" Target="https://map.geo.admin.ch/?zoom=13&amp;E=2579532.594&amp;N=1246092.049&amp;layers=ch.kantone.cadastralwebmap-farbe,ch.swisstopo.amtliches-strassenverzeichnis,ch.bfs.gebaeude_wohnungs_register,KML||https://tinyurl.com/yy7ya4g9/JU/6808_bdg_erw.kml" TargetMode="External"/><Relationship Id="rId1" Type="http://schemas.openxmlformats.org/officeDocument/2006/relationships/hyperlink" Target="https://www.cadastre.ch/content/cadastre-internet/fr/manual-av/publication/express/_jcr_content/contentPar/downloadlist_1740335003/downloadItems/147_1571841889906.download/ablauf-abgleich-gebaeude-und-adressen-fr.pdf" TargetMode="External"/><Relationship Id="rId6" Type="http://schemas.openxmlformats.org/officeDocument/2006/relationships/hyperlink" Target="https://map.geo.admin.ch/?zoom=13&amp;E=2583099.423&amp;N=1244736.782&amp;layers=ch.kantone.cadastralwebmap-farbe,ch.swisstopo.amtliches-strassenverzeichnis,ch.bfs.gebaeude_wohnungs_register,KML||https://tinyurl.com/yy7ya4g9/JU/6702_bdg_erw.kml" TargetMode="External"/><Relationship Id="rId11" Type="http://schemas.openxmlformats.org/officeDocument/2006/relationships/hyperlink" Target="https://map.geo.admin.ch/?zoom=13&amp;E=2597594.685&amp;N=1244277.94&amp;layers=ch.kantone.cadastralwebmap-farbe,ch.swisstopo.amtliches-strassenverzeichnis,ch.bfs.gebaeude_wohnungs_register,KML||https://tinyurl.com/yy7ya4g9/JU/6730_bdg_erw.kml" TargetMode="External"/><Relationship Id="rId24" Type="http://schemas.openxmlformats.org/officeDocument/2006/relationships/hyperlink" Target="https://map.geo.admin.ch/?zoom=13&amp;E=2578518.235&amp;N=1256067.831&amp;layers=ch.kantone.cadastralwebmap-farbe,ch.swisstopo.amtliches-strassenverzeichnis,ch.bfs.gebaeude_wohnungs_register,KML||https://tinyurl.com/yy7ya4g9/JU/6806_bdg_erw.kml" TargetMode="External"/><Relationship Id="rId5" Type="http://schemas.openxmlformats.org/officeDocument/2006/relationships/hyperlink" Target="https://map.geo.admin.ch/?zoom=13&amp;E=2583321.908&amp;N=1244645.252&amp;layers=ch.kantone.cadastralwebmap-farbe,ch.swisstopo.amtliches-strassenverzeichnis,ch.bfs.gebaeude_wohnungs_register,KML||https://tinyurl.com/yy7ya4g9/JU/6702_bdg_erw.kml" TargetMode="External"/><Relationship Id="rId15" Type="http://schemas.openxmlformats.org/officeDocument/2006/relationships/hyperlink" Target="https://map.geo.admin.ch/?zoom=13&amp;E=2559615.884&amp;N=1225456.22&amp;layers=ch.kantone.cadastralwebmap-farbe,ch.swisstopo.amtliches-strassenverzeichnis,ch.bfs.gebaeude_wohnungs_register,KML||https://tinyurl.com/yy7ya4g9/JU/6742_bdg_erw.kml" TargetMode="External"/><Relationship Id="rId23" Type="http://schemas.openxmlformats.org/officeDocument/2006/relationships/hyperlink" Target="https://map.geo.admin.ch/?zoom=13&amp;E=2578520.998&amp;N=1256057.269&amp;layers=ch.kantone.cadastralwebmap-farbe,ch.swisstopo.amtliches-strassenverzeichnis,ch.bfs.gebaeude_wohnungs_register,KML||https://tinyurl.com/yy7ya4g9/JU/6806_bdg_erw.kml" TargetMode="External"/><Relationship Id="rId28" Type="http://schemas.openxmlformats.org/officeDocument/2006/relationships/hyperlink" Target="https://map.geo.admin.ch/?zoom=13&amp;E=2579552.621&amp;N=1246173.992&amp;layers=ch.kantone.cadastralwebmap-farbe,ch.swisstopo.amtliches-strassenverzeichnis,ch.bfs.gebaeude_wohnungs_register,KML||https://tinyurl.com/yy7ya4g9/JU/6808_bdg_erw.kml" TargetMode="External"/><Relationship Id="rId10" Type="http://schemas.openxmlformats.org/officeDocument/2006/relationships/hyperlink" Target="https://map.geo.admin.ch/?zoom=13&amp;E=2589860.75&amp;N=1245516.718&amp;layers=ch.kantone.cadastralwebmap-farbe,ch.swisstopo.amtliches-strassenverzeichnis,ch.bfs.gebaeude_wohnungs_register,KML||https://tinyurl.com/yy7ya4g9/JU/6712_bdg_erw.kml" TargetMode="External"/><Relationship Id="rId19" Type="http://schemas.openxmlformats.org/officeDocument/2006/relationships/hyperlink" Target="https://map.geo.admin.ch/?zoom=13&amp;E=2568584.231&amp;N=1261150.888&amp;layers=ch.kantone.cadastralwebmap-farbe,ch.swisstopo.amtliches-strassenverzeichnis,ch.bfs.gebaeude_wohnungs_register,KML||https://tinyurl.com/yy7ya4g9/JU/6774_bdg_erw.kml" TargetMode="External"/><Relationship Id="rId31" Type="http://schemas.openxmlformats.org/officeDocument/2006/relationships/drawing" Target="../drawings/drawing3.xml"/><Relationship Id="rId4" Type="http://schemas.openxmlformats.org/officeDocument/2006/relationships/hyperlink" Target="https://map.geo.admin.ch/?zoom=13&amp;E=2583841.23&amp;N=1247490.291&amp;layers=ch.kantone.cadastralwebmap-farbe,ch.swisstopo.amtliches-strassenverzeichnis,ch.bfs.gebaeude_wohnungs_register,KML||https://tinyurl.com/yy7ya4g9/JU/6702_bdg_erw.kml" TargetMode="External"/><Relationship Id="rId9" Type="http://schemas.openxmlformats.org/officeDocument/2006/relationships/hyperlink" Target="https://map.geo.admin.ch/?zoom=13&amp;E=2601057.988&amp;N=1244624.321&amp;layers=ch.kantone.cadastralwebmap-farbe,ch.swisstopo.amtliches-strassenverzeichnis,ch.bfs.gebaeude_wohnungs_register,KML||https://tinyurl.com/yy7ya4g9/JU/6706_bdg_erw.kml" TargetMode="External"/><Relationship Id="rId14" Type="http://schemas.openxmlformats.org/officeDocument/2006/relationships/hyperlink" Target="https://map.geo.admin.ch/?zoom=13&amp;E=2559615.884&amp;N=1225456.22&amp;layers=ch.kantone.cadastralwebmap-farbe,ch.swisstopo.amtliches-strassenverzeichnis,ch.bfs.gebaeude_wohnungs_register,KML||https://tinyurl.com/yy7ya4g9/JU/6742_bdg_erw.kml" TargetMode="External"/><Relationship Id="rId22" Type="http://schemas.openxmlformats.org/officeDocument/2006/relationships/hyperlink" Target="https://map.geo.admin.ch/?zoom=13&amp;E=2578533.814&amp;N=1256063.449&amp;layers=ch.kantone.cadastralwebmap-farbe,ch.swisstopo.amtliches-strassenverzeichnis,ch.bfs.gebaeude_wohnungs_register,KML||https://tinyurl.com/yy7ya4g9/JU/6806_bdg_erw.kml" TargetMode="External"/><Relationship Id="rId27" Type="http://schemas.openxmlformats.org/officeDocument/2006/relationships/hyperlink" Target="https://map.geo.admin.ch/?zoom=13&amp;E=2579524.505&amp;N=1246103.082&amp;layers=ch.kantone.cadastralwebmap-farbe,ch.swisstopo.amtliches-strassenverzeichnis,ch.bfs.gebaeude_wohnungs_register,KML||https://tinyurl.com/yy7ya4g9/JU/6808_bdg_erw.kml" TargetMode="External"/><Relationship Id="rId30" Type="http://schemas.openxmlformats.org/officeDocument/2006/relationships/hyperlink" Target="https://map.geo.admin.ch/?zoom=13&amp;E=2581819.166&amp;N=1251310.314&amp;layers=ch.kantone.cadastralwebmap-farbe,ch.swisstopo.amtliches-strassenverzeichnis,ch.bfs.gebaeude_wohnungs_register,KML||https://tinyurl.com/yy7ya4g9/JU/6810_bdg_erw.k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1:D47"/>
  <sheetViews>
    <sheetView zoomScaleNormal="100" workbookViewId="0"/>
  </sheetViews>
  <sheetFormatPr baseColWidth="10" defaultColWidth="10.5" defaultRowHeight="15" x14ac:dyDescent="0.2"/>
  <cols>
    <col min="1" max="1" width="1.875" style="27" customWidth="1"/>
    <col min="2" max="2" width="14.375" style="28" customWidth="1"/>
    <col min="3" max="3" width="34.75" style="27" customWidth="1"/>
    <col min="4" max="4" width="87.875" style="27" customWidth="1"/>
    <col min="5" max="16384" width="10.5" style="27"/>
  </cols>
  <sheetData>
    <row r="1" spans="2:4" s="2" customFormat="1" ht="18.75" x14ac:dyDescent="0.2">
      <c r="B1" s="1" t="s">
        <v>0</v>
      </c>
      <c r="C1" s="2" t="s">
        <v>1</v>
      </c>
      <c r="D1" s="2" t="s">
        <v>2</v>
      </c>
    </row>
    <row r="2" spans="2:4" s="4" customFormat="1" x14ac:dyDescent="0.2">
      <c r="B2" s="3" t="s">
        <v>4</v>
      </c>
      <c r="C2" s="3" t="s">
        <v>5</v>
      </c>
      <c r="D2" s="3" t="s">
        <v>6</v>
      </c>
    </row>
    <row r="3" spans="2:4" s="4" customFormat="1" x14ac:dyDescent="0.2">
      <c r="B3" s="5" t="s">
        <v>7</v>
      </c>
      <c r="C3" s="5" t="s">
        <v>8</v>
      </c>
      <c r="D3" s="6" t="s">
        <v>9</v>
      </c>
    </row>
    <row r="4" spans="2:4" s="4" customFormat="1" x14ac:dyDescent="0.2">
      <c r="B4" s="7" t="s">
        <v>10</v>
      </c>
      <c r="C4" s="7" t="s">
        <v>11</v>
      </c>
      <c r="D4" s="8" t="s">
        <v>12</v>
      </c>
    </row>
    <row r="5" spans="2:4" s="4" customFormat="1" x14ac:dyDescent="0.2">
      <c r="B5" s="9" t="s">
        <v>13</v>
      </c>
      <c r="C5" s="9" t="s">
        <v>14</v>
      </c>
      <c r="D5" s="10" t="s">
        <v>15</v>
      </c>
    </row>
    <row r="6" spans="2:4" s="4" customFormat="1" x14ac:dyDescent="0.2">
      <c r="B6" s="11" t="s">
        <v>16</v>
      </c>
      <c r="C6" s="11" t="s">
        <v>17</v>
      </c>
      <c r="D6" s="11" t="s">
        <v>18</v>
      </c>
    </row>
    <row r="7" spans="2:4" s="4" customFormat="1" x14ac:dyDescent="0.2">
      <c r="B7" s="12" t="s">
        <v>19</v>
      </c>
      <c r="C7" s="12" t="s">
        <v>20</v>
      </c>
      <c r="D7" s="12" t="s">
        <v>21</v>
      </c>
    </row>
    <row r="9" spans="2:4" s="2" customFormat="1" ht="18.75" x14ac:dyDescent="0.2">
      <c r="B9" s="13" t="s">
        <v>22</v>
      </c>
      <c r="C9" s="14" t="s">
        <v>2</v>
      </c>
    </row>
    <row r="10" spans="2:4" s="17" customFormat="1" x14ac:dyDescent="0.2">
      <c r="B10" s="15" t="s">
        <v>23</v>
      </c>
      <c r="C10" s="16" t="s">
        <v>24</v>
      </c>
    </row>
    <row r="11" spans="2:4" s="17" customFormat="1" x14ac:dyDescent="0.2">
      <c r="B11" s="15" t="s">
        <v>26</v>
      </c>
      <c r="C11" s="16" t="s">
        <v>27</v>
      </c>
    </row>
    <row r="12" spans="2:4" s="17" customFormat="1" x14ac:dyDescent="0.2">
      <c r="B12" s="15" t="s">
        <v>28</v>
      </c>
      <c r="C12" s="16" t="s">
        <v>29</v>
      </c>
    </row>
    <row r="13" spans="2:4" s="17" customFormat="1" x14ac:dyDescent="0.2">
      <c r="B13" s="15" t="s">
        <v>30</v>
      </c>
      <c r="C13" s="16" t="s">
        <v>31</v>
      </c>
    </row>
    <row r="14" spans="2:4" s="17" customFormat="1" x14ac:dyDescent="0.2">
      <c r="B14" s="15" t="s">
        <v>32</v>
      </c>
      <c r="C14" s="16" t="s">
        <v>33</v>
      </c>
    </row>
    <row r="15" spans="2:4" s="17" customFormat="1" x14ac:dyDescent="0.2">
      <c r="B15" s="15" t="s">
        <v>34</v>
      </c>
      <c r="C15" s="16" t="s">
        <v>35</v>
      </c>
    </row>
    <row r="16" spans="2:4" s="17" customFormat="1" x14ac:dyDescent="0.2">
      <c r="B16" s="15" t="s">
        <v>36</v>
      </c>
      <c r="C16" s="16" t="s">
        <v>37</v>
      </c>
    </row>
    <row r="17" spans="2:3" s="17" customFormat="1" x14ac:dyDescent="0.2">
      <c r="B17" s="15" t="s">
        <v>38</v>
      </c>
      <c r="C17" s="16" t="s">
        <v>39</v>
      </c>
    </row>
    <row r="18" spans="2:3" s="17" customFormat="1" x14ac:dyDescent="0.2">
      <c r="B18" s="15" t="s">
        <v>40</v>
      </c>
      <c r="C18" s="16" t="s">
        <v>41</v>
      </c>
    </row>
    <row r="19" spans="2:3" s="17" customFormat="1" x14ac:dyDescent="0.2">
      <c r="B19" s="18" t="s">
        <v>42</v>
      </c>
      <c r="C19" s="19" t="s">
        <v>43</v>
      </c>
    </row>
    <row r="20" spans="2:3" s="17" customFormat="1" x14ac:dyDescent="0.2">
      <c r="B20" s="15" t="s">
        <v>44</v>
      </c>
      <c r="C20" s="16" t="s">
        <v>45</v>
      </c>
    </row>
    <row r="21" spans="2:3" s="17" customFormat="1" x14ac:dyDescent="0.2">
      <c r="B21" s="15" t="s">
        <v>46</v>
      </c>
      <c r="C21" s="16" t="s">
        <v>47</v>
      </c>
    </row>
    <row r="22" spans="2:3" s="17" customFormat="1" x14ac:dyDescent="0.2">
      <c r="B22" s="15" t="s">
        <v>48</v>
      </c>
      <c r="C22" s="16" t="s">
        <v>49</v>
      </c>
    </row>
    <row r="23" spans="2:3" s="17" customFormat="1" x14ac:dyDescent="0.2">
      <c r="B23" s="15" t="s">
        <v>50</v>
      </c>
      <c r="C23" s="16" t="s">
        <v>51</v>
      </c>
    </row>
    <row r="24" spans="2:3" s="17" customFormat="1" x14ac:dyDescent="0.2">
      <c r="B24" s="15" t="s">
        <v>52</v>
      </c>
      <c r="C24" s="16" t="s">
        <v>53</v>
      </c>
    </row>
    <row r="25" spans="2:3" s="17" customFormat="1" x14ac:dyDescent="0.2">
      <c r="B25" s="20" t="s">
        <v>54</v>
      </c>
      <c r="C25" s="21" t="s">
        <v>55</v>
      </c>
    </row>
    <row r="26" spans="2:3" s="17" customFormat="1" x14ac:dyDescent="0.2">
      <c r="B26" s="15" t="s">
        <v>56</v>
      </c>
      <c r="C26" s="16" t="s">
        <v>57</v>
      </c>
    </row>
    <row r="27" spans="2:3" s="17" customFormat="1" x14ac:dyDescent="0.2">
      <c r="B27" s="15" t="s">
        <v>58</v>
      </c>
      <c r="C27" s="16" t="s">
        <v>59</v>
      </c>
    </row>
    <row r="28" spans="2:3" s="17" customFormat="1" x14ac:dyDescent="0.2">
      <c r="B28" s="15" t="s">
        <v>60</v>
      </c>
      <c r="C28" s="16" t="s">
        <v>61</v>
      </c>
    </row>
    <row r="29" spans="2:3" s="17" customFormat="1" x14ac:dyDescent="0.2">
      <c r="B29" s="15" t="s">
        <v>62</v>
      </c>
      <c r="C29" s="16" t="s">
        <v>41</v>
      </c>
    </row>
    <row r="30" spans="2:3" s="17" customFormat="1" x14ac:dyDescent="0.2">
      <c r="B30" s="15" t="s">
        <v>63</v>
      </c>
      <c r="C30" s="16" t="s">
        <v>64</v>
      </c>
    </row>
    <row r="31" spans="2:3" s="17" customFormat="1" x14ac:dyDescent="0.2">
      <c r="B31" s="22" t="s">
        <v>65</v>
      </c>
      <c r="C31" s="19" t="s">
        <v>66</v>
      </c>
    </row>
    <row r="32" spans="2:3" s="17" customFormat="1" x14ac:dyDescent="0.2">
      <c r="B32" s="22" t="s">
        <v>67</v>
      </c>
      <c r="C32" s="19" t="s">
        <v>68</v>
      </c>
    </row>
    <row r="33" spans="2:3" s="17" customFormat="1" x14ac:dyDescent="0.2">
      <c r="B33" s="23" t="s">
        <v>69</v>
      </c>
      <c r="C33" s="19" t="s">
        <v>70</v>
      </c>
    </row>
    <row r="34" spans="2:3" s="17" customFormat="1" x14ac:dyDescent="0.2">
      <c r="B34" s="15" t="s">
        <v>71</v>
      </c>
      <c r="C34" s="16" t="s">
        <v>72</v>
      </c>
    </row>
    <row r="35" spans="2:3" s="17" customFormat="1" x14ac:dyDescent="0.25">
      <c r="B35" s="24" t="s">
        <v>73</v>
      </c>
      <c r="C35" s="16" t="s">
        <v>74</v>
      </c>
    </row>
    <row r="36" spans="2:3" s="17" customFormat="1" x14ac:dyDescent="0.25">
      <c r="B36" s="24" t="s">
        <v>75</v>
      </c>
      <c r="C36" s="16" t="s">
        <v>76</v>
      </c>
    </row>
    <row r="37" spans="2:3" s="17" customFormat="1" x14ac:dyDescent="0.25">
      <c r="B37" s="24" t="s">
        <v>77</v>
      </c>
      <c r="C37" s="16" t="s">
        <v>78</v>
      </c>
    </row>
    <row r="38" spans="2:3" s="17" customFormat="1" x14ac:dyDescent="0.2">
      <c r="B38" s="25" t="s">
        <v>79</v>
      </c>
      <c r="C38" s="16" t="s">
        <v>80</v>
      </c>
    </row>
    <row r="39" spans="2:3" s="17" customFormat="1" x14ac:dyDescent="0.2">
      <c r="B39" s="25" t="s">
        <v>81</v>
      </c>
      <c r="C39" s="21" t="s">
        <v>82</v>
      </c>
    </row>
    <row r="40" spans="2:3" s="17" customFormat="1" x14ac:dyDescent="0.2">
      <c r="B40" s="25" t="s">
        <v>83</v>
      </c>
      <c r="C40" s="16" t="s">
        <v>84</v>
      </c>
    </row>
    <row r="41" spans="2:3" s="17" customFormat="1" ht="42.75" x14ac:dyDescent="0.2">
      <c r="B41" s="25" t="s">
        <v>85</v>
      </c>
      <c r="C41" s="15" t="s">
        <v>86</v>
      </c>
    </row>
    <row r="42" spans="2:3" s="17" customFormat="1" x14ac:dyDescent="0.2">
      <c r="B42" s="23" t="s">
        <v>25</v>
      </c>
      <c r="C42" s="19" t="s">
        <v>87</v>
      </c>
    </row>
    <row r="43" spans="2:3" s="17" customFormat="1" ht="30" x14ac:dyDescent="0.2">
      <c r="B43" s="23" t="s">
        <v>88</v>
      </c>
      <c r="C43" s="18" t="s">
        <v>89</v>
      </c>
    </row>
    <row r="44" spans="2:3" s="17" customFormat="1" ht="30" x14ac:dyDescent="0.2">
      <c r="B44" s="23" t="s">
        <v>3</v>
      </c>
      <c r="C44" s="18" t="s">
        <v>90</v>
      </c>
    </row>
    <row r="45" spans="2:3" x14ac:dyDescent="0.2">
      <c r="B45" s="26" t="s">
        <v>91</v>
      </c>
      <c r="C45" s="23" t="s">
        <v>92</v>
      </c>
    </row>
    <row r="46" spans="2:3" ht="30" x14ac:dyDescent="0.2">
      <c r="B46" s="26" t="s">
        <v>93</v>
      </c>
      <c r="C46" s="23" t="s">
        <v>94</v>
      </c>
    </row>
    <row r="47" spans="2:3" ht="30" x14ac:dyDescent="0.2">
      <c r="B47" s="26" t="s">
        <v>95</v>
      </c>
      <c r="C47" s="23" t="s">
        <v>96</v>
      </c>
    </row>
  </sheetData>
  <hyperlinks>
    <hyperlink ref="B46" r:id="rId1" xr:uid="{00000000-0004-0000-0000-000000000000}"/>
    <hyperlink ref="B47" r:id="rId2" xr:uid="{00000000-0004-0000-0000-000001000000}"/>
    <hyperlink ref="B45" r:id="rId3" xr:uid="{00000000-0004-0000-0000-000002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BK34"/>
  <sheetViews>
    <sheetView tabSelected="1" workbookViewId="0"/>
  </sheetViews>
  <sheetFormatPr baseColWidth="10" defaultColWidth="10.5" defaultRowHeight="15" x14ac:dyDescent="0.25"/>
  <cols>
    <col min="1" max="1" width="1.625" style="29" customWidth="1"/>
    <col min="2" max="2" width="2.5" style="29" customWidth="1"/>
    <col min="3" max="3" width="19.75" style="29" customWidth="1"/>
    <col min="4" max="4" width="3.875" style="29" bestFit="1" customWidth="1"/>
    <col min="5" max="5" width="10.125" style="29" bestFit="1" customWidth="1"/>
    <col min="6" max="6" width="11" style="29" bestFit="1" customWidth="1"/>
    <col min="7" max="8" width="1.125" style="29" customWidth="1"/>
    <col min="9" max="9" width="9.125" style="29" customWidth="1"/>
    <col min="10" max="10" width="1.125" style="29" customWidth="1"/>
    <col min="11" max="11" width="9.125" style="29" customWidth="1"/>
    <col min="12" max="13" width="1.125" style="29" customWidth="1"/>
    <col min="14" max="14" width="9.125" style="29" customWidth="1"/>
    <col min="15" max="15" width="1.125" style="29" customWidth="1"/>
    <col min="16" max="16" width="9.125" style="29" customWidth="1"/>
    <col min="17" max="18" width="1.125" style="29" customWidth="1"/>
    <col min="19" max="19" width="9.125" style="29" customWidth="1"/>
    <col min="20" max="20" width="1.125" style="29" customWidth="1"/>
    <col min="21" max="21" width="9.125" style="29" customWidth="1"/>
    <col min="22" max="23" width="1.125" style="29" customWidth="1"/>
    <col min="24" max="24" width="9.125" style="29" customWidth="1"/>
    <col min="25" max="25" width="1.125" style="29" customWidth="1"/>
    <col min="26" max="26" width="9.125" style="29" customWidth="1"/>
    <col min="27" max="28" width="1.125" style="29" customWidth="1"/>
    <col min="29" max="29" width="9.125" style="29" customWidth="1"/>
    <col min="30" max="30" width="1.125" style="29" customWidth="1"/>
    <col min="31" max="31" width="9.125" style="29" customWidth="1"/>
    <col min="32" max="33" width="1.125" style="29" customWidth="1"/>
    <col min="34" max="34" width="9.125" style="29" customWidth="1"/>
    <col min="35" max="35" width="1.125" style="29" customWidth="1"/>
    <col min="36" max="36" width="9.125" style="29" customWidth="1"/>
    <col min="37" max="39" width="1.125" style="29" customWidth="1"/>
    <col min="40" max="40" width="7.875" style="29" customWidth="1"/>
    <col min="41" max="41" width="1.375" style="29" customWidth="1"/>
    <col min="42" max="42" width="10.25" style="29" customWidth="1"/>
    <col min="43" max="45" width="1.125" style="29" customWidth="1"/>
    <col min="46" max="46" width="10.25" style="29" customWidth="1"/>
    <col min="47" max="47" width="1.125" style="29" customWidth="1"/>
    <col min="48" max="49" width="1" style="29" customWidth="1"/>
    <col min="50" max="51" width="9.75" style="29" customWidth="1"/>
    <col min="52" max="52" width="7.875" style="29" customWidth="1"/>
    <col min="53" max="53" width="9.75" style="29" customWidth="1"/>
    <col min="54" max="54" width="7.875" style="29" customWidth="1"/>
    <col min="55" max="56" width="1.125" style="29" customWidth="1"/>
    <col min="57" max="58" width="9.75" style="29" customWidth="1"/>
    <col min="59" max="59" width="7.875" style="29" customWidth="1"/>
    <col min="60" max="60" width="9.75" style="29" customWidth="1"/>
    <col min="61" max="61" width="7.875" style="29" customWidth="1"/>
    <col min="62" max="62" width="1.125" style="29" customWidth="1"/>
    <col min="63" max="16384" width="10.5" style="29"/>
  </cols>
  <sheetData>
    <row r="1" spans="1:63" ht="19.5" thickBot="1" x14ac:dyDescent="0.35">
      <c r="B1" s="30" t="s">
        <v>806</v>
      </c>
      <c r="AW1" s="249" t="s">
        <v>97</v>
      </c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1"/>
      <c r="BK1" s="4"/>
    </row>
    <row r="2" spans="1:63" ht="15.75" thickTop="1" x14ac:dyDescent="0.25">
      <c r="AL2" s="31"/>
      <c r="AM2" s="31"/>
      <c r="AN2" s="31"/>
      <c r="AO2" s="31"/>
      <c r="AP2" s="4"/>
      <c r="AQ2" s="31"/>
      <c r="AR2" s="4"/>
      <c r="AS2" s="184"/>
      <c r="AT2" s="184"/>
      <c r="AU2" s="184"/>
      <c r="AV2" s="4"/>
      <c r="AW2" s="185"/>
      <c r="AX2" s="252" t="s">
        <v>98</v>
      </c>
      <c r="AY2" s="252"/>
      <c r="AZ2" s="252"/>
      <c r="BA2" s="252"/>
      <c r="BB2" s="252"/>
      <c r="BC2" s="32"/>
      <c r="BD2" s="33"/>
      <c r="BE2" s="252" t="s">
        <v>99</v>
      </c>
      <c r="BF2" s="252"/>
      <c r="BG2" s="252"/>
      <c r="BH2" s="252"/>
      <c r="BI2" s="252"/>
      <c r="BJ2" s="34"/>
      <c r="BK2" s="35"/>
    </row>
    <row r="3" spans="1:63" ht="7.5" customHeight="1" x14ac:dyDescent="0.25">
      <c r="A3" s="36"/>
      <c r="B3" s="37"/>
      <c r="C3" s="37"/>
      <c r="D3" s="37"/>
      <c r="E3" s="37"/>
      <c r="F3" s="37"/>
      <c r="G3" s="37"/>
      <c r="H3" s="38"/>
      <c r="I3" s="37"/>
      <c r="J3" s="37"/>
      <c r="K3" s="37"/>
      <c r="L3" s="39"/>
      <c r="M3" s="38"/>
      <c r="N3" s="37"/>
      <c r="O3" s="37"/>
      <c r="P3" s="37"/>
      <c r="Q3" s="39"/>
      <c r="R3" s="38"/>
      <c r="S3" s="37"/>
      <c r="T3" s="37"/>
      <c r="U3" s="37"/>
      <c r="V3" s="39"/>
      <c r="W3" s="38"/>
      <c r="X3" s="37"/>
      <c r="Y3" s="37"/>
      <c r="Z3" s="37"/>
      <c r="AA3" s="39"/>
      <c r="AB3" s="40"/>
      <c r="AC3" s="41"/>
      <c r="AD3" s="41"/>
      <c r="AE3" s="41"/>
      <c r="AF3" s="42"/>
      <c r="AG3" s="40"/>
      <c r="AH3" s="41"/>
      <c r="AI3" s="41"/>
      <c r="AJ3" s="41"/>
      <c r="AK3" s="42"/>
      <c r="AL3" s="31"/>
      <c r="AM3" s="43"/>
      <c r="AN3" s="44"/>
      <c r="AO3" s="44"/>
      <c r="AP3" s="45"/>
      <c r="AQ3" s="46"/>
      <c r="AR3" s="4"/>
      <c r="AS3" s="186"/>
      <c r="AT3" s="187"/>
      <c r="AU3" s="188"/>
      <c r="AV3" s="4"/>
      <c r="AW3" s="52"/>
      <c r="AX3" s="253"/>
      <c r="AY3" s="253"/>
      <c r="AZ3" s="253"/>
      <c r="BA3" s="253"/>
      <c r="BB3" s="253"/>
      <c r="BC3" s="47"/>
      <c r="BD3" s="48"/>
      <c r="BE3" s="253"/>
      <c r="BF3" s="253"/>
      <c r="BG3" s="253"/>
      <c r="BH3" s="253"/>
      <c r="BI3" s="253"/>
      <c r="BJ3" s="189"/>
      <c r="BK3" s="4"/>
    </row>
    <row r="4" spans="1:63" ht="33.75" customHeight="1" x14ac:dyDescent="0.25">
      <c r="A4" s="49"/>
      <c r="B4" s="254" t="s">
        <v>24</v>
      </c>
      <c r="C4" s="254"/>
      <c r="D4" s="254"/>
      <c r="E4" s="50" t="s">
        <v>100</v>
      </c>
      <c r="F4" s="50" t="s">
        <v>101</v>
      </c>
      <c r="G4" s="51"/>
      <c r="H4" s="52"/>
      <c r="I4" s="255" t="s">
        <v>102</v>
      </c>
      <c r="J4" s="255"/>
      <c r="K4" s="255"/>
      <c r="L4" s="53"/>
      <c r="M4" s="52"/>
      <c r="N4" s="255" t="s">
        <v>103</v>
      </c>
      <c r="O4" s="255"/>
      <c r="P4" s="255"/>
      <c r="Q4" s="53"/>
      <c r="R4" s="52"/>
      <c r="S4" s="255" t="s">
        <v>104</v>
      </c>
      <c r="T4" s="255"/>
      <c r="U4" s="255"/>
      <c r="V4" s="53"/>
      <c r="W4" s="52"/>
      <c r="X4" s="255" t="s">
        <v>105</v>
      </c>
      <c r="Y4" s="255"/>
      <c r="Z4" s="255"/>
      <c r="AA4" s="53"/>
      <c r="AB4" s="54"/>
      <c r="AC4" s="255" t="s">
        <v>106</v>
      </c>
      <c r="AD4" s="255"/>
      <c r="AE4" s="255"/>
      <c r="AF4" s="55"/>
      <c r="AG4" s="54"/>
      <c r="AH4" s="255" t="s">
        <v>107</v>
      </c>
      <c r="AI4" s="255"/>
      <c r="AJ4" s="255"/>
      <c r="AK4" s="55"/>
      <c r="AL4" s="56"/>
      <c r="AM4" s="57"/>
      <c r="AN4" s="256" t="s">
        <v>108</v>
      </c>
      <c r="AO4" s="256"/>
      <c r="AP4" s="256"/>
      <c r="AQ4" s="58"/>
      <c r="AR4" s="59"/>
      <c r="AS4" s="52"/>
      <c r="AT4" s="60" t="s">
        <v>109</v>
      </c>
      <c r="AU4" s="61"/>
      <c r="AV4" s="4"/>
      <c r="AW4" s="52"/>
      <c r="AX4" s="60" t="s">
        <v>110</v>
      </c>
      <c r="AY4" s="257" t="s">
        <v>111</v>
      </c>
      <c r="AZ4" s="257"/>
      <c r="BA4" s="257" t="s">
        <v>112</v>
      </c>
      <c r="BB4" s="257"/>
      <c r="BC4" s="62"/>
      <c r="BD4" s="63"/>
      <c r="BE4" s="60" t="s">
        <v>110</v>
      </c>
      <c r="BF4" s="257" t="s">
        <v>111</v>
      </c>
      <c r="BG4" s="257"/>
      <c r="BH4" s="257" t="s">
        <v>112</v>
      </c>
      <c r="BI4" s="257"/>
      <c r="BJ4" s="189"/>
      <c r="BK4" s="4"/>
    </row>
    <row r="5" spans="1:63" ht="9.75" customHeight="1" x14ac:dyDescent="0.25">
      <c r="A5" s="64"/>
      <c r="B5" s="65"/>
      <c r="C5" s="66"/>
      <c r="D5" s="65"/>
      <c r="E5" s="65"/>
      <c r="F5" s="65"/>
      <c r="G5" s="65"/>
      <c r="H5" s="67"/>
      <c r="I5" s="68"/>
      <c r="J5" s="68"/>
      <c r="K5" s="69"/>
      <c r="L5" s="53"/>
      <c r="M5" s="67"/>
      <c r="N5" s="68"/>
      <c r="O5" s="68"/>
      <c r="P5" s="69"/>
      <c r="Q5" s="53"/>
      <c r="R5" s="67"/>
      <c r="S5" s="68"/>
      <c r="T5" s="68"/>
      <c r="U5" s="69"/>
      <c r="V5" s="53"/>
      <c r="W5" s="67"/>
      <c r="X5" s="68"/>
      <c r="Y5" s="68"/>
      <c r="Z5" s="69"/>
      <c r="AA5" s="53"/>
      <c r="AB5" s="70"/>
      <c r="AC5" s="71"/>
      <c r="AD5" s="71"/>
      <c r="AE5" s="72"/>
      <c r="AF5" s="55"/>
      <c r="AG5" s="70"/>
      <c r="AH5" s="71"/>
      <c r="AI5" s="71"/>
      <c r="AJ5" s="72"/>
      <c r="AK5" s="55"/>
      <c r="AL5" s="56"/>
      <c r="AM5" s="73"/>
      <c r="AN5" s="27"/>
      <c r="AO5" s="74"/>
      <c r="AP5" s="74"/>
      <c r="AQ5" s="58"/>
      <c r="AR5" s="75"/>
      <c r="AS5" s="52"/>
      <c r="AT5" s="4"/>
      <c r="AU5" s="189"/>
      <c r="AV5" s="4"/>
      <c r="AW5" s="52"/>
      <c r="AX5" s="4"/>
      <c r="AY5" s="190"/>
      <c r="AZ5" s="191"/>
      <c r="BA5" s="4"/>
      <c r="BB5" s="4"/>
      <c r="BC5" s="189"/>
      <c r="BD5" s="52"/>
      <c r="BE5" s="4"/>
      <c r="BF5" s="190"/>
      <c r="BG5" s="191"/>
      <c r="BH5" s="4"/>
      <c r="BI5" s="4"/>
      <c r="BJ5" s="189"/>
      <c r="BK5" s="4"/>
    </row>
    <row r="6" spans="1:63" s="27" customFormat="1" ht="15.95" customHeight="1" x14ac:dyDescent="0.2">
      <c r="A6" s="52"/>
      <c r="B6" s="4"/>
      <c r="C6" s="3" t="s">
        <v>113</v>
      </c>
      <c r="D6" s="76" t="s">
        <v>114</v>
      </c>
      <c r="E6" s="3">
        <v>266443</v>
      </c>
      <c r="F6" s="3">
        <v>273112</v>
      </c>
      <c r="G6" s="3"/>
      <c r="H6" s="77"/>
      <c r="I6" s="3">
        <v>2</v>
      </c>
      <c r="J6" s="3"/>
      <c r="K6" s="192">
        <v>7.9999999999999996E-6</v>
      </c>
      <c r="L6" s="78"/>
      <c r="M6" s="77"/>
      <c r="N6" s="3">
        <v>0</v>
      </c>
      <c r="O6" s="3"/>
      <c r="P6" s="192">
        <v>0</v>
      </c>
      <c r="Q6" s="78"/>
      <c r="R6" s="77"/>
      <c r="S6" s="3">
        <v>3</v>
      </c>
      <c r="T6" s="3"/>
      <c r="U6" s="192">
        <v>1.1E-5</v>
      </c>
      <c r="V6" s="78"/>
      <c r="W6" s="77"/>
      <c r="X6" s="3">
        <v>747</v>
      </c>
      <c r="Y6" s="3"/>
      <c r="Z6" s="192">
        <v>2.735E-3</v>
      </c>
      <c r="AA6" s="79"/>
      <c r="AB6" s="80"/>
      <c r="AC6" s="81">
        <v>1354</v>
      </c>
      <c r="AD6" s="82"/>
      <c r="AE6" s="83">
        <v>5.0819999999999997E-3</v>
      </c>
      <c r="AF6" s="84"/>
      <c r="AG6" s="85"/>
      <c r="AH6" s="81">
        <v>450</v>
      </c>
      <c r="AI6" s="81"/>
      <c r="AJ6" s="83">
        <v>1.689E-3</v>
      </c>
      <c r="AK6" s="86"/>
      <c r="AL6" s="3"/>
      <c r="AM6" s="77"/>
      <c r="AN6" s="87">
        <v>197</v>
      </c>
      <c r="AO6" s="87"/>
      <c r="AP6" s="88">
        <v>1</v>
      </c>
      <c r="AQ6" s="78"/>
      <c r="AR6" s="3"/>
      <c r="AS6" s="77"/>
      <c r="AT6" s="193">
        <v>1256</v>
      </c>
      <c r="AU6" s="194"/>
      <c r="AV6" s="3"/>
      <c r="AW6" s="77"/>
      <c r="AX6" s="193">
        <v>104895</v>
      </c>
      <c r="AY6" s="193">
        <v>101337</v>
      </c>
      <c r="AZ6" s="89">
        <v>0.96608036608036607</v>
      </c>
      <c r="BA6" s="193">
        <v>99550</v>
      </c>
      <c r="BB6" s="195">
        <v>0.94904428237761573</v>
      </c>
      <c r="BC6" s="196"/>
      <c r="BD6" s="197"/>
      <c r="BE6" s="193">
        <v>49760</v>
      </c>
      <c r="BF6" s="193">
        <v>47005</v>
      </c>
      <c r="BG6" s="195">
        <v>0.94463424437299037</v>
      </c>
      <c r="BH6" s="193">
        <v>46658</v>
      </c>
      <c r="BI6" s="195">
        <v>0.93766077170418005</v>
      </c>
      <c r="BJ6" s="189"/>
      <c r="BK6" s="4"/>
    </row>
    <row r="7" spans="1:63" s="27" customFormat="1" ht="15.95" customHeight="1" x14ac:dyDescent="0.2">
      <c r="A7" s="52"/>
      <c r="B7" s="4"/>
      <c r="C7" s="31" t="s">
        <v>115</v>
      </c>
      <c r="D7" s="90" t="s">
        <v>116</v>
      </c>
      <c r="E7" s="31">
        <v>9600</v>
      </c>
      <c r="F7" s="31">
        <v>9761</v>
      </c>
      <c r="G7" s="198"/>
      <c r="H7" s="49"/>
      <c r="I7" s="31">
        <v>0</v>
      </c>
      <c r="J7" s="31"/>
      <c r="K7" s="192">
        <v>0</v>
      </c>
      <c r="L7" s="79"/>
      <c r="M7" s="49"/>
      <c r="N7" s="31">
        <v>0</v>
      </c>
      <c r="O7" s="31"/>
      <c r="P7" s="192">
        <v>0</v>
      </c>
      <c r="Q7" s="79"/>
      <c r="R7" s="49"/>
      <c r="S7" s="31">
        <v>0</v>
      </c>
      <c r="T7" s="31"/>
      <c r="U7" s="192">
        <v>0</v>
      </c>
      <c r="V7" s="79"/>
      <c r="W7" s="49"/>
      <c r="X7" s="31">
        <v>0</v>
      </c>
      <c r="Y7" s="31"/>
      <c r="Z7" s="192">
        <v>0</v>
      </c>
      <c r="AA7" s="79"/>
      <c r="AB7" s="91"/>
      <c r="AC7" s="92">
        <v>2</v>
      </c>
      <c r="AD7" s="93"/>
      <c r="AE7" s="83">
        <v>2.0799999999999999E-4</v>
      </c>
      <c r="AF7" s="94"/>
      <c r="AG7" s="95"/>
      <c r="AH7" s="92">
        <v>0</v>
      </c>
      <c r="AI7" s="96"/>
      <c r="AJ7" s="83">
        <v>0</v>
      </c>
      <c r="AK7" s="97"/>
      <c r="AL7" s="31"/>
      <c r="AM7" s="49"/>
      <c r="AN7" s="98">
        <v>5</v>
      </c>
      <c r="AO7" s="98"/>
      <c r="AP7" s="99">
        <v>1</v>
      </c>
      <c r="AQ7" s="79"/>
      <c r="AR7" s="4"/>
      <c r="AS7" s="52"/>
      <c r="AT7" s="199">
        <v>3</v>
      </c>
      <c r="AU7" s="200"/>
      <c r="AV7" s="4"/>
      <c r="AW7" s="52"/>
      <c r="AX7" s="199">
        <v>3940</v>
      </c>
      <c r="AY7" s="199">
        <v>3937</v>
      </c>
      <c r="AZ7" s="100">
        <v>0.99923857868020305</v>
      </c>
      <c r="BA7" s="199">
        <v>3818</v>
      </c>
      <c r="BB7" s="201">
        <v>0.96903553299492384</v>
      </c>
      <c r="BC7" s="202"/>
      <c r="BD7" s="203"/>
      <c r="BE7" s="199">
        <v>2722</v>
      </c>
      <c r="BF7" s="199">
        <v>2721</v>
      </c>
      <c r="BG7" s="201">
        <v>0.9996326230712711</v>
      </c>
      <c r="BH7" s="199">
        <v>2675</v>
      </c>
      <c r="BI7" s="201">
        <v>0.98273328434974283</v>
      </c>
      <c r="BJ7" s="189"/>
      <c r="BK7" s="4"/>
    </row>
    <row r="8" spans="1:63" s="27" customFormat="1" ht="15.95" customHeight="1" x14ac:dyDescent="0.2">
      <c r="A8" s="52"/>
      <c r="B8" s="4"/>
      <c r="C8" s="3" t="s">
        <v>117</v>
      </c>
      <c r="D8" s="76" t="s">
        <v>118</v>
      </c>
      <c r="E8" s="3">
        <v>27802</v>
      </c>
      <c r="F8" s="3">
        <v>28175</v>
      </c>
      <c r="G8" s="195"/>
      <c r="H8" s="77"/>
      <c r="I8" s="3">
        <v>0</v>
      </c>
      <c r="J8" s="3"/>
      <c r="K8" s="192">
        <v>0</v>
      </c>
      <c r="L8" s="78"/>
      <c r="M8" s="77"/>
      <c r="N8" s="3">
        <v>0</v>
      </c>
      <c r="O8" s="3"/>
      <c r="P8" s="192">
        <v>0</v>
      </c>
      <c r="Q8" s="78"/>
      <c r="R8" s="77"/>
      <c r="S8" s="3">
        <v>3</v>
      </c>
      <c r="T8" s="3"/>
      <c r="U8" s="192">
        <v>1.06E-4</v>
      </c>
      <c r="V8" s="78"/>
      <c r="W8" s="77"/>
      <c r="X8" s="3">
        <v>20</v>
      </c>
      <c r="Y8" s="3"/>
      <c r="Z8" s="192">
        <v>7.1000000000000002E-4</v>
      </c>
      <c r="AA8" s="78"/>
      <c r="AB8" s="101"/>
      <c r="AC8" s="102">
        <v>99</v>
      </c>
      <c r="AD8" s="103"/>
      <c r="AE8" s="104">
        <v>3.5609999999999999E-3</v>
      </c>
      <c r="AF8" s="105"/>
      <c r="AG8" s="106"/>
      <c r="AH8" s="102">
        <v>39</v>
      </c>
      <c r="AI8" s="107"/>
      <c r="AJ8" s="104">
        <v>1.403E-3</v>
      </c>
      <c r="AK8" s="108"/>
      <c r="AL8" s="3"/>
      <c r="AM8" s="77"/>
      <c r="AN8" s="87">
        <v>20</v>
      </c>
      <c r="AO8" s="87"/>
      <c r="AP8" s="88">
        <v>1</v>
      </c>
      <c r="AQ8" s="78"/>
      <c r="AR8" s="3"/>
      <c r="AS8" s="77"/>
      <c r="AT8" s="193">
        <v>8</v>
      </c>
      <c r="AU8" s="194"/>
      <c r="AV8" s="3"/>
      <c r="AW8" s="77"/>
      <c r="AX8" s="193">
        <v>11050</v>
      </c>
      <c r="AY8" s="193">
        <v>10636</v>
      </c>
      <c r="AZ8" s="89">
        <v>0.96253393665158371</v>
      </c>
      <c r="BA8" s="193">
        <v>9277</v>
      </c>
      <c r="BB8" s="195">
        <v>0.83954751131221717</v>
      </c>
      <c r="BC8" s="196"/>
      <c r="BD8" s="197"/>
      <c r="BE8" s="193">
        <v>6342</v>
      </c>
      <c r="BF8" s="193">
        <v>6036</v>
      </c>
      <c r="BG8" s="195">
        <v>0.95175023651844848</v>
      </c>
      <c r="BH8" s="193">
        <v>5329</v>
      </c>
      <c r="BI8" s="195">
        <v>0.84027120782087672</v>
      </c>
      <c r="BJ8" s="189"/>
      <c r="BK8" s="4"/>
    </row>
    <row r="9" spans="1:63" s="27" customFormat="1" ht="15.95" customHeight="1" x14ac:dyDescent="0.2">
      <c r="A9" s="52"/>
      <c r="B9" s="4"/>
      <c r="C9" s="31" t="s">
        <v>119</v>
      </c>
      <c r="D9" s="90" t="s">
        <v>120</v>
      </c>
      <c r="E9" s="31">
        <v>457546</v>
      </c>
      <c r="F9" s="31">
        <v>462890</v>
      </c>
      <c r="G9" s="198"/>
      <c r="H9" s="49"/>
      <c r="I9" s="31">
        <v>1</v>
      </c>
      <c r="J9" s="31"/>
      <c r="K9" s="192">
        <v>1.9999999999999999E-6</v>
      </c>
      <c r="L9" s="109"/>
      <c r="M9" s="49"/>
      <c r="N9" s="31">
        <v>0</v>
      </c>
      <c r="O9" s="31"/>
      <c r="P9" s="192">
        <v>0</v>
      </c>
      <c r="Q9" s="109"/>
      <c r="R9" s="49"/>
      <c r="S9" s="31">
        <v>69</v>
      </c>
      <c r="T9" s="31"/>
      <c r="U9" s="192">
        <v>1.4899999999999999E-4</v>
      </c>
      <c r="V9" s="109"/>
      <c r="W9" s="49"/>
      <c r="X9" s="31">
        <v>112</v>
      </c>
      <c r="Y9" s="31"/>
      <c r="Z9" s="192">
        <v>2.42E-4</v>
      </c>
      <c r="AA9" s="109"/>
      <c r="AB9" s="91"/>
      <c r="AC9" s="92">
        <v>1133</v>
      </c>
      <c r="AD9" s="93"/>
      <c r="AE9" s="83">
        <v>2.4759999999999999E-3</v>
      </c>
      <c r="AF9" s="110"/>
      <c r="AG9" s="95"/>
      <c r="AH9" s="92">
        <v>338</v>
      </c>
      <c r="AI9" s="96"/>
      <c r="AJ9" s="83">
        <v>7.3899999999999997E-4</v>
      </c>
      <c r="AK9" s="110"/>
      <c r="AL9" s="111"/>
      <c r="AM9" s="49"/>
      <c r="AN9" s="98">
        <v>335</v>
      </c>
      <c r="AO9" s="98"/>
      <c r="AP9" s="99">
        <v>1</v>
      </c>
      <c r="AQ9" s="109"/>
      <c r="AR9" s="4"/>
      <c r="AS9" s="52"/>
      <c r="AT9" s="199">
        <v>1045</v>
      </c>
      <c r="AU9" s="200"/>
      <c r="AV9" s="4"/>
      <c r="AW9" s="52"/>
      <c r="AX9" s="199">
        <v>190763</v>
      </c>
      <c r="AY9" s="199">
        <v>161081</v>
      </c>
      <c r="AZ9" s="100">
        <v>0.84440378899472124</v>
      </c>
      <c r="BA9" s="199">
        <v>148011</v>
      </c>
      <c r="BB9" s="201">
        <v>0.77588945445395596</v>
      </c>
      <c r="BC9" s="202"/>
      <c r="BD9" s="203"/>
      <c r="BE9" s="199">
        <v>109318</v>
      </c>
      <c r="BF9" s="199">
        <v>103334</v>
      </c>
      <c r="BG9" s="201">
        <v>0.94526061581807208</v>
      </c>
      <c r="BH9" s="199">
        <v>97169</v>
      </c>
      <c r="BI9" s="201">
        <v>0.88886551162663052</v>
      </c>
      <c r="BJ9" s="189"/>
      <c r="BK9" s="4"/>
    </row>
    <row r="10" spans="1:63" s="27" customFormat="1" ht="15.95" customHeight="1" x14ac:dyDescent="0.2">
      <c r="A10" s="52"/>
      <c r="B10" s="4"/>
      <c r="C10" s="3" t="s">
        <v>121</v>
      </c>
      <c r="D10" s="76" t="s">
        <v>122</v>
      </c>
      <c r="E10" s="3">
        <v>115242</v>
      </c>
      <c r="F10" s="3">
        <v>122164</v>
      </c>
      <c r="G10" s="3"/>
      <c r="H10" s="77"/>
      <c r="I10" s="3">
        <v>0</v>
      </c>
      <c r="J10" s="3"/>
      <c r="K10" s="192">
        <v>0</v>
      </c>
      <c r="L10" s="78"/>
      <c r="M10" s="77"/>
      <c r="N10" s="3">
        <v>0</v>
      </c>
      <c r="O10" s="3"/>
      <c r="P10" s="192">
        <v>0</v>
      </c>
      <c r="Q10" s="78"/>
      <c r="R10" s="77"/>
      <c r="S10" s="3">
        <v>9</v>
      </c>
      <c r="T10" s="3"/>
      <c r="U10" s="192">
        <v>7.3999999999999996E-5</v>
      </c>
      <c r="V10" s="78"/>
      <c r="W10" s="77"/>
      <c r="X10" s="3">
        <v>20</v>
      </c>
      <c r="Y10" s="3"/>
      <c r="Z10" s="192">
        <v>1.64E-4</v>
      </c>
      <c r="AA10" s="79"/>
      <c r="AB10" s="80"/>
      <c r="AC10" s="81">
        <v>463</v>
      </c>
      <c r="AD10" s="82"/>
      <c r="AE10" s="83">
        <v>4.0179999999999999E-3</v>
      </c>
      <c r="AF10" s="84"/>
      <c r="AG10" s="85"/>
      <c r="AH10" s="81">
        <v>83</v>
      </c>
      <c r="AI10" s="81"/>
      <c r="AJ10" s="83">
        <v>7.2000000000000005E-4</v>
      </c>
      <c r="AK10" s="86"/>
      <c r="AL10" s="3"/>
      <c r="AM10" s="77"/>
      <c r="AN10" s="87">
        <v>86</v>
      </c>
      <c r="AO10" s="87"/>
      <c r="AP10" s="88">
        <v>1</v>
      </c>
      <c r="AQ10" s="78"/>
      <c r="AR10" s="3"/>
      <c r="AS10" s="77"/>
      <c r="AT10" s="193">
        <v>9</v>
      </c>
      <c r="AU10" s="194"/>
      <c r="AV10" s="3"/>
      <c r="AW10" s="77"/>
      <c r="AX10" s="193">
        <v>36292</v>
      </c>
      <c r="AY10" s="193">
        <v>36292</v>
      </c>
      <c r="AZ10" s="89">
        <v>1</v>
      </c>
      <c r="BA10" s="193">
        <v>28953</v>
      </c>
      <c r="BB10" s="195">
        <v>0.79777912487600577</v>
      </c>
      <c r="BC10" s="196"/>
      <c r="BD10" s="197"/>
      <c r="BE10" s="193">
        <v>15487</v>
      </c>
      <c r="BF10" s="193">
        <v>15487</v>
      </c>
      <c r="BG10" s="195">
        <v>1</v>
      </c>
      <c r="BH10" s="193">
        <v>14052</v>
      </c>
      <c r="BI10" s="195">
        <v>0.90734164137663842</v>
      </c>
      <c r="BJ10" s="189"/>
      <c r="BK10" s="4"/>
    </row>
    <row r="11" spans="1:63" s="27" customFormat="1" ht="15.95" customHeight="1" x14ac:dyDescent="0.2">
      <c r="A11" s="52"/>
      <c r="B11" s="4"/>
      <c r="C11" s="31" t="s">
        <v>123</v>
      </c>
      <c r="D11" s="90" t="s">
        <v>124</v>
      </c>
      <c r="E11" s="31">
        <v>30467</v>
      </c>
      <c r="F11" s="31">
        <v>32135</v>
      </c>
      <c r="G11" s="31"/>
      <c r="H11" s="49"/>
      <c r="I11" s="31">
        <v>0</v>
      </c>
      <c r="J11" s="31"/>
      <c r="K11" s="204">
        <v>0</v>
      </c>
      <c r="L11" s="79"/>
      <c r="M11" s="49"/>
      <c r="N11" s="31">
        <v>0</v>
      </c>
      <c r="O11" s="31"/>
      <c r="P11" s="204">
        <v>0</v>
      </c>
      <c r="Q11" s="79"/>
      <c r="R11" s="49"/>
      <c r="S11" s="31">
        <v>0</v>
      </c>
      <c r="T11" s="31"/>
      <c r="U11" s="204">
        <v>0</v>
      </c>
      <c r="V11" s="79"/>
      <c r="W11" s="49"/>
      <c r="X11" s="31">
        <v>0</v>
      </c>
      <c r="Y11" s="31"/>
      <c r="Z11" s="204">
        <v>0</v>
      </c>
      <c r="AA11" s="79"/>
      <c r="AB11" s="91"/>
      <c r="AC11" s="96">
        <v>3</v>
      </c>
      <c r="AD11" s="93"/>
      <c r="AE11" s="112">
        <v>9.7999999999999997E-5</v>
      </c>
      <c r="AF11" s="94"/>
      <c r="AG11" s="95"/>
      <c r="AH11" s="96">
        <v>2</v>
      </c>
      <c r="AI11" s="96"/>
      <c r="AJ11" s="112">
        <v>6.6000000000000005E-5</v>
      </c>
      <c r="AK11" s="97"/>
      <c r="AL11" s="31"/>
      <c r="AM11" s="49"/>
      <c r="AN11" s="98">
        <v>3</v>
      </c>
      <c r="AO11" s="98"/>
      <c r="AP11" s="99">
        <v>1</v>
      </c>
      <c r="AQ11" s="79"/>
      <c r="AR11" s="31"/>
      <c r="AS11" s="49"/>
      <c r="AT11" s="205">
        <v>1</v>
      </c>
      <c r="AU11" s="206"/>
      <c r="AV11" s="31"/>
      <c r="AW11" s="49"/>
      <c r="AX11" s="205">
        <v>6200</v>
      </c>
      <c r="AY11" s="205">
        <v>6200</v>
      </c>
      <c r="AZ11" s="100">
        <v>1</v>
      </c>
      <c r="BA11" s="205">
        <v>6197</v>
      </c>
      <c r="BB11" s="198">
        <v>0.99951612903225806</v>
      </c>
      <c r="BC11" s="207"/>
      <c r="BD11" s="208"/>
      <c r="BE11" s="205">
        <v>3965</v>
      </c>
      <c r="BF11" s="205">
        <v>3965</v>
      </c>
      <c r="BG11" s="198">
        <v>1</v>
      </c>
      <c r="BH11" s="199">
        <v>3963</v>
      </c>
      <c r="BI11" s="201">
        <v>0.99949558638083225</v>
      </c>
      <c r="BJ11" s="189"/>
      <c r="BK11" s="4"/>
    </row>
    <row r="12" spans="1:63" s="27" customFormat="1" ht="15.95" customHeight="1" x14ac:dyDescent="0.2">
      <c r="A12" s="52"/>
      <c r="B12" s="4"/>
      <c r="C12" s="3" t="s">
        <v>125</v>
      </c>
      <c r="D12" s="76" t="s">
        <v>126</v>
      </c>
      <c r="E12" s="3">
        <v>149357</v>
      </c>
      <c r="F12" s="3">
        <v>151358</v>
      </c>
      <c r="G12" s="195"/>
      <c r="H12" s="77"/>
      <c r="I12" s="3">
        <v>0</v>
      </c>
      <c r="J12" s="3"/>
      <c r="K12" s="192">
        <v>0</v>
      </c>
      <c r="L12" s="78"/>
      <c r="M12" s="77"/>
      <c r="N12" s="3">
        <v>0</v>
      </c>
      <c r="O12" s="3"/>
      <c r="P12" s="192">
        <v>0</v>
      </c>
      <c r="Q12" s="78"/>
      <c r="R12" s="77"/>
      <c r="S12" s="3">
        <v>0</v>
      </c>
      <c r="T12" s="3"/>
      <c r="U12" s="192">
        <v>0</v>
      </c>
      <c r="V12" s="78"/>
      <c r="W12" s="77"/>
      <c r="X12" s="3">
        <v>7</v>
      </c>
      <c r="Y12" s="3"/>
      <c r="Z12" s="192">
        <v>4.6E-5</v>
      </c>
      <c r="AA12" s="78"/>
      <c r="AB12" s="101"/>
      <c r="AC12" s="107">
        <v>2047</v>
      </c>
      <c r="AD12" s="103"/>
      <c r="AE12" s="104">
        <v>1.3705E-2</v>
      </c>
      <c r="AF12" s="105"/>
      <c r="AG12" s="106"/>
      <c r="AH12" s="107">
        <v>1116</v>
      </c>
      <c r="AI12" s="107"/>
      <c r="AJ12" s="104">
        <v>7.4720000000000003E-3</v>
      </c>
      <c r="AK12" s="108"/>
      <c r="AL12" s="3"/>
      <c r="AM12" s="77"/>
      <c r="AN12" s="87">
        <v>127</v>
      </c>
      <c r="AO12" s="87"/>
      <c r="AP12" s="88">
        <v>1</v>
      </c>
      <c r="AQ12" s="78"/>
      <c r="AR12" s="3"/>
      <c r="AS12" s="77"/>
      <c r="AT12" s="193">
        <v>2499</v>
      </c>
      <c r="AU12" s="194"/>
      <c r="AV12" s="3"/>
      <c r="AW12" s="77"/>
      <c r="AX12" s="193">
        <v>64540</v>
      </c>
      <c r="AY12" s="193">
        <v>62291</v>
      </c>
      <c r="AZ12" s="89">
        <v>0.96515339324449956</v>
      </c>
      <c r="BA12" s="193">
        <v>45669</v>
      </c>
      <c r="BB12" s="195">
        <v>0.70760768515649208</v>
      </c>
      <c r="BC12" s="196"/>
      <c r="BD12" s="197"/>
      <c r="BE12" s="193">
        <v>30927</v>
      </c>
      <c r="BF12" s="193">
        <v>28933</v>
      </c>
      <c r="BG12" s="195">
        <v>0.93552559252433154</v>
      </c>
      <c r="BH12" s="193">
        <v>23605</v>
      </c>
      <c r="BI12" s="195">
        <v>0.76324894105474184</v>
      </c>
      <c r="BJ12" s="189"/>
      <c r="BK12" s="4"/>
    </row>
    <row r="13" spans="1:63" s="27" customFormat="1" ht="15.95" customHeight="1" x14ac:dyDescent="0.2">
      <c r="A13" s="52"/>
      <c r="B13" s="4"/>
      <c r="C13" s="31" t="s">
        <v>127</v>
      </c>
      <c r="D13" s="90" t="s">
        <v>128</v>
      </c>
      <c r="E13" s="31">
        <v>64407</v>
      </c>
      <c r="F13" s="31">
        <v>67844</v>
      </c>
      <c r="G13" s="31"/>
      <c r="H13" s="49"/>
      <c r="I13" s="31">
        <v>0</v>
      </c>
      <c r="J13" s="31"/>
      <c r="K13" s="204">
        <v>0</v>
      </c>
      <c r="L13" s="79"/>
      <c r="M13" s="49"/>
      <c r="N13" s="31">
        <v>0</v>
      </c>
      <c r="O13" s="31"/>
      <c r="P13" s="204">
        <v>0</v>
      </c>
      <c r="Q13" s="79"/>
      <c r="R13" s="49"/>
      <c r="S13" s="31">
        <v>1</v>
      </c>
      <c r="T13" s="31"/>
      <c r="U13" s="204">
        <v>1.5E-5</v>
      </c>
      <c r="V13" s="79"/>
      <c r="W13" s="49"/>
      <c r="X13" s="31">
        <v>1349</v>
      </c>
      <c r="Y13" s="31"/>
      <c r="Z13" s="204">
        <v>1.9883999999999999E-2</v>
      </c>
      <c r="AA13" s="79"/>
      <c r="AB13" s="91"/>
      <c r="AC13" s="96">
        <v>254</v>
      </c>
      <c r="AD13" s="93"/>
      <c r="AE13" s="112">
        <v>3.9439999999999996E-3</v>
      </c>
      <c r="AF13" s="94"/>
      <c r="AG13" s="95"/>
      <c r="AH13" s="96">
        <v>23</v>
      </c>
      <c r="AI13" s="96"/>
      <c r="AJ13" s="112">
        <v>3.57E-4</v>
      </c>
      <c r="AK13" s="97"/>
      <c r="AL13" s="31"/>
      <c r="AM13" s="49"/>
      <c r="AN13" s="98">
        <v>0</v>
      </c>
      <c r="AO13" s="98"/>
      <c r="AP13" s="99">
        <v>0</v>
      </c>
      <c r="AQ13" s="79"/>
      <c r="AR13" s="31"/>
      <c r="AS13" s="49"/>
      <c r="AT13" s="205">
        <v>28589</v>
      </c>
      <c r="AU13" s="206"/>
      <c r="AV13" s="31"/>
      <c r="AW13" s="49"/>
      <c r="AX13" s="205">
        <v>19189</v>
      </c>
      <c r="AY13" s="205">
        <v>19087</v>
      </c>
      <c r="AZ13" s="100">
        <v>0.99468445463546828</v>
      </c>
      <c r="BA13" s="205">
        <v>17672</v>
      </c>
      <c r="BB13" s="198">
        <v>0.92094429100005215</v>
      </c>
      <c r="BC13" s="207"/>
      <c r="BD13" s="208"/>
      <c r="BE13" s="205">
        <v>12748</v>
      </c>
      <c r="BF13" s="205">
        <v>12660</v>
      </c>
      <c r="BG13" s="198">
        <v>0.99309695638531537</v>
      </c>
      <c r="BH13" s="199">
        <v>11831</v>
      </c>
      <c r="BI13" s="201">
        <v>0.92806714778788835</v>
      </c>
      <c r="BJ13" s="189"/>
      <c r="BK13" s="4"/>
    </row>
    <row r="14" spans="1:63" s="27" customFormat="1" ht="15.95" customHeight="1" x14ac:dyDescent="0.2">
      <c r="A14" s="52"/>
      <c r="B14" s="4"/>
      <c r="C14" s="3" t="s">
        <v>129</v>
      </c>
      <c r="D14" s="76" t="s">
        <v>130</v>
      </c>
      <c r="E14" s="3">
        <v>26792</v>
      </c>
      <c r="F14" s="3">
        <v>27582</v>
      </c>
      <c r="G14" s="195"/>
      <c r="H14" s="77"/>
      <c r="I14" s="3">
        <v>0</v>
      </c>
      <c r="J14" s="3"/>
      <c r="K14" s="192">
        <v>0</v>
      </c>
      <c r="L14" s="78"/>
      <c r="M14" s="77"/>
      <c r="N14" s="3">
        <v>0</v>
      </c>
      <c r="O14" s="3"/>
      <c r="P14" s="192">
        <v>0</v>
      </c>
      <c r="Q14" s="78"/>
      <c r="R14" s="77"/>
      <c r="S14" s="3">
        <v>8</v>
      </c>
      <c r="T14" s="3"/>
      <c r="U14" s="192">
        <v>2.9E-4</v>
      </c>
      <c r="V14" s="78"/>
      <c r="W14" s="77"/>
      <c r="X14" s="3">
        <v>29</v>
      </c>
      <c r="Y14" s="3"/>
      <c r="Z14" s="192">
        <v>1.0510000000000001E-3</v>
      </c>
      <c r="AA14" s="78"/>
      <c r="AB14" s="101"/>
      <c r="AC14" s="107">
        <v>111</v>
      </c>
      <c r="AD14" s="103"/>
      <c r="AE14" s="104">
        <v>4.143E-3</v>
      </c>
      <c r="AF14" s="105"/>
      <c r="AG14" s="106"/>
      <c r="AH14" s="107">
        <v>103</v>
      </c>
      <c r="AI14" s="107"/>
      <c r="AJ14" s="104">
        <v>3.8440000000000002E-3</v>
      </c>
      <c r="AK14" s="108"/>
      <c r="AL14" s="3"/>
      <c r="AM14" s="77"/>
      <c r="AN14" s="87">
        <v>3</v>
      </c>
      <c r="AO14" s="87"/>
      <c r="AP14" s="88">
        <v>1</v>
      </c>
      <c r="AQ14" s="78"/>
      <c r="AR14" s="3"/>
      <c r="AS14" s="77"/>
      <c r="AT14" s="193">
        <v>9</v>
      </c>
      <c r="AU14" s="194"/>
      <c r="AV14" s="3"/>
      <c r="AW14" s="77"/>
      <c r="AX14" s="193">
        <v>12319</v>
      </c>
      <c r="AY14" s="193">
        <v>9703</v>
      </c>
      <c r="AZ14" s="89">
        <v>0.78764510106339802</v>
      </c>
      <c r="BA14" s="193">
        <v>9108</v>
      </c>
      <c r="BB14" s="195">
        <v>0.73934572611413263</v>
      </c>
      <c r="BC14" s="196"/>
      <c r="BD14" s="197"/>
      <c r="BE14" s="193">
        <v>7100</v>
      </c>
      <c r="BF14" s="193">
        <v>6459</v>
      </c>
      <c r="BG14" s="195">
        <v>0.90971830985915492</v>
      </c>
      <c r="BH14" s="193">
        <v>6052</v>
      </c>
      <c r="BI14" s="195">
        <v>0.85239436619718312</v>
      </c>
      <c r="BJ14" s="189"/>
      <c r="BK14" s="4"/>
    </row>
    <row r="15" spans="1:63" s="27" customFormat="1" ht="15.95" customHeight="1" x14ac:dyDescent="0.2">
      <c r="A15" s="52"/>
      <c r="B15" s="4"/>
      <c r="C15" s="31" t="s">
        <v>131</v>
      </c>
      <c r="D15" s="90" t="s">
        <v>132</v>
      </c>
      <c r="E15" s="31">
        <v>115752</v>
      </c>
      <c r="F15" s="31">
        <v>122725</v>
      </c>
      <c r="G15" s="198"/>
      <c r="H15" s="49"/>
      <c r="I15" s="31">
        <v>0</v>
      </c>
      <c r="J15" s="31"/>
      <c r="K15" s="192">
        <v>0</v>
      </c>
      <c r="L15" s="79"/>
      <c r="M15" s="49"/>
      <c r="N15" s="31">
        <v>0</v>
      </c>
      <c r="O15" s="31"/>
      <c r="P15" s="192">
        <v>0</v>
      </c>
      <c r="Q15" s="79"/>
      <c r="R15" s="49"/>
      <c r="S15" s="31">
        <v>62</v>
      </c>
      <c r="T15" s="31"/>
      <c r="U15" s="192">
        <v>5.0500000000000002E-4</v>
      </c>
      <c r="V15" s="79"/>
      <c r="W15" s="49"/>
      <c r="X15" s="31">
        <v>105</v>
      </c>
      <c r="Y15" s="31"/>
      <c r="Z15" s="192">
        <v>8.5599999999999999E-4</v>
      </c>
      <c r="AA15" s="79"/>
      <c r="AB15" s="91"/>
      <c r="AC15" s="96">
        <v>706</v>
      </c>
      <c r="AD15" s="93"/>
      <c r="AE15" s="83">
        <v>6.0990000000000003E-3</v>
      </c>
      <c r="AF15" s="94"/>
      <c r="AG15" s="95"/>
      <c r="AH15" s="96">
        <v>457</v>
      </c>
      <c r="AI15" s="96"/>
      <c r="AJ15" s="83">
        <v>3.9480000000000001E-3</v>
      </c>
      <c r="AK15" s="97"/>
      <c r="AL15" s="31"/>
      <c r="AM15" s="49"/>
      <c r="AN15" s="98">
        <v>40</v>
      </c>
      <c r="AO15" s="98"/>
      <c r="AP15" s="99">
        <v>0.39603960396039606</v>
      </c>
      <c r="AQ15" s="79"/>
      <c r="AR15" s="4"/>
      <c r="AS15" s="52"/>
      <c r="AT15" s="199">
        <v>31596</v>
      </c>
      <c r="AU15" s="200"/>
      <c r="AV15" s="4"/>
      <c r="AW15" s="52"/>
      <c r="AX15" s="199">
        <v>38377</v>
      </c>
      <c r="AY15" s="199">
        <v>36121</v>
      </c>
      <c r="AZ15" s="100">
        <v>0.94121479010865883</v>
      </c>
      <c r="BA15" s="199">
        <v>31904</v>
      </c>
      <c r="BB15" s="201">
        <v>0.83133126612293817</v>
      </c>
      <c r="BC15" s="202"/>
      <c r="BD15" s="203"/>
      <c r="BE15" s="199">
        <v>25333</v>
      </c>
      <c r="BF15" s="199">
        <v>23645</v>
      </c>
      <c r="BG15" s="201">
        <v>0.93336754430979352</v>
      </c>
      <c r="BH15" s="199">
        <v>20817</v>
      </c>
      <c r="BI15" s="201">
        <v>0.82173449650653296</v>
      </c>
      <c r="BJ15" s="189"/>
      <c r="BK15" s="4"/>
    </row>
    <row r="16" spans="1:63" s="27" customFormat="1" ht="15.95" customHeight="1" x14ac:dyDescent="0.2">
      <c r="A16" s="52"/>
      <c r="B16" s="4"/>
      <c r="C16" s="3" t="s">
        <v>133</v>
      </c>
      <c r="D16" s="76" t="s">
        <v>134</v>
      </c>
      <c r="E16" s="3">
        <v>47104</v>
      </c>
      <c r="F16" s="3">
        <v>47365</v>
      </c>
      <c r="G16" s="195"/>
      <c r="H16" s="77"/>
      <c r="I16" s="3">
        <v>0</v>
      </c>
      <c r="J16" s="3"/>
      <c r="K16" s="192">
        <v>0</v>
      </c>
      <c r="L16" s="78"/>
      <c r="M16" s="77"/>
      <c r="N16" s="3">
        <v>0</v>
      </c>
      <c r="O16" s="3"/>
      <c r="P16" s="192">
        <v>0</v>
      </c>
      <c r="Q16" s="78"/>
      <c r="R16" s="77"/>
      <c r="S16" s="3">
        <v>1</v>
      </c>
      <c r="T16" s="3"/>
      <c r="U16" s="192">
        <v>2.0999999999999999E-5</v>
      </c>
      <c r="V16" s="78"/>
      <c r="W16" s="77"/>
      <c r="X16" s="3">
        <v>0</v>
      </c>
      <c r="Y16" s="3"/>
      <c r="Z16" s="192">
        <v>0</v>
      </c>
      <c r="AA16" s="78"/>
      <c r="AB16" s="101"/>
      <c r="AC16" s="107">
        <v>238</v>
      </c>
      <c r="AD16" s="103"/>
      <c r="AE16" s="104">
        <v>5.0530000000000002E-3</v>
      </c>
      <c r="AF16" s="105"/>
      <c r="AG16" s="106"/>
      <c r="AH16" s="107">
        <v>27</v>
      </c>
      <c r="AI16" s="107"/>
      <c r="AJ16" s="104">
        <v>5.7300000000000005E-4</v>
      </c>
      <c r="AK16" s="108"/>
      <c r="AL16" s="3"/>
      <c r="AM16" s="77"/>
      <c r="AN16" s="87">
        <v>50</v>
      </c>
      <c r="AO16" s="87"/>
      <c r="AP16" s="88">
        <v>1</v>
      </c>
      <c r="AQ16" s="78"/>
      <c r="AR16" s="3"/>
      <c r="AS16" s="77"/>
      <c r="AT16" s="193">
        <v>208</v>
      </c>
      <c r="AU16" s="194"/>
      <c r="AV16" s="3"/>
      <c r="AW16" s="77"/>
      <c r="AX16" s="193">
        <v>23276</v>
      </c>
      <c r="AY16" s="193">
        <v>20655</v>
      </c>
      <c r="AZ16" s="89">
        <v>0.88739474136449559</v>
      </c>
      <c r="BA16" s="193">
        <v>19948</v>
      </c>
      <c r="BB16" s="195">
        <v>0.8570201065475167</v>
      </c>
      <c r="BC16" s="196"/>
      <c r="BD16" s="197"/>
      <c r="BE16" s="193">
        <v>11476</v>
      </c>
      <c r="BF16" s="193">
        <v>10207</v>
      </c>
      <c r="BG16" s="195">
        <v>0.88942140118508195</v>
      </c>
      <c r="BH16" s="193">
        <v>10038</v>
      </c>
      <c r="BI16" s="195">
        <v>0.8746950156849076</v>
      </c>
      <c r="BJ16" s="189"/>
      <c r="BK16" s="4"/>
    </row>
    <row r="17" spans="1:63" s="27" customFormat="1" ht="15.95" customHeight="1" x14ac:dyDescent="0.2">
      <c r="A17" s="52"/>
      <c r="B17" s="4"/>
      <c r="C17" s="31" t="s">
        <v>135</v>
      </c>
      <c r="D17" s="90" t="s">
        <v>136</v>
      </c>
      <c r="E17" s="31">
        <v>135551</v>
      </c>
      <c r="F17" s="31">
        <v>138622</v>
      </c>
      <c r="G17" s="198"/>
      <c r="H17" s="49"/>
      <c r="I17" s="31">
        <v>1</v>
      </c>
      <c r="J17" s="31"/>
      <c r="K17" s="192">
        <v>6.9999999999999999E-6</v>
      </c>
      <c r="L17" s="79"/>
      <c r="M17" s="49"/>
      <c r="N17" s="31">
        <v>0</v>
      </c>
      <c r="O17" s="31"/>
      <c r="P17" s="192">
        <v>0</v>
      </c>
      <c r="Q17" s="79"/>
      <c r="R17" s="49"/>
      <c r="S17" s="31">
        <v>0</v>
      </c>
      <c r="T17" s="31"/>
      <c r="U17" s="192">
        <v>0</v>
      </c>
      <c r="V17" s="79"/>
      <c r="W17" s="49"/>
      <c r="X17" s="31">
        <v>289</v>
      </c>
      <c r="Y17" s="31"/>
      <c r="Z17" s="192">
        <v>2.085E-3</v>
      </c>
      <c r="AA17" s="79"/>
      <c r="AB17" s="91"/>
      <c r="AC17" s="96">
        <v>641</v>
      </c>
      <c r="AD17" s="93"/>
      <c r="AE17" s="83">
        <v>4.7289999999999997E-3</v>
      </c>
      <c r="AF17" s="94"/>
      <c r="AG17" s="95"/>
      <c r="AH17" s="96">
        <v>295</v>
      </c>
      <c r="AI17" s="96"/>
      <c r="AJ17" s="83">
        <v>2.176E-3</v>
      </c>
      <c r="AK17" s="97"/>
      <c r="AL17" s="31"/>
      <c r="AM17" s="49"/>
      <c r="AN17" s="98">
        <v>79</v>
      </c>
      <c r="AO17" s="98"/>
      <c r="AP17" s="99">
        <v>0.98750000000000004</v>
      </c>
      <c r="AQ17" s="79"/>
      <c r="AR17" s="4"/>
      <c r="AS17" s="52"/>
      <c r="AT17" s="199">
        <v>186</v>
      </c>
      <c r="AU17" s="200"/>
      <c r="AV17" s="4"/>
      <c r="AW17" s="52"/>
      <c r="AX17" s="199">
        <v>56780</v>
      </c>
      <c r="AY17" s="199">
        <v>54957</v>
      </c>
      <c r="AZ17" s="100">
        <v>0.96789362451567451</v>
      </c>
      <c r="BA17" s="199">
        <v>41067</v>
      </c>
      <c r="BB17" s="201">
        <v>0.72326523423740752</v>
      </c>
      <c r="BC17" s="202"/>
      <c r="BD17" s="203"/>
      <c r="BE17" s="199">
        <v>34768</v>
      </c>
      <c r="BF17" s="199">
        <v>33138</v>
      </c>
      <c r="BG17" s="201">
        <v>0.95311780947998159</v>
      </c>
      <c r="BH17" s="199">
        <v>27973</v>
      </c>
      <c r="BI17" s="201">
        <v>0.80456166589967781</v>
      </c>
      <c r="BJ17" s="189"/>
      <c r="BK17" s="4"/>
    </row>
    <row r="18" spans="1:63" s="27" customFormat="1" ht="15.95" customHeight="1" x14ac:dyDescent="0.2">
      <c r="A18" s="52"/>
      <c r="B18" s="4"/>
      <c r="C18" s="3" t="s">
        <v>137</v>
      </c>
      <c r="D18" s="76" t="s">
        <v>138</v>
      </c>
      <c r="E18" s="3">
        <v>62484</v>
      </c>
      <c r="F18" s="3">
        <v>63732</v>
      </c>
      <c r="G18" s="195"/>
      <c r="H18" s="77"/>
      <c r="I18" s="3">
        <v>0</v>
      </c>
      <c r="J18" s="3"/>
      <c r="K18" s="192">
        <v>0</v>
      </c>
      <c r="L18" s="78"/>
      <c r="M18" s="77"/>
      <c r="N18" s="3">
        <v>0</v>
      </c>
      <c r="O18" s="3"/>
      <c r="P18" s="192">
        <v>0</v>
      </c>
      <c r="Q18" s="78"/>
      <c r="R18" s="77"/>
      <c r="S18" s="3">
        <v>0</v>
      </c>
      <c r="T18" s="3"/>
      <c r="U18" s="192">
        <v>0</v>
      </c>
      <c r="V18" s="78"/>
      <c r="W18" s="77"/>
      <c r="X18" s="3">
        <v>55</v>
      </c>
      <c r="Y18" s="3"/>
      <c r="Z18" s="192">
        <v>8.6300000000000005E-4</v>
      </c>
      <c r="AA18" s="78"/>
      <c r="AB18" s="101"/>
      <c r="AC18" s="107">
        <v>1266</v>
      </c>
      <c r="AD18" s="103"/>
      <c r="AE18" s="104">
        <v>2.0261000000000001E-2</v>
      </c>
      <c r="AF18" s="105"/>
      <c r="AG18" s="106"/>
      <c r="AH18" s="107">
        <v>98</v>
      </c>
      <c r="AI18" s="107"/>
      <c r="AJ18" s="104">
        <v>1.5679999999999999E-3</v>
      </c>
      <c r="AK18" s="108"/>
      <c r="AL18" s="3"/>
      <c r="AM18" s="77"/>
      <c r="AN18" s="87">
        <v>20</v>
      </c>
      <c r="AO18" s="87"/>
      <c r="AP18" s="88">
        <v>0.7407407407407407</v>
      </c>
      <c r="AQ18" s="78"/>
      <c r="AR18" s="3"/>
      <c r="AS18" s="77"/>
      <c r="AT18" s="193">
        <v>432</v>
      </c>
      <c r="AU18" s="194"/>
      <c r="AV18" s="3"/>
      <c r="AW18" s="77"/>
      <c r="AX18" s="193">
        <v>25642</v>
      </c>
      <c r="AY18" s="193">
        <v>24271</v>
      </c>
      <c r="AZ18" s="89">
        <v>0.94653303174479375</v>
      </c>
      <c r="BA18" s="193">
        <v>15899</v>
      </c>
      <c r="BB18" s="195">
        <v>0.62003743857733407</v>
      </c>
      <c r="BC18" s="196"/>
      <c r="BD18" s="197"/>
      <c r="BE18" s="193">
        <v>12180</v>
      </c>
      <c r="BF18" s="193">
        <v>10874</v>
      </c>
      <c r="BG18" s="195">
        <v>0.89277504105090311</v>
      </c>
      <c r="BH18" s="193">
        <v>9431</v>
      </c>
      <c r="BI18" s="195">
        <v>0.77430213464696218</v>
      </c>
      <c r="BJ18" s="189"/>
      <c r="BK18" s="4"/>
    </row>
    <row r="19" spans="1:63" s="27" customFormat="1" ht="15.95" customHeight="1" x14ac:dyDescent="0.2">
      <c r="A19" s="77"/>
      <c r="B19" s="3"/>
      <c r="C19" s="31" t="s">
        <v>139</v>
      </c>
      <c r="D19" s="90" t="s">
        <v>140</v>
      </c>
      <c r="E19" s="31">
        <v>14753</v>
      </c>
      <c r="F19" s="31">
        <v>15093</v>
      </c>
      <c r="G19" s="198"/>
      <c r="H19" s="49"/>
      <c r="I19" s="31">
        <v>0</v>
      </c>
      <c r="J19" s="31"/>
      <c r="K19" s="204">
        <v>0</v>
      </c>
      <c r="L19" s="79"/>
      <c r="M19" s="49"/>
      <c r="N19" s="31">
        <v>0</v>
      </c>
      <c r="O19" s="31"/>
      <c r="P19" s="204">
        <v>0</v>
      </c>
      <c r="Q19" s="79"/>
      <c r="R19" s="49"/>
      <c r="S19" s="31">
        <v>2</v>
      </c>
      <c r="T19" s="31"/>
      <c r="U19" s="204">
        <v>1.3300000000000001E-4</v>
      </c>
      <c r="V19" s="79"/>
      <c r="W19" s="49"/>
      <c r="X19" s="31">
        <v>279</v>
      </c>
      <c r="Y19" s="31"/>
      <c r="Z19" s="204">
        <v>1.8485000000000001E-2</v>
      </c>
      <c r="AA19" s="79"/>
      <c r="AB19" s="91"/>
      <c r="AC19" s="96">
        <v>79</v>
      </c>
      <c r="AD19" s="93"/>
      <c r="AE19" s="112">
        <v>5.3550000000000004E-3</v>
      </c>
      <c r="AF19" s="94"/>
      <c r="AG19" s="95"/>
      <c r="AH19" s="96">
        <v>90</v>
      </c>
      <c r="AI19" s="96"/>
      <c r="AJ19" s="112">
        <v>6.1000000000000004E-3</v>
      </c>
      <c r="AK19" s="97"/>
      <c r="AL19" s="31"/>
      <c r="AM19" s="49"/>
      <c r="AN19" s="98">
        <v>4</v>
      </c>
      <c r="AO19" s="98"/>
      <c r="AP19" s="99">
        <v>0.36363636363636365</v>
      </c>
      <c r="AQ19" s="79"/>
      <c r="AR19" s="31"/>
      <c r="AS19" s="49"/>
      <c r="AT19" s="205">
        <v>32</v>
      </c>
      <c r="AU19" s="200"/>
      <c r="AV19" s="4"/>
      <c r="AW19" s="52"/>
      <c r="AX19" s="199">
        <v>6124</v>
      </c>
      <c r="AY19" s="199">
        <v>4727</v>
      </c>
      <c r="AZ19" s="100">
        <v>0.77188112344872628</v>
      </c>
      <c r="BA19" s="199">
        <v>3953</v>
      </c>
      <c r="BB19" s="201">
        <v>0.64549314173742656</v>
      </c>
      <c r="BC19" s="202"/>
      <c r="BD19" s="203"/>
      <c r="BE19" s="199">
        <v>3464</v>
      </c>
      <c r="BF19" s="199">
        <v>2889</v>
      </c>
      <c r="BG19" s="201">
        <v>0.83400692840646651</v>
      </c>
      <c r="BH19" s="199">
        <v>2428</v>
      </c>
      <c r="BI19" s="201">
        <v>0.70092378752886841</v>
      </c>
      <c r="BJ19" s="189"/>
      <c r="BK19" s="4"/>
    </row>
    <row r="20" spans="1:63" s="27" customFormat="1" ht="15.95" customHeight="1" x14ac:dyDescent="0.2">
      <c r="A20" s="77"/>
      <c r="B20" s="3"/>
      <c r="C20" s="3" t="s">
        <v>141</v>
      </c>
      <c r="D20" s="76" t="s">
        <v>142</v>
      </c>
      <c r="E20" s="3">
        <v>20572</v>
      </c>
      <c r="F20" s="3">
        <v>21000</v>
      </c>
      <c r="G20" s="195"/>
      <c r="H20" s="77"/>
      <c r="I20" s="3">
        <v>0</v>
      </c>
      <c r="J20" s="3"/>
      <c r="K20" s="192">
        <v>0</v>
      </c>
      <c r="L20" s="78"/>
      <c r="M20" s="77"/>
      <c r="N20" s="3">
        <v>0</v>
      </c>
      <c r="O20" s="3"/>
      <c r="P20" s="192">
        <v>0</v>
      </c>
      <c r="Q20" s="78"/>
      <c r="R20" s="77"/>
      <c r="S20" s="3">
        <v>7</v>
      </c>
      <c r="T20" s="3"/>
      <c r="U20" s="192">
        <v>3.3300000000000002E-4</v>
      </c>
      <c r="V20" s="78"/>
      <c r="W20" s="77"/>
      <c r="X20" s="3">
        <v>155</v>
      </c>
      <c r="Y20" s="3"/>
      <c r="Z20" s="192">
        <v>7.3810000000000004E-3</v>
      </c>
      <c r="AA20" s="78"/>
      <c r="AB20" s="113"/>
      <c r="AC20" s="114">
        <v>1189</v>
      </c>
      <c r="AD20" s="115"/>
      <c r="AE20" s="104">
        <v>5.7797000000000001E-2</v>
      </c>
      <c r="AF20" s="116"/>
      <c r="AG20" s="117"/>
      <c r="AH20" s="114">
        <v>182</v>
      </c>
      <c r="AI20" s="114"/>
      <c r="AJ20" s="104">
        <v>8.8470000000000007E-3</v>
      </c>
      <c r="AK20" s="118"/>
      <c r="AL20" s="3"/>
      <c r="AM20" s="77"/>
      <c r="AN20" s="87">
        <v>2</v>
      </c>
      <c r="AO20" s="87"/>
      <c r="AP20" s="88">
        <v>0.2857142857142857</v>
      </c>
      <c r="AQ20" s="78"/>
      <c r="AR20" s="3"/>
      <c r="AS20" s="77"/>
      <c r="AT20" s="193">
        <v>31</v>
      </c>
      <c r="AU20" s="194"/>
      <c r="AV20" s="3"/>
      <c r="AW20" s="77"/>
      <c r="AX20" s="193">
        <v>10187</v>
      </c>
      <c r="AY20" s="193">
        <v>7885</v>
      </c>
      <c r="AZ20" s="89">
        <v>0.77402571905369588</v>
      </c>
      <c r="BA20" s="193">
        <v>6764</v>
      </c>
      <c r="BB20" s="195">
        <v>0.66398350839304998</v>
      </c>
      <c r="BC20" s="196"/>
      <c r="BD20" s="197"/>
      <c r="BE20" s="193">
        <v>5687</v>
      </c>
      <c r="BF20" s="193">
        <v>4635</v>
      </c>
      <c r="BG20" s="195">
        <v>0.81501670476525412</v>
      </c>
      <c r="BH20" s="193">
        <v>4116</v>
      </c>
      <c r="BI20" s="195">
        <v>0.72375593458765608</v>
      </c>
      <c r="BJ20" s="189"/>
      <c r="BK20" s="4"/>
    </row>
    <row r="21" spans="1:63" s="27" customFormat="1" ht="15.95" customHeight="1" x14ac:dyDescent="0.2">
      <c r="A21" s="52"/>
      <c r="B21" s="4"/>
      <c r="C21" s="31" t="s">
        <v>143</v>
      </c>
      <c r="D21" s="90" t="s">
        <v>144</v>
      </c>
      <c r="E21" s="31">
        <v>208512</v>
      </c>
      <c r="F21" s="31">
        <v>213427</v>
      </c>
      <c r="G21" s="198"/>
      <c r="H21" s="49"/>
      <c r="I21" s="31">
        <v>0</v>
      </c>
      <c r="J21" s="31"/>
      <c r="K21" s="192">
        <v>0</v>
      </c>
      <c r="L21" s="79"/>
      <c r="M21" s="49"/>
      <c r="N21" s="31">
        <v>1</v>
      </c>
      <c r="O21" s="31"/>
      <c r="P21" s="192">
        <v>5.0000000000000004E-6</v>
      </c>
      <c r="Q21" s="79"/>
      <c r="R21" s="49"/>
      <c r="S21" s="31">
        <v>9</v>
      </c>
      <c r="T21" s="31"/>
      <c r="U21" s="192">
        <v>4.1999999999999998E-5</v>
      </c>
      <c r="V21" s="79"/>
      <c r="W21" s="49"/>
      <c r="X21" s="31">
        <v>91</v>
      </c>
      <c r="Y21" s="31"/>
      <c r="Z21" s="192">
        <v>4.26E-4</v>
      </c>
      <c r="AA21" s="79"/>
      <c r="AB21" s="91"/>
      <c r="AC21" s="96">
        <v>593</v>
      </c>
      <c r="AD21" s="93"/>
      <c r="AE21" s="83">
        <v>2.8440000000000002E-3</v>
      </c>
      <c r="AF21" s="94"/>
      <c r="AG21" s="95"/>
      <c r="AH21" s="96">
        <v>254</v>
      </c>
      <c r="AI21" s="96"/>
      <c r="AJ21" s="83">
        <v>1.2179999999999999E-3</v>
      </c>
      <c r="AK21" s="97"/>
      <c r="AL21" s="31"/>
      <c r="AM21" s="49"/>
      <c r="AN21" s="98">
        <v>75</v>
      </c>
      <c r="AO21" s="98"/>
      <c r="AP21" s="99">
        <v>1</v>
      </c>
      <c r="AQ21" s="79"/>
      <c r="AR21" s="4"/>
      <c r="AS21" s="52"/>
      <c r="AT21" s="199">
        <v>64</v>
      </c>
      <c r="AU21" s="200"/>
      <c r="AV21" s="4"/>
      <c r="AW21" s="52"/>
      <c r="AX21" s="199">
        <v>83258</v>
      </c>
      <c r="AY21" s="199">
        <v>75706</v>
      </c>
      <c r="AZ21" s="100">
        <v>0.909294001777607</v>
      </c>
      <c r="BA21" s="199">
        <v>70015</v>
      </c>
      <c r="BB21" s="201">
        <v>0.84094020994979457</v>
      </c>
      <c r="BC21" s="202"/>
      <c r="BD21" s="203"/>
      <c r="BE21" s="199">
        <v>54673</v>
      </c>
      <c r="BF21" s="199">
        <v>50976</v>
      </c>
      <c r="BG21" s="201">
        <v>0.93237978526877985</v>
      </c>
      <c r="BH21" s="199">
        <v>48719</v>
      </c>
      <c r="BI21" s="201">
        <v>0.89109798255080208</v>
      </c>
      <c r="BJ21" s="189"/>
      <c r="BK21" s="4"/>
    </row>
    <row r="22" spans="1:63" s="27" customFormat="1" ht="15.95" customHeight="1" x14ac:dyDescent="0.2">
      <c r="A22" s="52"/>
      <c r="B22" s="4"/>
      <c r="C22" s="3" t="s">
        <v>145</v>
      </c>
      <c r="D22" s="76" t="s">
        <v>146</v>
      </c>
      <c r="E22" s="3">
        <v>33655</v>
      </c>
      <c r="F22" s="3">
        <v>36092</v>
      </c>
      <c r="G22" s="195"/>
      <c r="H22" s="77"/>
      <c r="I22" s="3">
        <v>1</v>
      </c>
      <c r="J22" s="3"/>
      <c r="K22" s="192">
        <v>3.0000000000000001E-5</v>
      </c>
      <c r="L22" s="78"/>
      <c r="M22" s="77"/>
      <c r="N22" s="3">
        <v>0</v>
      </c>
      <c r="O22" s="3"/>
      <c r="P22" s="192">
        <v>0</v>
      </c>
      <c r="Q22" s="78"/>
      <c r="R22" s="77"/>
      <c r="S22" s="3">
        <v>2</v>
      </c>
      <c r="T22" s="3"/>
      <c r="U22" s="192">
        <v>5.5000000000000002E-5</v>
      </c>
      <c r="V22" s="78"/>
      <c r="W22" s="77"/>
      <c r="X22" s="3">
        <v>1400</v>
      </c>
      <c r="Y22" s="3"/>
      <c r="Z22" s="192">
        <v>3.8789999999999998E-2</v>
      </c>
      <c r="AA22" s="78"/>
      <c r="AB22" s="101"/>
      <c r="AC22" s="107">
        <v>396</v>
      </c>
      <c r="AD22" s="103"/>
      <c r="AE22" s="104">
        <v>1.1766E-2</v>
      </c>
      <c r="AF22" s="105"/>
      <c r="AG22" s="106"/>
      <c r="AH22" s="107">
        <v>449</v>
      </c>
      <c r="AI22" s="107"/>
      <c r="AJ22" s="104">
        <v>1.3341E-2</v>
      </c>
      <c r="AK22" s="108"/>
      <c r="AL22" s="3"/>
      <c r="AM22" s="77"/>
      <c r="AN22" s="87">
        <v>26</v>
      </c>
      <c r="AO22" s="87"/>
      <c r="AP22" s="88">
        <v>1</v>
      </c>
      <c r="AQ22" s="78"/>
      <c r="AR22" s="3"/>
      <c r="AS22" s="77"/>
      <c r="AT22" s="193">
        <v>47</v>
      </c>
      <c r="AU22" s="194"/>
      <c r="AV22" s="3"/>
      <c r="AW22" s="77"/>
      <c r="AX22" s="193">
        <v>13490</v>
      </c>
      <c r="AY22" s="193">
        <v>11720</v>
      </c>
      <c r="AZ22" s="89">
        <v>0.86879169755374352</v>
      </c>
      <c r="BA22" s="193">
        <v>12962</v>
      </c>
      <c r="BB22" s="195">
        <v>0.96085989621942181</v>
      </c>
      <c r="BC22" s="196"/>
      <c r="BD22" s="197"/>
      <c r="BE22" s="193">
        <v>6206</v>
      </c>
      <c r="BF22" s="193">
        <v>5500</v>
      </c>
      <c r="BG22" s="195">
        <v>0.88623912342893973</v>
      </c>
      <c r="BH22" s="193">
        <v>5956</v>
      </c>
      <c r="BI22" s="195">
        <v>0.95971640348050269</v>
      </c>
      <c r="BJ22" s="189"/>
      <c r="BK22" s="4"/>
    </row>
    <row r="23" spans="1:63" s="27" customFormat="1" ht="15.95" customHeight="1" x14ac:dyDescent="0.2">
      <c r="A23" s="52"/>
      <c r="B23" s="4"/>
      <c r="C23" s="31" t="s">
        <v>147</v>
      </c>
      <c r="D23" s="90" t="s">
        <v>148</v>
      </c>
      <c r="E23" s="31">
        <v>112237</v>
      </c>
      <c r="F23" s="31">
        <v>113255</v>
      </c>
      <c r="G23" s="198"/>
      <c r="H23" s="49"/>
      <c r="I23" s="31">
        <v>0</v>
      </c>
      <c r="J23" s="31"/>
      <c r="K23" s="192">
        <v>0</v>
      </c>
      <c r="L23" s="79"/>
      <c r="M23" s="49"/>
      <c r="N23" s="31">
        <v>0</v>
      </c>
      <c r="O23" s="31"/>
      <c r="P23" s="192">
        <v>0</v>
      </c>
      <c r="Q23" s="79"/>
      <c r="R23" s="49"/>
      <c r="S23" s="31">
        <v>21</v>
      </c>
      <c r="T23" s="31"/>
      <c r="U23" s="192">
        <v>1.85E-4</v>
      </c>
      <c r="V23" s="79"/>
      <c r="W23" s="49"/>
      <c r="X23" s="31">
        <v>92</v>
      </c>
      <c r="Y23" s="31"/>
      <c r="Z23" s="192">
        <v>8.12E-4</v>
      </c>
      <c r="AA23" s="79"/>
      <c r="AB23" s="91"/>
      <c r="AC23" s="96">
        <v>772</v>
      </c>
      <c r="AD23" s="93"/>
      <c r="AE23" s="83">
        <v>6.8780000000000004E-3</v>
      </c>
      <c r="AF23" s="94"/>
      <c r="AG23" s="95"/>
      <c r="AH23" s="96">
        <v>336</v>
      </c>
      <c r="AI23" s="96"/>
      <c r="AJ23" s="83">
        <v>2.9940000000000001E-3</v>
      </c>
      <c r="AK23" s="97"/>
      <c r="AL23" s="31"/>
      <c r="AM23" s="49"/>
      <c r="AN23" s="98">
        <v>104</v>
      </c>
      <c r="AO23" s="98"/>
      <c r="AP23" s="99">
        <v>0.98113207547169812</v>
      </c>
      <c r="AQ23" s="79"/>
      <c r="AR23" s="4"/>
      <c r="AS23" s="52"/>
      <c r="AT23" s="199">
        <v>513</v>
      </c>
      <c r="AU23" s="200"/>
      <c r="AV23" s="4"/>
      <c r="AW23" s="52"/>
      <c r="AX23" s="199">
        <v>40342</v>
      </c>
      <c r="AY23" s="199">
        <v>34801</v>
      </c>
      <c r="AZ23" s="100">
        <v>0.86264934807396754</v>
      </c>
      <c r="BA23" s="199">
        <v>33619</v>
      </c>
      <c r="BB23" s="201">
        <v>0.83334985870804623</v>
      </c>
      <c r="BC23" s="202"/>
      <c r="BD23" s="203"/>
      <c r="BE23" s="199">
        <v>18561</v>
      </c>
      <c r="BF23" s="199">
        <v>16777</v>
      </c>
      <c r="BG23" s="201">
        <v>0.90388448898227469</v>
      </c>
      <c r="BH23" s="199">
        <v>16292</v>
      </c>
      <c r="BI23" s="201">
        <v>0.87775443133451858</v>
      </c>
      <c r="BJ23" s="189"/>
      <c r="BK23" s="4"/>
    </row>
    <row r="24" spans="1:63" s="27" customFormat="1" ht="15.95" customHeight="1" x14ac:dyDescent="0.2">
      <c r="A24" s="52"/>
      <c r="B24" s="4"/>
      <c r="C24" s="3" t="s">
        <v>149</v>
      </c>
      <c r="D24" s="76" t="s">
        <v>150</v>
      </c>
      <c r="E24" s="3">
        <v>56208</v>
      </c>
      <c r="F24" s="3">
        <v>57740</v>
      </c>
      <c r="G24" s="195"/>
      <c r="H24" s="77"/>
      <c r="I24" s="3">
        <v>0</v>
      </c>
      <c r="J24" s="3"/>
      <c r="K24" s="192">
        <v>0</v>
      </c>
      <c r="L24" s="78"/>
      <c r="M24" s="77"/>
      <c r="N24" s="3">
        <v>0</v>
      </c>
      <c r="O24" s="3"/>
      <c r="P24" s="192">
        <v>0</v>
      </c>
      <c r="Q24" s="78"/>
      <c r="R24" s="77"/>
      <c r="S24" s="3">
        <v>7</v>
      </c>
      <c r="T24" s="3"/>
      <c r="U24" s="192">
        <v>1.21E-4</v>
      </c>
      <c r="V24" s="78"/>
      <c r="W24" s="77"/>
      <c r="X24" s="3">
        <v>10</v>
      </c>
      <c r="Y24" s="3"/>
      <c r="Z24" s="192">
        <v>1.73E-4</v>
      </c>
      <c r="AA24" s="78"/>
      <c r="AB24" s="101"/>
      <c r="AC24" s="107">
        <v>364</v>
      </c>
      <c r="AD24" s="103"/>
      <c r="AE24" s="104">
        <v>6.476E-3</v>
      </c>
      <c r="AF24" s="105"/>
      <c r="AG24" s="106"/>
      <c r="AH24" s="107">
        <v>196</v>
      </c>
      <c r="AI24" s="107"/>
      <c r="AJ24" s="104">
        <v>3.4870000000000001E-3</v>
      </c>
      <c r="AK24" s="108"/>
      <c r="AL24" s="3"/>
      <c r="AM24" s="77"/>
      <c r="AN24" s="87">
        <v>30</v>
      </c>
      <c r="AO24" s="87"/>
      <c r="AP24" s="88">
        <v>1</v>
      </c>
      <c r="AQ24" s="78"/>
      <c r="AR24" s="3"/>
      <c r="AS24" s="77"/>
      <c r="AT24" s="193">
        <v>68</v>
      </c>
      <c r="AU24" s="194"/>
      <c r="AV24" s="3"/>
      <c r="AW24" s="77"/>
      <c r="AX24" s="193">
        <v>23185</v>
      </c>
      <c r="AY24" s="193">
        <v>21098</v>
      </c>
      <c r="AZ24" s="89">
        <v>0.90998490403277976</v>
      </c>
      <c r="BA24" s="193">
        <v>19140</v>
      </c>
      <c r="BB24" s="195">
        <v>0.82553375026957088</v>
      </c>
      <c r="BC24" s="196"/>
      <c r="BD24" s="197"/>
      <c r="BE24" s="193">
        <v>14611</v>
      </c>
      <c r="BF24" s="193">
        <v>13093</v>
      </c>
      <c r="BG24" s="195">
        <v>0.89610567380740536</v>
      </c>
      <c r="BH24" s="193">
        <v>11851</v>
      </c>
      <c r="BI24" s="195">
        <v>0.81110122510437344</v>
      </c>
      <c r="BJ24" s="189"/>
      <c r="BK24" s="4"/>
    </row>
    <row r="25" spans="1:63" s="27" customFormat="1" ht="15.95" customHeight="1" x14ac:dyDescent="0.2">
      <c r="A25" s="52"/>
      <c r="B25" s="4"/>
      <c r="C25" s="31" t="s">
        <v>151</v>
      </c>
      <c r="D25" s="90" t="s">
        <v>152</v>
      </c>
      <c r="E25" s="31">
        <v>114436</v>
      </c>
      <c r="F25" s="31">
        <v>116893</v>
      </c>
      <c r="G25" s="198"/>
      <c r="H25" s="49"/>
      <c r="I25" s="31">
        <v>0</v>
      </c>
      <c r="J25" s="31"/>
      <c r="K25" s="192">
        <v>0</v>
      </c>
      <c r="L25" s="79"/>
      <c r="M25" s="49"/>
      <c r="N25" s="31">
        <v>0</v>
      </c>
      <c r="O25" s="31"/>
      <c r="P25" s="192">
        <v>0</v>
      </c>
      <c r="Q25" s="79"/>
      <c r="R25" s="49"/>
      <c r="S25" s="31">
        <v>10</v>
      </c>
      <c r="T25" s="31"/>
      <c r="U25" s="192">
        <v>8.6000000000000003E-5</v>
      </c>
      <c r="V25" s="79"/>
      <c r="W25" s="49"/>
      <c r="X25" s="31">
        <v>30</v>
      </c>
      <c r="Y25" s="31"/>
      <c r="Z25" s="192">
        <v>2.5700000000000001E-4</v>
      </c>
      <c r="AA25" s="79"/>
      <c r="AB25" s="91"/>
      <c r="AC25" s="96">
        <v>865</v>
      </c>
      <c r="AD25" s="93"/>
      <c r="AE25" s="83">
        <v>7.5589999999999997E-3</v>
      </c>
      <c r="AF25" s="94"/>
      <c r="AG25" s="95"/>
      <c r="AH25" s="96">
        <v>215</v>
      </c>
      <c r="AI25" s="96"/>
      <c r="AJ25" s="83">
        <v>1.879E-3</v>
      </c>
      <c r="AK25" s="97"/>
      <c r="AL25" s="31"/>
      <c r="AM25" s="49"/>
      <c r="AN25" s="98">
        <v>80</v>
      </c>
      <c r="AO25" s="98"/>
      <c r="AP25" s="99">
        <v>1</v>
      </c>
      <c r="AQ25" s="79"/>
      <c r="AR25" s="4"/>
      <c r="AS25" s="52"/>
      <c r="AT25" s="199">
        <v>45</v>
      </c>
      <c r="AU25" s="200"/>
      <c r="AV25" s="4"/>
      <c r="AW25" s="52"/>
      <c r="AX25" s="199">
        <v>46469</v>
      </c>
      <c r="AY25" s="199">
        <v>37040</v>
      </c>
      <c r="AZ25" s="100">
        <v>0.79709053347392889</v>
      </c>
      <c r="BA25" s="199">
        <v>34211</v>
      </c>
      <c r="BB25" s="201">
        <v>0.73621123759925977</v>
      </c>
      <c r="BC25" s="202"/>
      <c r="BD25" s="203"/>
      <c r="BE25" s="199">
        <v>28346</v>
      </c>
      <c r="BF25" s="199">
        <v>24664</v>
      </c>
      <c r="BG25" s="201">
        <v>0.8701051294715304</v>
      </c>
      <c r="BH25" s="199">
        <v>23720</v>
      </c>
      <c r="BI25" s="201">
        <v>0.83680237070486141</v>
      </c>
      <c r="BJ25" s="189"/>
      <c r="BK25" s="4"/>
    </row>
    <row r="26" spans="1:63" s="27" customFormat="1" ht="15.95" customHeight="1" x14ac:dyDescent="0.2">
      <c r="A26" s="52"/>
      <c r="B26" s="4"/>
      <c r="C26" s="3" t="s">
        <v>153</v>
      </c>
      <c r="D26" s="76" t="s">
        <v>154</v>
      </c>
      <c r="E26" s="3">
        <v>183092</v>
      </c>
      <c r="F26" s="3">
        <v>188557</v>
      </c>
      <c r="G26" s="3"/>
      <c r="H26" s="77"/>
      <c r="I26" s="3">
        <v>0</v>
      </c>
      <c r="J26" s="3"/>
      <c r="K26" s="192">
        <v>0</v>
      </c>
      <c r="L26" s="78"/>
      <c r="M26" s="77"/>
      <c r="N26" s="3">
        <v>3</v>
      </c>
      <c r="O26" s="3"/>
      <c r="P26" s="192">
        <v>1.5999999999999999E-5</v>
      </c>
      <c r="Q26" s="78"/>
      <c r="R26" s="77"/>
      <c r="S26" s="3">
        <v>5</v>
      </c>
      <c r="T26" s="3"/>
      <c r="U26" s="192">
        <v>2.6999999999999999E-5</v>
      </c>
      <c r="V26" s="78"/>
      <c r="W26" s="77"/>
      <c r="X26" s="3">
        <v>65662</v>
      </c>
      <c r="Y26" s="3"/>
      <c r="Z26" s="192">
        <v>0.34823399999999999</v>
      </c>
      <c r="AA26" s="78"/>
      <c r="AB26" s="113"/>
      <c r="AC26" s="114">
        <v>4414</v>
      </c>
      <c r="AD26" s="115"/>
      <c r="AE26" s="104">
        <v>2.4108000000000001E-2</v>
      </c>
      <c r="AF26" s="116"/>
      <c r="AG26" s="117"/>
      <c r="AH26" s="114">
        <v>370</v>
      </c>
      <c r="AI26" s="114"/>
      <c r="AJ26" s="104">
        <v>2.0209999999999998E-3</v>
      </c>
      <c r="AK26" s="118"/>
      <c r="AL26" s="3"/>
      <c r="AM26" s="77"/>
      <c r="AN26" s="87">
        <v>49</v>
      </c>
      <c r="AO26" s="87"/>
      <c r="AP26" s="88">
        <v>0.45370370370370372</v>
      </c>
      <c r="AQ26" s="78"/>
      <c r="AR26" s="3"/>
      <c r="AS26" s="77"/>
      <c r="AT26" s="193">
        <v>22393</v>
      </c>
      <c r="AU26" s="194"/>
      <c r="AV26" s="3"/>
      <c r="AW26" s="77"/>
      <c r="AX26" s="193">
        <v>68837</v>
      </c>
      <c r="AY26" s="193">
        <v>56694</v>
      </c>
      <c r="AZ26" s="89">
        <v>0.82359777445269255</v>
      </c>
      <c r="BA26" s="193">
        <v>63151</v>
      </c>
      <c r="BB26" s="195">
        <v>0.91739907317285763</v>
      </c>
      <c r="BC26" s="196"/>
      <c r="BD26" s="197"/>
      <c r="BE26" s="193">
        <v>37029</v>
      </c>
      <c r="BF26" s="193">
        <v>30583</v>
      </c>
      <c r="BG26" s="195">
        <v>0.82592022468875748</v>
      </c>
      <c r="BH26" s="193">
        <v>35067</v>
      </c>
      <c r="BI26" s="195">
        <v>0.94701450214696592</v>
      </c>
      <c r="BJ26" s="189"/>
      <c r="BK26" s="4"/>
    </row>
    <row r="27" spans="1:63" s="27" customFormat="1" ht="15.95" customHeight="1" x14ac:dyDescent="0.2">
      <c r="A27" s="52"/>
      <c r="B27" s="4"/>
      <c r="C27" s="31" t="s">
        <v>155</v>
      </c>
      <c r="D27" s="90" t="s">
        <v>156</v>
      </c>
      <c r="E27" s="31">
        <v>20675</v>
      </c>
      <c r="F27" s="31">
        <v>20806</v>
      </c>
      <c r="G27" s="198"/>
      <c r="H27" s="49"/>
      <c r="I27" s="31">
        <v>0</v>
      </c>
      <c r="J27" s="31"/>
      <c r="K27" s="192">
        <v>0</v>
      </c>
      <c r="L27" s="79"/>
      <c r="M27" s="49"/>
      <c r="N27" s="31">
        <v>0</v>
      </c>
      <c r="O27" s="31"/>
      <c r="P27" s="192">
        <v>0</v>
      </c>
      <c r="Q27" s="79"/>
      <c r="R27" s="49"/>
      <c r="S27" s="31">
        <v>0</v>
      </c>
      <c r="T27" s="31"/>
      <c r="U27" s="192">
        <v>0</v>
      </c>
      <c r="V27" s="79"/>
      <c r="W27" s="49"/>
      <c r="X27" s="31">
        <v>22</v>
      </c>
      <c r="Y27" s="31"/>
      <c r="Z27" s="192">
        <v>1.057E-3</v>
      </c>
      <c r="AA27" s="79"/>
      <c r="AB27" s="91"/>
      <c r="AC27" s="96">
        <v>108</v>
      </c>
      <c r="AD27" s="93"/>
      <c r="AE27" s="83">
        <v>5.2240000000000003E-3</v>
      </c>
      <c r="AF27" s="94"/>
      <c r="AG27" s="95"/>
      <c r="AH27" s="96">
        <v>16</v>
      </c>
      <c r="AI27" s="96"/>
      <c r="AJ27" s="83">
        <v>7.7399999999999995E-4</v>
      </c>
      <c r="AK27" s="97"/>
      <c r="AL27" s="31"/>
      <c r="AM27" s="49"/>
      <c r="AN27" s="98">
        <v>16</v>
      </c>
      <c r="AO27" s="98"/>
      <c r="AP27" s="99">
        <v>0.84210526315789469</v>
      </c>
      <c r="AQ27" s="79"/>
      <c r="AR27" s="4"/>
      <c r="AS27" s="52"/>
      <c r="AT27" s="199">
        <v>1900</v>
      </c>
      <c r="AU27" s="200"/>
      <c r="AV27" s="4"/>
      <c r="AW27" s="52"/>
      <c r="AX27" s="199">
        <v>10183</v>
      </c>
      <c r="AY27" s="199">
        <v>9883</v>
      </c>
      <c r="AZ27" s="100">
        <v>0.97053913385053525</v>
      </c>
      <c r="BA27" s="199">
        <v>9011</v>
      </c>
      <c r="BB27" s="201">
        <v>0.88490621624275756</v>
      </c>
      <c r="BC27" s="202"/>
      <c r="BD27" s="203"/>
      <c r="BE27" s="199">
        <v>6190</v>
      </c>
      <c r="BF27" s="199">
        <v>5909</v>
      </c>
      <c r="BG27" s="201">
        <v>0.95460420032310178</v>
      </c>
      <c r="BH27" s="199">
        <v>5264</v>
      </c>
      <c r="BI27" s="201">
        <v>0.85040387722132471</v>
      </c>
      <c r="BJ27" s="189"/>
      <c r="BK27" s="4"/>
    </row>
    <row r="28" spans="1:63" s="27" customFormat="1" ht="15.95" customHeight="1" x14ac:dyDescent="0.2">
      <c r="A28" s="52"/>
      <c r="B28" s="4"/>
      <c r="C28" s="3" t="s">
        <v>157</v>
      </c>
      <c r="D28" s="76" t="s">
        <v>158</v>
      </c>
      <c r="E28" s="3">
        <v>232956</v>
      </c>
      <c r="F28" s="3">
        <v>249889</v>
      </c>
      <c r="G28" s="3"/>
      <c r="H28" s="77"/>
      <c r="I28" s="3">
        <v>0</v>
      </c>
      <c r="J28" s="3"/>
      <c r="K28" s="192">
        <v>0</v>
      </c>
      <c r="L28" s="78"/>
      <c r="M28" s="77"/>
      <c r="N28" s="3">
        <v>1</v>
      </c>
      <c r="O28" s="3"/>
      <c r="P28" s="192">
        <v>3.9999999999999998E-6</v>
      </c>
      <c r="Q28" s="78"/>
      <c r="R28" s="77"/>
      <c r="S28" s="3">
        <v>140</v>
      </c>
      <c r="T28" s="3"/>
      <c r="U28" s="192">
        <v>5.5999999999999995E-4</v>
      </c>
      <c r="V28" s="78"/>
      <c r="W28" s="77"/>
      <c r="X28" s="3">
        <v>118</v>
      </c>
      <c r="Y28" s="3"/>
      <c r="Z28" s="192">
        <v>4.7199999999999998E-4</v>
      </c>
      <c r="AA28" s="78"/>
      <c r="AB28" s="113"/>
      <c r="AC28" s="114">
        <v>8997</v>
      </c>
      <c r="AD28" s="115"/>
      <c r="AE28" s="104">
        <v>3.8621000000000003E-2</v>
      </c>
      <c r="AF28" s="116"/>
      <c r="AG28" s="117"/>
      <c r="AH28" s="114">
        <v>239</v>
      </c>
      <c r="AI28" s="114"/>
      <c r="AJ28" s="104">
        <v>1.026E-3</v>
      </c>
      <c r="AK28" s="118"/>
      <c r="AL28" s="3"/>
      <c r="AM28" s="77"/>
      <c r="AN28" s="87">
        <v>217</v>
      </c>
      <c r="AO28" s="87"/>
      <c r="AP28" s="88">
        <v>0.72333333333333338</v>
      </c>
      <c r="AQ28" s="78"/>
      <c r="AR28" s="3"/>
      <c r="AS28" s="77"/>
      <c r="AT28" s="193">
        <v>2450</v>
      </c>
      <c r="AU28" s="194"/>
      <c r="AV28" s="3"/>
      <c r="AW28" s="77"/>
      <c r="AX28" s="193">
        <v>93227</v>
      </c>
      <c r="AY28" s="193">
        <v>83472</v>
      </c>
      <c r="AZ28" s="89">
        <v>0.89536293133963341</v>
      </c>
      <c r="BA28" s="193">
        <v>80346</v>
      </c>
      <c r="BB28" s="195">
        <v>0.86183187274072959</v>
      </c>
      <c r="BC28" s="196"/>
      <c r="BD28" s="197"/>
      <c r="BE28" s="193">
        <v>51919</v>
      </c>
      <c r="BF28" s="193">
        <v>48291</v>
      </c>
      <c r="BG28" s="195">
        <v>0.93012192068414257</v>
      </c>
      <c r="BH28" s="193">
        <v>48840</v>
      </c>
      <c r="BI28" s="195">
        <v>0.94069608428513651</v>
      </c>
      <c r="BJ28" s="189"/>
      <c r="BK28" s="4"/>
    </row>
    <row r="29" spans="1:63" s="27" customFormat="1" ht="15.95" customHeight="1" x14ac:dyDescent="0.2">
      <c r="A29" s="52"/>
      <c r="B29" s="4"/>
      <c r="C29" s="31" t="s">
        <v>159</v>
      </c>
      <c r="D29" s="90" t="s">
        <v>160</v>
      </c>
      <c r="E29" s="31">
        <v>177516</v>
      </c>
      <c r="F29" s="31">
        <v>184359</v>
      </c>
      <c r="G29" s="198"/>
      <c r="H29" s="49"/>
      <c r="I29" s="31">
        <v>0</v>
      </c>
      <c r="J29" s="31"/>
      <c r="K29" s="192">
        <v>0</v>
      </c>
      <c r="L29" s="109"/>
      <c r="M29" s="49"/>
      <c r="N29" s="31">
        <v>0</v>
      </c>
      <c r="O29" s="31"/>
      <c r="P29" s="192">
        <v>0</v>
      </c>
      <c r="Q29" s="109"/>
      <c r="R29" s="49"/>
      <c r="S29" s="31">
        <v>171</v>
      </c>
      <c r="T29" s="31"/>
      <c r="U29" s="192">
        <v>9.2800000000000001E-4</v>
      </c>
      <c r="V29" s="109"/>
      <c r="W29" s="49"/>
      <c r="X29" s="31">
        <v>1358</v>
      </c>
      <c r="Y29" s="31"/>
      <c r="Z29" s="192">
        <v>7.3660000000000002E-3</v>
      </c>
      <c r="AA29" s="109"/>
      <c r="AB29" s="91"/>
      <c r="AC29" s="96">
        <v>10698</v>
      </c>
      <c r="AD29" s="93"/>
      <c r="AE29" s="83">
        <v>6.0264999999999999E-2</v>
      </c>
      <c r="AF29" s="110"/>
      <c r="AG29" s="95"/>
      <c r="AH29" s="96">
        <v>683</v>
      </c>
      <c r="AI29" s="96"/>
      <c r="AJ29" s="83">
        <v>3.8479999999999999E-3</v>
      </c>
      <c r="AK29" s="110"/>
      <c r="AL29" s="111"/>
      <c r="AM29" s="49"/>
      <c r="AN29" s="98">
        <v>40</v>
      </c>
      <c r="AO29" s="98"/>
      <c r="AP29" s="99">
        <v>0.32786885245901637</v>
      </c>
      <c r="AQ29" s="109"/>
      <c r="AR29" s="4"/>
      <c r="AS29" s="52"/>
      <c r="AT29" s="199">
        <v>46163</v>
      </c>
      <c r="AU29" s="200"/>
      <c r="AV29" s="4"/>
      <c r="AW29" s="52"/>
      <c r="AX29" s="199">
        <v>55777</v>
      </c>
      <c r="AY29" s="199">
        <v>52410</v>
      </c>
      <c r="AZ29" s="100">
        <v>0.93963461641895407</v>
      </c>
      <c r="BA29" s="199">
        <v>32906</v>
      </c>
      <c r="BB29" s="201">
        <v>0.58995643365544936</v>
      </c>
      <c r="BC29" s="202"/>
      <c r="BD29" s="203"/>
      <c r="BE29" s="199">
        <v>28754</v>
      </c>
      <c r="BF29" s="199">
        <v>26584</v>
      </c>
      <c r="BG29" s="201">
        <v>0.92453223899283576</v>
      </c>
      <c r="BH29" s="199">
        <v>17842</v>
      </c>
      <c r="BI29" s="201">
        <v>0.62050497322111708</v>
      </c>
      <c r="BJ29" s="189"/>
      <c r="BK29" s="4"/>
    </row>
    <row r="30" spans="1:63" s="27" customFormat="1" ht="15.95" customHeight="1" x14ac:dyDescent="0.2">
      <c r="A30" s="52"/>
      <c r="B30" s="4"/>
      <c r="C30" s="3" t="s">
        <v>161</v>
      </c>
      <c r="D30" s="76" t="s">
        <v>162</v>
      </c>
      <c r="E30" s="3">
        <v>27069</v>
      </c>
      <c r="F30" s="3">
        <v>29128</v>
      </c>
      <c r="G30" s="195"/>
      <c r="H30" s="77"/>
      <c r="I30" s="3">
        <v>0</v>
      </c>
      <c r="J30" s="3"/>
      <c r="K30" s="192">
        <v>0</v>
      </c>
      <c r="L30" s="78"/>
      <c r="M30" s="77"/>
      <c r="N30" s="3">
        <v>0</v>
      </c>
      <c r="O30" s="3"/>
      <c r="P30" s="192">
        <v>0</v>
      </c>
      <c r="Q30" s="78"/>
      <c r="R30" s="77"/>
      <c r="S30" s="3">
        <v>0</v>
      </c>
      <c r="T30" s="3"/>
      <c r="U30" s="192">
        <v>0</v>
      </c>
      <c r="V30" s="78"/>
      <c r="W30" s="77"/>
      <c r="X30" s="3">
        <v>31</v>
      </c>
      <c r="Y30" s="3"/>
      <c r="Z30" s="192">
        <v>1.0640000000000001E-3</v>
      </c>
      <c r="AA30" s="78"/>
      <c r="AB30" s="101"/>
      <c r="AC30" s="107">
        <v>220</v>
      </c>
      <c r="AD30" s="103"/>
      <c r="AE30" s="104">
        <v>8.1270000000000005E-3</v>
      </c>
      <c r="AF30" s="105"/>
      <c r="AG30" s="106"/>
      <c r="AH30" s="107">
        <v>30</v>
      </c>
      <c r="AI30" s="107"/>
      <c r="AJ30" s="104">
        <v>1.108E-3</v>
      </c>
      <c r="AK30" s="108"/>
      <c r="AL30" s="3"/>
      <c r="AM30" s="77"/>
      <c r="AN30" s="87">
        <v>10</v>
      </c>
      <c r="AO30" s="87"/>
      <c r="AP30" s="88">
        <v>0.90909090909090906</v>
      </c>
      <c r="AQ30" s="78"/>
      <c r="AR30" s="3"/>
      <c r="AS30" s="77"/>
      <c r="AT30" s="193">
        <v>385</v>
      </c>
      <c r="AU30" s="194"/>
      <c r="AV30" s="3"/>
      <c r="AW30" s="77"/>
      <c r="AX30" s="193">
        <v>9822</v>
      </c>
      <c r="AY30" s="193">
        <v>9070</v>
      </c>
      <c r="AZ30" s="89">
        <v>0.9234371818366931</v>
      </c>
      <c r="BA30" s="193">
        <v>8677</v>
      </c>
      <c r="BB30" s="195">
        <v>0.88342496436570961</v>
      </c>
      <c r="BC30" s="196"/>
      <c r="BD30" s="197"/>
      <c r="BE30" s="193">
        <v>5938</v>
      </c>
      <c r="BF30" s="193">
        <v>5380</v>
      </c>
      <c r="BG30" s="195">
        <v>0.90602896598181204</v>
      </c>
      <c r="BH30" s="193">
        <v>5427</v>
      </c>
      <c r="BI30" s="195">
        <v>0.91394408891882783</v>
      </c>
      <c r="BJ30" s="189"/>
      <c r="BK30" s="4"/>
    </row>
    <row r="31" spans="1:63" s="27" customFormat="1" ht="15.95" customHeight="1" x14ac:dyDescent="0.2">
      <c r="A31" s="49"/>
      <c r="B31" s="31"/>
      <c r="C31" s="31" t="s">
        <v>163</v>
      </c>
      <c r="D31" s="90" t="s">
        <v>164</v>
      </c>
      <c r="E31" s="31">
        <v>365134</v>
      </c>
      <c r="F31" s="31">
        <v>380023</v>
      </c>
      <c r="G31" s="31"/>
      <c r="H31" s="49"/>
      <c r="I31" s="31">
        <v>1</v>
      </c>
      <c r="J31" s="31"/>
      <c r="K31" s="204">
        <v>3.0000000000000001E-6</v>
      </c>
      <c r="L31" s="79"/>
      <c r="M31" s="49"/>
      <c r="N31" s="31">
        <v>0</v>
      </c>
      <c r="O31" s="31"/>
      <c r="P31" s="204">
        <v>0</v>
      </c>
      <c r="Q31" s="79"/>
      <c r="R31" s="49"/>
      <c r="S31" s="31">
        <v>15</v>
      </c>
      <c r="T31" s="31"/>
      <c r="U31" s="204">
        <v>3.8999999999999999E-5</v>
      </c>
      <c r="V31" s="79"/>
      <c r="W31" s="49"/>
      <c r="X31" s="31">
        <v>238</v>
      </c>
      <c r="Y31" s="31"/>
      <c r="Z31" s="204">
        <v>6.2600000000000004E-4</v>
      </c>
      <c r="AA31" s="79"/>
      <c r="AB31" s="91"/>
      <c r="AC31" s="96">
        <v>2206</v>
      </c>
      <c r="AD31" s="93"/>
      <c r="AE31" s="112">
        <v>6.0419999999999996E-3</v>
      </c>
      <c r="AF31" s="94"/>
      <c r="AG31" s="95"/>
      <c r="AH31" s="96">
        <v>1505</v>
      </c>
      <c r="AI31" s="96"/>
      <c r="AJ31" s="112">
        <v>4.1219999999999998E-3</v>
      </c>
      <c r="AK31" s="97"/>
      <c r="AL31" s="31"/>
      <c r="AM31" s="49"/>
      <c r="AN31" s="98">
        <v>128</v>
      </c>
      <c r="AO31" s="98"/>
      <c r="AP31" s="99">
        <v>0.8</v>
      </c>
      <c r="AQ31" s="79"/>
      <c r="AR31" s="4"/>
      <c r="AS31" s="52"/>
      <c r="AT31" s="199">
        <v>1155</v>
      </c>
      <c r="AU31" s="200"/>
      <c r="AV31" s="4"/>
      <c r="AW31" s="52"/>
      <c r="AX31" s="199">
        <v>112598</v>
      </c>
      <c r="AY31" s="199">
        <v>109388</v>
      </c>
      <c r="AZ31" s="100">
        <v>0.97149150073713564</v>
      </c>
      <c r="BA31" s="199">
        <v>87889</v>
      </c>
      <c r="BB31" s="201">
        <v>0.78055560489529119</v>
      </c>
      <c r="BC31" s="202"/>
      <c r="BD31" s="203"/>
      <c r="BE31" s="199">
        <v>57949</v>
      </c>
      <c r="BF31" s="199">
        <v>56577</v>
      </c>
      <c r="BG31" s="201">
        <v>0.97632400904243388</v>
      </c>
      <c r="BH31" s="199">
        <v>53490</v>
      </c>
      <c r="BI31" s="201">
        <v>0.92305302938791001</v>
      </c>
      <c r="BJ31" s="189"/>
      <c r="BK31" s="4"/>
    </row>
    <row r="32" spans="1:63" s="140" customFormat="1" ht="15.95" customHeight="1" x14ac:dyDescent="0.2">
      <c r="A32" s="119"/>
      <c r="B32" s="120"/>
      <c r="C32" s="120" t="s">
        <v>165</v>
      </c>
      <c r="D32" s="120"/>
      <c r="E32" s="121">
        <v>3075362</v>
      </c>
      <c r="F32" s="121">
        <v>3173727</v>
      </c>
      <c r="G32" s="122"/>
      <c r="H32" s="123"/>
      <c r="I32" s="121">
        <v>6</v>
      </c>
      <c r="J32" s="124"/>
      <c r="K32" s="125">
        <v>0</v>
      </c>
      <c r="L32" s="122"/>
      <c r="M32" s="123"/>
      <c r="N32" s="121">
        <v>5</v>
      </c>
      <c r="O32" s="124"/>
      <c r="P32" s="125">
        <v>0</v>
      </c>
      <c r="Q32" s="122"/>
      <c r="R32" s="123"/>
      <c r="S32" s="121">
        <v>545</v>
      </c>
      <c r="T32" s="124"/>
      <c r="U32" s="125">
        <v>2.0000000000000001E-4</v>
      </c>
      <c r="V32" s="122"/>
      <c r="W32" s="123"/>
      <c r="X32" s="121">
        <v>72219</v>
      </c>
      <c r="Y32" s="124"/>
      <c r="Z32" s="125">
        <v>2.2800000000000001E-2</v>
      </c>
      <c r="AA32" s="122"/>
      <c r="AB32" s="126"/>
      <c r="AC32" s="127">
        <v>39218</v>
      </c>
      <c r="AD32" s="128"/>
      <c r="AE32" s="129">
        <v>1.2800000000000001E-2</v>
      </c>
      <c r="AF32" s="130"/>
      <c r="AG32" s="126"/>
      <c r="AH32" s="127">
        <v>7596</v>
      </c>
      <c r="AI32" s="128"/>
      <c r="AJ32" s="129">
        <v>2.5000000000000001E-3</v>
      </c>
      <c r="AK32" s="130"/>
      <c r="AL32" s="131"/>
      <c r="AM32" s="123"/>
      <c r="AN32" s="132">
        <v>1746</v>
      </c>
      <c r="AO32" s="120"/>
      <c r="AP32" s="133">
        <v>0.81818181818181823</v>
      </c>
      <c r="AQ32" s="122"/>
      <c r="AR32" s="134"/>
      <c r="AS32" s="119"/>
      <c r="AT32" s="135">
        <v>141087</v>
      </c>
      <c r="AU32" s="136"/>
      <c r="AV32" s="134"/>
      <c r="AW32" s="119"/>
      <c r="AX32" s="135">
        <v>1166762</v>
      </c>
      <c r="AY32" s="135">
        <v>1060462</v>
      </c>
      <c r="AZ32" s="133">
        <v>0.90889315901614898</v>
      </c>
      <c r="BA32" s="135">
        <v>939717</v>
      </c>
      <c r="BB32" s="133">
        <v>0.80540590111779442</v>
      </c>
      <c r="BC32" s="137"/>
      <c r="BD32" s="138"/>
      <c r="BE32" s="135">
        <v>641453</v>
      </c>
      <c r="BF32" s="135">
        <v>596322</v>
      </c>
      <c r="BG32" s="133">
        <v>0.9296425459074944</v>
      </c>
      <c r="BH32" s="135">
        <v>558605</v>
      </c>
      <c r="BI32" s="133">
        <v>0.87084322623793164</v>
      </c>
      <c r="BJ32" s="139"/>
      <c r="BK32" s="134"/>
    </row>
    <row r="33" spans="3:63" x14ac:dyDescent="0.25">
      <c r="AL33" s="31"/>
      <c r="AM33" s="31"/>
      <c r="AN33" s="141"/>
      <c r="AO33" s="31"/>
      <c r="AP33" s="4"/>
      <c r="AQ33" s="31"/>
      <c r="AR33" s="4"/>
      <c r="AS33" s="31"/>
      <c r="AT33" s="142" t="s">
        <v>166</v>
      </c>
      <c r="AU33" s="31"/>
      <c r="AV33" s="27"/>
      <c r="AW33" s="27"/>
      <c r="AX33" s="27"/>
      <c r="AY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</row>
    <row r="34" spans="3:63" x14ac:dyDescent="0.25">
      <c r="C34" s="29" t="s">
        <v>167</v>
      </c>
      <c r="AL34" s="31"/>
      <c r="AM34" s="31"/>
      <c r="AN34" s="141"/>
      <c r="AO34" s="31"/>
      <c r="AP34" s="4"/>
      <c r="AQ34" s="31"/>
      <c r="AR34" s="4"/>
      <c r="AS34" s="31"/>
      <c r="AT34" s="142"/>
      <c r="AU34" s="31"/>
      <c r="AV34" s="27"/>
      <c r="AW34" s="27"/>
      <c r="AX34" s="27"/>
      <c r="AY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</row>
  </sheetData>
  <mergeCells count="15">
    <mergeCell ref="AW1:BJ1"/>
    <mergeCell ref="AX2:BB3"/>
    <mergeCell ref="BE2:BI3"/>
    <mergeCell ref="B4:D4"/>
    <mergeCell ref="I4:K4"/>
    <mergeCell ref="N4:P4"/>
    <mergeCell ref="S4:U4"/>
    <mergeCell ref="X4:Z4"/>
    <mergeCell ref="AC4:AE4"/>
    <mergeCell ref="AH4:AJ4"/>
    <mergeCell ref="AN4:AP4"/>
    <mergeCell ref="AY4:AZ4"/>
    <mergeCell ref="BA4:BB4"/>
    <mergeCell ref="BF4:BG4"/>
    <mergeCell ref="BH4:BI4"/>
  </mergeCells>
  <conditionalFormatting sqref="P6:P31">
    <cfRule type="cellIs" dxfId="37" priority="13" stopIfTrue="1" operator="equal">
      <formula>0</formula>
    </cfRule>
  </conditionalFormatting>
  <conditionalFormatting sqref="T7:T31">
    <cfRule type="cellIs" dxfId="36" priority="27" operator="equal">
      <formula>0</formula>
    </cfRule>
  </conditionalFormatting>
  <conditionalFormatting sqref="G6:G31">
    <cfRule type="dataBar" priority="2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{BB321620-031D-4160-9145-D05597E41E6A}</x14:id>
        </ext>
      </extLst>
    </cfRule>
  </conditionalFormatting>
  <conditionalFormatting sqref="I6:J31">
    <cfRule type="cellIs" dxfId="35" priority="26" operator="equal">
      <formula>0</formula>
    </cfRule>
  </conditionalFormatting>
  <conditionalFormatting sqref="K6:K31">
    <cfRule type="cellIs" dxfId="34" priority="24" stopIfTrue="1" operator="equal">
      <formula>0</formula>
    </cfRule>
  </conditionalFormatting>
  <conditionalFormatting sqref="K6:K31">
    <cfRule type="colorScale" priority="25">
      <colorScale>
        <cfvo type="min"/>
        <cfvo type="max"/>
        <color theme="7" tint="0.39997558519241921"/>
        <color theme="5"/>
      </colorScale>
    </cfRule>
  </conditionalFormatting>
  <conditionalFormatting sqref="T6 S7:S31">
    <cfRule type="cellIs" dxfId="33" priority="23" operator="equal">
      <formula>0</formula>
    </cfRule>
  </conditionalFormatting>
  <conditionalFormatting sqref="U6:U31">
    <cfRule type="cellIs" dxfId="32" priority="21" stopIfTrue="1" operator="equal">
      <formula>0</formula>
    </cfRule>
  </conditionalFormatting>
  <conditionalFormatting sqref="U6:U31">
    <cfRule type="colorScale" priority="22">
      <colorScale>
        <cfvo type="min"/>
        <cfvo type="max"/>
        <color theme="7" tint="0.39997558519241921"/>
        <color theme="5"/>
      </colorScale>
    </cfRule>
  </conditionalFormatting>
  <conditionalFormatting sqref="X7:Y31 Y6">
    <cfRule type="cellIs" dxfId="31" priority="20" operator="equal">
      <formula>0</formula>
    </cfRule>
  </conditionalFormatting>
  <conditionalFormatting sqref="Z6:Z31">
    <cfRule type="cellIs" dxfId="30" priority="18" stopIfTrue="1" operator="equal">
      <formula>0</formula>
    </cfRule>
  </conditionalFormatting>
  <conditionalFormatting sqref="Z6:Z31">
    <cfRule type="colorScale" priority="19">
      <colorScale>
        <cfvo type="min"/>
        <cfvo type="max"/>
        <color theme="7" tint="0.39997558519241921"/>
        <color theme="5"/>
      </colorScale>
    </cfRule>
  </conditionalFormatting>
  <conditionalFormatting sqref="O7:O31">
    <cfRule type="cellIs" dxfId="29" priority="17" operator="equal">
      <formula>0</formula>
    </cfRule>
  </conditionalFormatting>
  <conditionalFormatting sqref="O6">
    <cfRule type="cellIs" dxfId="28" priority="16" operator="equal">
      <formula>0</formula>
    </cfRule>
  </conditionalFormatting>
  <conditionalFormatting sqref="N7:N31">
    <cfRule type="cellIs" dxfId="27" priority="15" operator="equal">
      <formula>0</formula>
    </cfRule>
  </conditionalFormatting>
  <conditionalFormatting sqref="P6:P31">
    <cfRule type="colorScale" priority="14">
      <colorScale>
        <cfvo type="min"/>
        <cfvo type="max"/>
        <color theme="7" tint="0.39997558519241921"/>
        <color theme="5"/>
      </colorScale>
    </cfRule>
  </conditionalFormatting>
  <conditionalFormatting sqref="N6">
    <cfRule type="cellIs" dxfId="26" priority="12" operator="equal">
      <formula>0</formula>
    </cfRule>
  </conditionalFormatting>
  <conditionalFormatting sqref="S6">
    <cfRule type="cellIs" dxfId="25" priority="11" operator="equal">
      <formula>0</formula>
    </cfRule>
  </conditionalFormatting>
  <conditionalFormatting sqref="X6">
    <cfRule type="cellIs" dxfId="24" priority="10" operator="equal">
      <formula>0</formula>
    </cfRule>
  </conditionalFormatting>
  <conditionalFormatting sqref="AJ6:AJ31">
    <cfRule type="cellIs" dxfId="23" priority="8" stopIfTrue="1" operator="equal">
      <formula>0</formula>
    </cfRule>
    <cfRule type="colorScale" priority="9">
      <colorScale>
        <cfvo type="min"/>
        <cfvo type="max"/>
        <color rgb="FFFFD966"/>
        <color rgb="FFED7D31"/>
      </colorScale>
    </cfRule>
  </conditionalFormatting>
  <conditionalFormatting sqref="AE6:AE31">
    <cfRule type="cellIs" dxfId="22" priority="6" stopIfTrue="1" operator="equal">
      <formula>0</formula>
    </cfRule>
    <cfRule type="colorScale" priority="7">
      <colorScale>
        <cfvo type="min"/>
        <cfvo type="max"/>
        <color rgb="FFFFD966"/>
        <color rgb="FFED7D31"/>
      </colorScale>
    </cfRule>
  </conditionalFormatting>
  <conditionalFormatting sqref="AP6:AP31">
    <cfRule type="cellIs" dxfId="21" priority="3" stopIfTrue="1" operator="equal">
      <formula>1</formula>
    </cfRule>
    <cfRule type="dataBar" priority="4">
      <dataBar>
        <cfvo type="num" val="0"/>
        <cfvo type="percent" val="100"/>
        <color rgb="FF95C674"/>
      </dataBar>
      <extLst>
        <ext xmlns:x14="http://schemas.microsoft.com/office/spreadsheetml/2009/9/main" uri="{B025F937-C7B1-47D3-B67F-A62EFF666E3E}">
          <x14:id>{FCE5878D-B0B0-4D71-A5B6-DB4A8616A95A}</x14:id>
        </ext>
      </extLst>
    </cfRule>
    <cfRule type="cellIs" dxfId="20" priority="5" operator="greaterThan">
      <formula>0</formula>
    </cfRule>
  </conditionalFormatting>
  <conditionalFormatting sqref="AZ6:AZ31 BB6:BD31 BG6:BG31 BI6:BI31">
    <cfRule type="cellIs" dxfId="19" priority="1" stopIfTrue="1" operator="greaterThan">
      <formula>0.8</formula>
    </cfRule>
    <cfRule type="colorScale" priority="2">
      <colorScale>
        <cfvo type="num" val="0.4"/>
        <cfvo type="num" val="0.8"/>
        <color theme="5"/>
        <color theme="7" tint="0.59999389629810485"/>
      </colorScale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B321620-031D-4160-9145-D05597E41E6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G6:G31</xm:sqref>
        </x14:conditionalFormatting>
        <x14:conditionalFormatting xmlns:xm="http://schemas.microsoft.com/office/excel/2006/main">
          <x14:cfRule type="dataBar" id="{FCE5878D-B0B0-4D71-A5B6-DB4A8616A95A}">
            <x14:dataBar minLength="0" maxLength="100" border="1" gradient="0" direction="leftToRight" negativeBarBorderColorSameAsPositive="0">
              <x14:cfvo type="num">
                <xm:f>0</xm:f>
              </x14:cfvo>
              <x14:cfvo type="percent">
                <xm:f>100</xm:f>
              </x14:cfvo>
              <x14:borderColor rgb="FF95C674"/>
              <x14:negativeFillColor rgb="FFFF0000"/>
              <x14:negativeBorderColor rgb="FFFF0000"/>
              <x14:axisColor rgb="FF000000"/>
            </x14:dataBar>
          </x14:cfRule>
          <xm:sqref>AP6:AP31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BZ1000"/>
  <sheetViews>
    <sheetView zoomScaleNormal="100" workbookViewId="0"/>
  </sheetViews>
  <sheetFormatPr baseColWidth="10" defaultColWidth="10.5" defaultRowHeight="15" x14ac:dyDescent="0.25"/>
  <cols>
    <col min="1" max="1" width="1.625" style="227" customWidth="1"/>
    <col min="2" max="3" width="6.625" style="29" bestFit="1" customWidth="1"/>
    <col min="4" max="4" width="16.625" style="29" customWidth="1"/>
    <col min="5" max="5" width="10.125" style="29" customWidth="1"/>
    <col min="6" max="6" width="8.375" style="29" customWidth="1"/>
    <col min="7" max="7" width="1" style="29" customWidth="1"/>
    <col min="8" max="8" width="11.375" style="29" customWidth="1"/>
    <col min="9" max="9" width="7.875" style="144" customWidth="1"/>
    <col min="10" max="10" width="1.625" style="227" customWidth="1"/>
    <col min="11" max="11" width="1.375" style="29" customWidth="1"/>
    <col min="12" max="12" width="9.375" style="29" customWidth="1"/>
    <col min="13" max="13" width="1.625" style="29" customWidth="1"/>
    <col min="14" max="14" width="9.375" style="29" customWidth="1"/>
    <col min="15" max="16" width="1.375" style="29" customWidth="1"/>
    <col min="17" max="17" width="9.375" style="29" customWidth="1"/>
    <col min="18" max="18" width="1.625" style="29" customWidth="1"/>
    <col min="19" max="19" width="9.375" style="29" customWidth="1"/>
    <col min="20" max="21" width="1.375" style="29" customWidth="1"/>
    <col min="22" max="22" width="8.625" style="29" customWidth="1"/>
    <col min="23" max="23" width="1.625" style="29" customWidth="1"/>
    <col min="24" max="24" width="8.625" style="29" customWidth="1"/>
    <col min="25" max="26" width="1.375" style="29" customWidth="1"/>
    <col min="27" max="27" width="9.375" style="29" customWidth="1"/>
    <col min="28" max="28" width="1.625" style="29" customWidth="1"/>
    <col min="29" max="29" width="9.375" style="29" customWidth="1"/>
    <col min="30" max="31" width="1.375" style="29" customWidth="1"/>
    <col min="32" max="32" width="9.375" style="29" customWidth="1"/>
    <col min="33" max="33" width="1.375" style="29" customWidth="1"/>
    <col min="34" max="34" width="9.375" style="29" customWidth="1"/>
    <col min="35" max="36" width="1.375" style="29" customWidth="1"/>
    <col min="37" max="37" width="9.375" style="29" customWidth="1"/>
    <col min="38" max="38" width="1.375" style="29" customWidth="1"/>
    <col min="39" max="39" width="9.375" style="29" customWidth="1"/>
    <col min="40" max="40" width="1.375" style="29" customWidth="1"/>
    <col min="41" max="41" width="10.5" style="226"/>
    <col min="42" max="43" width="1.5" style="227" customWidth="1"/>
    <col min="44" max="44" width="9.875" style="240" customWidth="1"/>
    <col min="45" max="45" width="1.5" style="227" customWidth="1"/>
    <col min="46" max="46" width="9.875" style="240" customWidth="1"/>
    <col min="47" max="50" width="1.5" style="227" customWidth="1"/>
    <col min="51" max="51" width="9.875" style="240" customWidth="1"/>
    <col min="52" max="52" width="1.5" style="227" customWidth="1"/>
    <col min="53" max="53" width="9.875" style="240" customWidth="1"/>
    <col min="54" max="55" width="1.5" style="227" customWidth="1"/>
    <col min="56" max="78" width="10.5" style="227"/>
    <col min="79" max="16384" width="10.5" style="29"/>
  </cols>
  <sheetData>
    <row r="1" spans="1:78" ht="19.5" thickBot="1" x14ac:dyDescent="0.35">
      <c r="B1" s="30" t="s">
        <v>806</v>
      </c>
      <c r="E1" s="258" t="s">
        <v>168</v>
      </c>
      <c r="F1" s="258"/>
      <c r="G1" s="258"/>
      <c r="H1" s="258"/>
      <c r="J1" s="258" t="s">
        <v>169</v>
      </c>
      <c r="K1" s="258"/>
      <c r="L1" s="258"/>
      <c r="M1" s="258"/>
      <c r="N1" s="258"/>
      <c r="O1" s="258"/>
      <c r="P1" s="258"/>
      <c r="Q1" s="258"/>
      <c r="R1" s="258"/>
      <c r="S1" s="258"/>
      <c r="T1" s="145"/>
      <c r="U1" s="145"/>
      <c r="V1" s="259" t="s">
        <v>170</v>
      </c>
      <c r="W1" s="259"/>
      <c r="X1" s="259"/>
      <c r="Y1" s="259"/>
      <c r="Z1" s="259"/>
      <c r="AA1" s="259"/>
      <c r="AB1" s="259"/>
      <c r="AC1" s="259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29"/>
      <c r="AP1" s="260" t="s">
        <v>171</v>
      </c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</row>
    <row r="2" spans="1:78" ht="15.75" thickTop="1" x14ac:dyDescent="0.25">
      <c r="G2" s="146"/>
      <c r="H2" s="146"/>
      <c r="I2" s="147"/>
      <c r="AE2" s="65"/>
      <c r="AF2" s="146"/>
      <c r="AG2" s="146"/>
      <c r="AH2" s="146"/>
      <c r="AI2" s="65"/>
      <c r="AJ2" s="65"/>
      <c r="AK2" s="146"/>
      <c r="AL2" s="146"/>
      <c r="AM2" s="146"/>
      <c r="AN2" s="65"/>
      <c r="AO2" s="29"/>
      <c r="AP2" s="261" t="s">
        <v>98</v>
      </c>
      <c r="AQ2" s="261"/>
      <c r="AR2" s="261"/>
      <c r="AS2" s="261"/>
      <c r="AT2" s="261"/>
      <c r="AU2" s="261"/>
      <c r="AV2" s="261"/>
      <c r="AW2" s="261" t="s">
        <v>99</v>
      </c>
      <c r="AX2" s="261"/>
      <c r="AY2" s="261"/>
      <c r="AZ2" s="261"/>
      <c r="BA2" s="261"/>
      <c r="BB2" s="261"/>
      <c r="BC2" s="261"/>
    </row>
    <row r="3" spans="1:78" ht="7.5" customHeight="1" x14ac:dyDescent="0.25">
      <c r="A3" s="228"/>
      <c r="B3" s="37"/>
      <c r="C3" s="37"/>
      <c r="D3" s="37"/>
      <c r="E3" s="37"/>
      <c r="F3" s="37"/>
      <c r="G3" s="37"/>
      <c r="H3" s="37"/>
      <c r="I3" s="148"/>
      <c r="J3" s="242"/>
      <c r="K3" s="38"/>
      <c r="L3" s="37"/>
      <c r="M3" s="37"/>
      <c r="N3" s="37"/>
      <c r="O3" s="39"/>
      <c r="P3" s="38"/>
      <c r="Q3" s="37"/>
      <c r="R3" s="37"/>
      <c r="S3" s="37"/>
      <c r="T3" s="39"/>
      <c r="U3" s="38"/>
      <c r="V3" s="37"/>
      <c r="W3" s="37"/>
      <c r="X3" s="37"/>
      <c r="Y3" s="39"/>
      <c r="Z3" s="38"/>
      <c r="AA3" s="37"/>
      <c r="AB3" s="37"/>
      <c r="AC3" s="37"/>
      <c r="AD3" s="39"/>
      <c r="AE3" s="38"/>
      <c r="AF3" s="37"/>
      <c r="AG3" s="37"/>
      <c r="AH3" s="37"/>
      <c r="AI3" s="39"/>
      <c r="AJ3" s="38"/>
      <c r="AK3" s="37"/>
      <c r="AL3" s="37"/>
      <c r="AM3" s="37"/>
      <c r="AN3" s="39"/>
      <c r="AO3" s="149"/>
      <c r="AP3" s="231"/>
      <c r="AQ3" s="231"/>
      <c r="AR3" s="237"/>
      <c r="AS3" s="231"/>
      <c r="AT3" s="237"/>
      <c r="AU3" s="231"/>
      <c r="AV3" s="231"/>
      <c r="AW3" s="231"/>
      <c r="AX3" s="231"/>
      <c r="AY3" s="237"/>
      <c r="AZ3" s="231"/>
      <c r="BA3" s="237"/>
      <c r="BB3" s="231"/>
      <c r="BC3" s="231"/>
    </row>
    <row r="4" spans="1:78" ht="33.75" customHeight="1" x14ac:dyDescent="0.25">
      <c r="A4" s="229"/>
      <c r="B4" s="50" t="s">
        <v>24</v>
      </c>
      <c r="C4" s="50" t="s">
        <v>172</v>
      </c>
      <c r="D4" s="50" t="s">
        <v>173</v>
      </c>
      <c r="E4" s="50" t="s">
        <v>174</v>
      </c>
      <c r="F4" s="50" t="s">
        <v>175</v>
      </c>
      <c r="G4" s="50"/>
      <c r="H4" s="50" t="s">
        <v>176</v>
      </c>
      <c r="I4" s="150" t="s">
        <v>177</v>
      </c>
      <c r="J4" s="243"/>
      <c r="K4" s="151"/>
      <c r="L4" s="255" t="s">
        <v>102</v>
      </c>
      <c r="M4" s="255"/>
      <c r="N4" s="255"/>
      <c r="O4" s="53"/>
      <c r="P4" s="52"/>
      <c r="Q4" s="255" t="s">
        <v>103</v>
      </c>
      <c r="R4" s="255"/>
      <c r="S4" s="255"/>
      <c r="T4" s="53"/>
      <c r="U4" s="52"/>
      <c r="V4" s="255" t="s">
        <v>178</v>
      </c>
      <c r="W4" s="255"/>
      <c r="X4" s="255"/>
      <c r="Y4" s="53"/>
      <c r="Z4" s="52"/>
      <c r="AA4" s="255" t="s">
        <v>105</v>
      </c>
      <c r="AB4" s="255"/>
      <c r="AC4" s="255"/>
      <c r="AD4" s="53"/>
      <c r="AE4" s="52"/>
      <c r="AF4" s="255" t="s">
        <v>106</v>
      </c>
      <c r="AG4" s="255"/>
      <c r="AH4" s="255"/>
      <c r="AI4" s="53"/>
      <c r="AJ4" s="52"/>
      <c r="AK4" s="255" t="s">
        <v>179</v>
      </c>
      <c r="AL4" s="255"/>
      <c r="AM4" s="255"/>
      <c r="AN4" s="53"/>
      <c r="AO4" s="152" t="s">
        <v>180</v>
      </c>
      <c r="AP4" s="232" t="s">
        <v>181</v>
      </c>
      <c r="AQ4" s="232" t="s">
        <v>111</v>
      </c>
      <c r="AR4" s="238" t="s">
        <v>182</v>
      </c>
      <c r="AS4" s="233" t="s">
        <v>112</v>
      </c>
      <c r="AT4" s="241" t="s">
        <v>183</v>
      </c>
      <c r="AU4" s="233" t="s">
        <v>184</v>
      </c>
      <c r="AV4" s="233" t="s">
        <v>185</v>
      </c>
      <c r="AW4" s="232" t="s">
        <v>181</v>
      </c>
      <c r="AX4" s="232" t="s">
        <v>111</v>
      </c>
      <c r="AY4" s="238" t="s">
        <v>182</v>
      </c>
      <c r="AZ4" s="233" t="s">
        <v>112</v>
      </c>
      <c r="BA4" s="241" t="s">
        <v>183</v>
      </c>
      <c r="BB4" s="233" t="s">
        <v>184</v>
      </c>
      <c r="BC4" s="233" t="s">
        <v>185</v>
      </c>
      <c r="BF4" s="227" t="s">
        <v>805</v>
      </c>
    </row>
    <row r="5" spans="1:78" s="156" customFormat="1" ht="10.5" customHeight="1" x14ac:dyDescent="0.25">
      <c r="A5" s="229"/>
      <c r="B5" s="51"/>
      <c r="C5" s="51"/>
      <c r="D5" s="51"/>
      <c r="E5" s="51"/>
      <c r="F5" s="51"/>
      <c r="G5" s="153"/>
      <c r="H5" s="153"/>
      <c r="I5" s="144"/>
      <c r="J5" s="244"/>
      <c r="K5" s="49"/>
      <c r="L5" s="154"/>
      <c r="M5" s="154"/>
      <c r="N5" s="154"/>
      <c r="O5" s="53"/>
      <c r="P5" s="49"/>
      <c r="Q5" s="154"/>
      <c r="R5" s="154"/>
      <c r="S5" s="154"/>
      <c r="T5" s="53"/>
      <c r="U5" s="49"/>
      <c r="V5" s="154"/>
      <c r="W5" s="154"/>
      <c r="X5" s="154"/>
      <c r="Y5" s="53"/>
      <c r="Z5" s="49"/>
      <c r="AA5" s="154"/>
      <c r="AB5" s="154"/>
      <c r="AC5" s="154"/>
      <c r="AD5" s="53"/>
      <c r="AE5" s="67"/>
      <c r="AF5" s="68"/>
      <c r="AG5" s="68"/>
      <c r="AH5" s="69"/>
      <c r="AI5" s="53"/>
      <c r="AJ5" s="67"/>
      <c r="AK5" s="68"/>
      <c r="AL5" s="68"/>
      <c r="AM5" s="69"/>
      <c r="AN5" s="53"/>
      <c r="AO5" s="155"/>
      <c r="AP5" s="231"/>
      <c r="AQ5" s="231"/>
      <c r="AR5" s="237"/>
      <c r="AS5" s="231"/>
      <c r="AT5" s="237"/>
      <c r="AU5" s="231"/>
      <c r="AV5" s="231"/>
      <c r="AW5" s="231"/>
      <c r="AX5" s="231"/>
      <c r="AY5" s="237"/>
      <c r="AZ5" s="231"/>
      <c r="BA5" s="237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</row>
    <row r="6" spans="1:78" x14ac:dyDescent="0.25">
      <c r="A6" s="230">
        <v>1</v>
      </c>
      <c r="B6" s="215" t="s">
        <v>134</v>
      </c>
      <c r="C6" s="215">
        <v>6702</v>
      </c>
      <c r="D6" s="215" t="s">
        <v>186</v>
      </c>
      <c r="E6" s="215">
        <v>742</v>
      </c>
      <c r="F6" s="215">
        <v>744</v>
      </c>
      <c r="G6" s="215"/>
      <c r="H6" s="224" t="str">
        <f>HYPERLINK("https://map.geo.admin.ch/?zoom=7&amp;E=583100&amp;N=244300&amp;layers=ch.kantone.cadastralwebmap-farbe,ch.swisstopo.amtliches-strassenverzeichnis,ch.bfs.gebaeude_wohnungs_register,KML||https://tinyurl.com/yy7ya4g9/JU/6702_bdg_erw.kml","KML building")</f>
        <v>KML building</v>
      </c>
      <c r="I6" s="158">
        <v>18</v>
      </c>
      <c r="J6" s="245" t="s">
        <v>255</v>
      </c>
      <c r="K6" s="64">
        <v>2.4258760107816711E-2</v>
      </c>
      <c r="L6" s="65">
        <v>0</v>
      </c>
      <c r="M6" s="65"/>
      <c r="N6" s="204">
        <v>0</v>
      </c>
      <c r="O6" s="159"/>
      <c r="P6" s="64"/>
      <c r="Q6" s="65">
        <v>0</v>
      </c>
      <c r="R6" s="65"/>
      <c r="S6" s="204">
        <v>0</v>
      </c>
      <c r="T6" s="159"/>
      <c r="U6" s="64"/>
      <c r="V6" s="65">
        <v>0</v>
      </c>
      <c r="W6" s="65"/>
      <c r="X6" s="204">
        <v>0</v>
      </c>
      <c r="Y6" s="159"/>
      <c r="Z6" s="64"/>
      <c r="AA6" s="65">
        <v>0</v>
      </c>
      <c r="AB6" s="65"/>
      <c r="AC6" s="204">
        <v>0</v>
      </c>
      <c r="AD6" s="159"/>
      <c r="AE6" s="64"/>
      <c r="AF6" s="65">
        <v>10</v>
      </c>
      <c r="AG6" s="65"/>
      <c r="AH6" s="204">
        <v>1.35E-2</v>
      </c>
      <c r="AI6" s="159"/>
      <c r="AJ6" s="64"/>
      <c r="AK6" s="65">
        <v>5</v>
      </c>
      <c r="AL6" s="65"/>
      <c r="AM6" s="204">
        <v>6.7000000000000002E-3</v>
      </c>
      <c r="AN6" s="159"/>
      <c r="AO6" s="225">
        <v>2.0199999999999999E-2</v>
      </c>
      <c r="AP6" s="227">
        <v>366</v>
      </c>
      <c r="AQ6" s="227">
        <v>357</v>
      </c>
      <c r="AR6" s="239">
        <v>0.97499999999999998</v>
      </c>
      <c r="AS6" s="227">
        <v>317</v>
      </c>
      <c r="AT6" s="239">
        <v>0.86599999999999999</v>
      </c>
      <c r="AU6" s="227">
        <v>313</v>
      </c>
      <c r="AV6" s="236">
        <v>0.85499999999999998</v>
      </c>
      <c r="AW6" s="227">
        <v>136</v>
      </c>
      <c r="AX6" s="227">
        <v>136</v>
      </c>
      <c r="AY6" s="239">
        <v>1</v>
      </c>
      <c r="AZ6" s="227">
        <v>118</v>
      </c>
      <c r="BA6" s="239">
        <v>0.86799999999999999</v>
      </c>
      <c r="BB6" s="227">
        <v>118</v>
      </c>
      <c r="BC6" s="236">
        <v>0.86799999999999999</v>
      </c>
    </row>
    <row r="7" spans="1:78" x14ac:dyDescent="0.25">
      <c r="A7" s="230">
        <v>1</v>
      </c>
      <c r="B7" s="215" t="s">
        <v>134</v>
      </c>
      <c r="C7" s="215">
        <v>6703</v>
      </c>
      <c r="D7" s="215" t="s">
        <v>187</v>
      </c>
      <c r="E7" s="215">
        <v>286</v>
      </c>
      <c r="F7" s="215">
        <v>287</v>
      </c>
      <c r="G7" s="215"/>
      <c r="H7" s="224" t="str">
        <f>HYPERLINK("https://map.geo.admin.ch/?zoom=7&amp;E=585400&amp;N=249600&amp;layers=ch.kantone.cadastralwebmap-farbe,ch.swisstopo.amtliches-strassenverzeichnis,ch.bfs.gebaeude_wohnungs_register,KML||https://tinyurl.com/yy7ya4g9/JU/6703_bdg_erw.kml","KML building")</f>
        <v>KML building</v>
      </c>
      <c r="I7" s="158">
        <v>0</v>
      </c>
      <c r="J7" s="246" t="s">
        <v>256</v>
      </c>
      <c r="K7" s="64">
        <v>0</v>
      </c>
      <c r="L7" s="65">
        <v>0</v>
      </c>
      <c r="M7" s="65"/>
      <c r="N7" s="204">
        <v>0</v>
      </c>
      <c r="O7" s="159"/>
      <c r="P7" s="64"/>
      <c r="Q7" s="65">
        <v>0</v>
      </c>
      <c r="R7" s="65"/>
      <c r="S7" s="204">
        <v>0</v>
      </c>
      <c r="T7" s="159"/>
      <c r="U7" s="64"/>
      <c r="V7" s="65">
        <v>0</v>
      </c>
      <c r="W7" s="65"/>
      <c r="X7" s="204">
        <v>0</v>
      </c>
      <c r="Y7" s="159"/>
      <c r="Z7" s="64"/>
      <c r="AA7" s="65">
        <v>0</v>
      </c>
      <c r="AB7" s="65"/>
      <c r="AC7" s="204">
        <v>0</v>
      </c>
      <c r="AD7" s="159"/>
      <c r="AE7" s="64"/>
      <c r="AF7" s="65">
        <v>0</v>
      </c>
      <c r="AG7" s="65"/>
      <c r="AH7" s="204">
        <v>0</v>
      </c>
      <c r="AI7" s="159"/>
      <c r="AJ7" s="64"/>
      <c r="AK7" s="65">
        <v>0</v>
      </c>
      <c r="AL7" s="65"/>
      <c r="AM7" s="204">
        <v>0</v>
      </c>
      <c r="AN7" s="159"/>
      <c r="AO7" s="225">
        <v>0</v>
      </c>
      <c r="AP7" s="227">
        <v>192</v>
      </c>
      <c r="AQ7" s="227">
        <v>184</v>
      </c>
      <c r="AR7" s="239">
        <v>0.95799999999999996</v>
      </c>
      <c r="AS7" s="227">
        <v>159</v>
      </c>
      <c r="AT7" s="239">
        <v>0.82799999999999996</v>
      </c>
      <c r="AU7" s="227">
        <v>154</v>
      </c>
      <c r="AV7" s="236">
        <v>0.80200000000000005</v>
      </c>
      <c r="AW7" s="227">
        <v>122</v>
      </c>
      <c r="AX7" s="227">
        <v>116</v>
      </c>
      <c r="AY7" s="239">
        <v>0.95099999999999996</v>
      </c>
      <c r="AZ7" s="227">
        <v>109</v>
      </c>
      <c r="BA7" s="239">
        <v>0.89300000000000002</v>
      </c>
      <c r="BB7" s="227">
        <v>105</v>
      </c>
      <c r="BC7" s="236">
        <v>0.86099999999999999</v>
      </c>
    </row>
    <row r="8" spans="1:78" x14ac:dyDescent="0.25">
      <c r="A8" s="230">
        <v>1</v>
      </c>
      <c r="B8" s="215" t="s">
        <v>134</v>
      </c>
      <c r="C8" s="215">
        <v>6704</v>
      </c>
      <c r="D8" s="215" t="s">
        <v>188</v>
      </c>
      <c r="E8" s="215">
        <v>297</v>
      </c>
      <c r="F8" s="215">
        <v>297</v>
      </c>
      <c r="G8" s="215"/>
      <c r="H8" s="224" t="str">
        <f>HYPERLINK("https://map.geo.admin.ch/?zoom=7&amp;E=592800&amp;N=241800&amp;layers=ch.kantone.cadastralwebmap-farbe,ch.swisstopo.amtliches-strassenverzeichnis,ch.bfs.gebaeude_wohnungs_register,KML||https://tinyurl.com/yy7ya4g9/JU/6704_bdg_erw.kml","KML building")</f>
        <v>KML building</v>
      </c>
      <c r="I8" s="158">
        <v>1</v>
      </c>
      <c r="J8" s="246" t="s">
        <v>257</v>
      </c>
      <c r="K8" s="64">
        <v>3.3670033670033669E-3</v>
      </c>
      <c r="L8" s="65">
        <v>0</v>
      </c>
      <c r="M8" s="65"/>
      <c r="N8" s="204">
        <v>0</v>
      </c>
      <c r="O8" s="159"/>
      <c r="P8" s="64"/>
      <c r="Q8" s="65">
        <v>0</v>
      </c>
      <c r="R8" s="65"/>
      <c r="S8" s="204">
        <v>0</v>
      </c>
      <c r="T8" s="159"/>
      <c r="U8" s="64"/>
      <c r="V8" s="65">
        <v>0</v>
      </c>
      <c r="W8" s="65"/>
      <c r="X8" s="204">
        <v>0</v>
      </c>
      <c r="Y8" s="159"/>
      <c r="Z8" s="64"/>
      <c r="AA8" s="65">
        <v>0</v>
      </c>
      <c r="AB8" s="65"/>
      <c r="AC8" s="204">
        <v>0</v>
      </c>
      <c r="AD8" s="159"/>
      <c r="AE8" s="64"/>
      <c r="AF8" s="65">
        <v>0</v>
      </c>
      <c r="AG8" s="65"/>
      <c r="AH8" s="204">
        <v>0</v>
      </c>
      <c r="AI8" s="159"/>
      <c r="AJ8" s="64"/>
      <c r="AK8" s="65">
        <v>0</v>
      </c>
      <c r="AL8" s="65"/>
      <c r="AM8" s="204">
        <v>0</v>
      </c>
      <c r="AN8" s="159"/>
      <c r="AO8" s="225">
        <v>0</v>
      </c>
      <c r="AP8" s="227">
        <v>143</v>
      </c>
      <c r="AQ8" s="227">
        <v>127</v>
      </c>
      <c r="AR8" s="239">
        <v>0.88800000000000001</v>
      </c>
      <c r="AS8" s="227">
        <v>120</v>
      </c>
      <c r="AT8" s="239">
        <v>0.83899999999999997</v>
      </c>
      <c r="AU8" s="227">
        <v>112</v>
      </c>
      <c r="AV8" s="236">
        <v>0.78300000000000003</v>
      </c>
      <c r="AW8" s="227">
        <v>67</v>
      </c>
      <c r="AX8" s="227">
        <v>63</v>
      </c>
      <c r="AY8" s="239">
        <v>0.94</v>
      </c>
      <c r="AZ8" s="227">
        <v>66</v>
      </c>
      <c r="BA8" s="239">
        <v>0.98499999999999999</v>
      </c>
      <c r="BB8" s="227">
        <v>63</v>
      </c>
      <c r="BC8" s="236">
        <v>0.94</v>
      </c>
    </row>
    <row r="9" spans="1:78" x14ac:dyDescent="0.25">
      <c r="A9" s="230">
        <v>1</v>
      </c>
      <c r="B9" s="215" t="s">
        <v>134</v>
      </c>
      <c r="C9" s="215">
        <v>6706</v>
      </c>
      <c r="D9" s="215" t="s">
        <v>189</v>
      </c>
      <c r="E9" s="215">
        <v>302</v>
      </c>
      <c r="F9" s="215">
        <v>303</v>
      </c>
      <c r="G9" s="215"/>
      <c r="H9" s="224" t="str">
        <f>HYPERLINK("https://map.geo.admin.ch/?zoom=7&amp;E=601300&amp;N=244200&amp;layers=ch.kantone.cadastralwebmap-farbe,ch.swisstopo.amtliches-strassenverzeichnis,ch.bfs.gebaeude_wohnungs_register,KML||https://tinyurl.com/yy7ya4g9/JU/6706_bdg_erw.kml","KML building")</f>
        <v>KML building</v>
      </c>
      <c r="I9" s="158">
        <v>3</v>
      </c>
      <c r="J9" s="246" t="s">
        <v>258</v>
      </c>
      <c r="K9" s="64">
        <v>9.9337748344370865E-3</v>
      </c>
      <c r="L9" s="65">
        <v>0</v>
      </c>
      <c r="M9" s="65"/>
      <c r="N9" s="204">
        <v>0</v>
      </c>
      <c r="O9" s="159"/>
      <c r="P9" s="64"/>
      <c r="Q9" s="65">
        <v>0</v>
      </c>
      <c r="R9" s="65"/>
      <c r="S9" s="204">
        <v>0</v>
      </c>
      <c r="T9" s="159"/>
      <c r="U9" s="64"/>
      <c r="V9" s="65">
        <v>0</v>
      </c>
      <c r="W9" s="65"/>
      <c r="X9" s="204">
        <v>0</v>
      </c>
      <c r="Y9" s="159"/>
      <c r="Z9" s="64"/>
      <c r="AA9" s="65">
        <v>0</v>
      </c>
      <c r="AB9" s="65"/>
      <c r="AC9" s="204">
        <v>0</v>
      </c>
      <c r="AD9" s="160"/>
      <c r="AE9" s="64"/>
      <c r="AF9" s="65">
        <v>4</v>
      </c>
      <c r="AG9" s="65"/>
      <c r="AH9" s="204">
        <v>1.32E-2</v>
      </c>
      <c r="AI9" s="160"/>
      <c r="AJ9" s="64"/>
      <c r="AK9" s="65">
        <v>1</v>
      </c>
      <c r="AL9" s="65"/>
      <c r="AM9" s="204">
        <v>3.3E-3</v>
      </c>
      <c r="AN9" s="160"/>
      <c r="AO9" s="225">
        <v>1.6500000000000001E-2</v>
      </c>
      <c r="AP9" s="227">
        <v>146</v>
      </c>
      <c r="AQ9" s="227">
        <v>131</v>
      </c>
      <c r="AR9" s="239">
        <v>0.89700000000000002</v>
      </c>
      <c r="AS9" s="227">
        <v>132</v>
      </c>
      <c r="AT9" s="239">
        <v>0.90400000000000003</v>
      </c>
      <c r="AU9" s="227">
        <v>128</v>
      </c>
      <c r="AV9" s="236">
        <v>0.877</v>
      </c>
      <c r="AW9" s="227">
        <v>84</v>
      </c>
      <c r="AX9" s="227">
        <v>76</v>
      </c>
      <c r="AY9" s="239">
        <v>0.90500000000000003</v>
      </c>
      <c r="AZ9" s="227">
        <v>80</v>
      </c>
      <c r="BA9" s="239">
        <v>0.95199999999999996</v>
      </c>
      <c r="BB9" s="227">
        <v>76</v>
      </c>
      <c r="BC9" s="236">
        <v>0.90500000000000003</v>
      </c>
    </row>
    <row r="10" spans="1:78" x14ac:dyDescent="0.25">
      <c r="A10" s="230">
        <v>1</v>
      </c>
      <c r="B10" s="215" t="s">
        <v>134</v>
      </c>
      <c r="C10" s="215">
        <v>6708</v>
      </c>
      <c r="D10" s="215" t="s">
        <v>190</v>
      </c>
      <c r="E10" s="215">
        <v>1898</v>
      </c>
      <c r="F10" s="215">
        <v>1905</v>
      </c>
      <c r="G10" s="215"/>
      <c r="H10" s="224" t="str">
        <f>HYPERLINK("https://map.geo.admin.ch/?zoom=7&amp;E=595100&amp;N=243100&amp;layers=ch.kantone.cadastralwebmap-farbe,ch.swisstopo.amtliches-strassenverzeichnis,ch.bfs.gebaeude_wohnungs_register,KML||https://tinyurl.com/yy7ya4g9/JU/6708_bdg_erw.kml","KML building")</f>
        <v>KML building</v>
      </c>
      <c r="I10" s="158">
        <v>2</v>
      </c>
      <c r="J10" s="245" t="s">
        <v>259</v>
      </c>
      <c r="K10" s="64">
        <v>1.053740779768177E-3</v>
      </c>
      <c r="L10" s="65">
        <v>0</v>
      </c>
      <c r="M10" s="65"/>
      <c r="N10" s="204">
        <v>0</v>
      </c>
      <c r="O10" s="159"/>
      <c r="P10" s="64"/>
      <c r="Q10" s="65">
        <v>0</v>
      </c>
      <c r="R10" s="65"/>
      <c r="S10" s="204">
        <v>0</v>
      </c>
      <c r="T10" s="159"/>
      <c r="U10" s="64"/>
      <c r="V10" s="65">
        <v>0</v>
      </c>
      <c r="W10" s="65"/>
      <c r="X10" s="204">
        <v>0</v>
      </c>
      <c r="Y10" s="159"/>
      <c r="Z10" s="64"/>
      <c r="AA10" s="65">
        <v>0</v>
      </c>
      <c r="AB10" s="65"/>
      <c r="AC10" s="204">
        <v>0</v>
      </c>
      <c r="AD10" s="159"/>
      <c r="AE10" s="64"/>
      <c r="AF10" s="65">
        <v>2</v>
      </c>
      <c r="AG10" s="65"/>
      <c r="AH10" s="204">
        <v>1.1000000000000001E-3</v>
      </c>
      <c r="AI10" s="159"/>
      <c r="AJ10" s="64"/>
      <c r="AK10" s="65">
        <v>0</v>
      </c>
      <c r="AL10" s="65"/>
      <c r="AM10" s="204">
        <v>0</v>
      </c>
      <c r="AN10" s="159"/>
      <c r="AO10" s="225">
        <v>1.1000000000000001E-3</v>
      </c>
      <c r="AP10" s="227">
        <v>939</v>
      </c>
      <c r="AQ10" s="227">
        <v>770</v>
      </c>
      <c r="AR10" s="239">
        <v>0.82</v>
      </c>
      <c r="AS10" s="227">
        <v>805</v>
      </c>
      <c r="AT10" s="239">
        <v>0.85699999999999998</v>
      </c>
      <c r="AU10" s="227">
        <v>756</v>
      </c>
      <c r="AV10" s="236">
        <v>0.80500000000000005</v>
      </c>
      <c r="AW10" s="227">
        <v>443</v>
      </c>
      <c r="AX10" s="227">
        <v>355</v>
      </c>
      <c r="AY10" s="239">
        <v>0.80100000000000005</v>
      </c>
      <c r="AZ10" s="227">
        <v>369</v>
      </c>
      <c r="BA10" s="239">
        <v>0.83299999999999996</v>
      </c>
      <c r="BB10" s="227">
        <v>343</v>
      </c>
      <c r="BC10" s="236">
        <v>0.77400000000000002</v>
      </c>
    </row>
    <row r="11" spans="1:78" x14ac:dyDescent="0.25">
      <c r="A11" s="230">
        <v>1</v>
      </c>
      <c r="B11" s="215" t="s">
        <v>134</v>
      </c>
      <c r="C11" s="215">
        <v>6709</v>
      </c>
      <c r="D11" s="215" t="s">
        <v>191</v>
      </c>
      <c r="E11" s="215">
        <v>1762</v>
      </c>
      <c r="F11" s="215">
        <v>1770</v>
      </c>
      <c r="G11" s="215"/>
      <c r="H11" s="224" t="str">
        <f>HYPERLINK("https://map.geo.admin.ch/?zoom=7&amp;E=595200&amp;N=245600&amp;layers=ch.kantone.cadastralwebmap-farbe,ch.swisstopo.amtliches-strassenverzeichnis,ch.bfs.gebaeude_wohnungs_register,KML||https://tinyurl.com/yy7ya4g9/JU/6709_bdg_erw.kml","KML building")</f>
        <v>KML building</v>
      </c>
      <c r="I11" s="158">
        <v>0</v>
      </c>
      <c r="J11" s="245" t="s">
        <v>260</v>
      </c>
      <c r="K11" s="64">
        <v>0</v>
      </c>
      <c r="L11" s="65">
        <v>0</v>
      </c>
      <c r="M11" s="65"/>
      <c r="N11" s="204">
        <v>0</v>
      </c>
      <c r="O11" s="159"/>
      <c r="P11" s="64"/>
      <c r="Q11" s="65">
        <v>0</v>
      </c>
      <c r="R11" s="65"/>
      <c r="S11" s="204">
        <v>0</v>
      </c>
      <c r="T11" s="159"/>
      <c r="U11" s="64"/>
      <c r="V11" s="65">
        <v>0</v>
      </c>
      <c r="W11" s="65"/>
      <c r="X11" s="204">
        <v>0</v>
      </c>
      <c r="Y11" s="159"/>
      <c r="Z11" s="64"/>
      <c r="AA11" s="65">
        <v>0</v>
      </c>
      <c r="AB11" s="65"/>
      <c r="AC11" s="204">
        <v>0</v>
      </c>
      <c r="AD11" s="159"/>
      <c r="AE11" s="64"/>
      <c r="AF11" s="65">
        <v>7</v>
      </c>
      <c r="AG11" s="65"/>
      <c r="AH11" s="204">
        <v>4.0000000000000001E-3</v>
      </c>
      <c r="AI11" s="159"/>
      <c r="AJ11" s="64"/>
      <c r="AK11" s="65">
        <v>0</v>
      </c>
      <c r="AL11" s="65"/>
      <c r="AM11" s="204">
        <v>0</v>
      </c>
      <c r="AN11" s="159"/>
      <c r="AO11" s="225">
        <v>4.0000000000000001E-3</v>
      </c>
      <c r="AP11" s="227">
        <v>836</v>
      </c>
      <c r="AQ11" s="227">
        <v>770</v>
      </c>
      <c r="AR11" s="239">
        <v>0.92100000000000004</v>
      </c>
      <c r="AS11" s="227">
        <v>756</v>
      </c>
      <c r="AT11" s="239">
        <v>0.90400000000000003</v>
      </c>
      <c r="AU11" s="227">
        <v>747</v>
      </c>
      <c r="AV11" s="236">
        <v>0.89400000000000002</v>
      </c>
      <c r="AW11" s="227">
        <v>359</v>
      </c>
      <c r="AX11" s="227">
        <v>333</v>
      </c>
      <c r="AY11" s="239">
        <v>0.92800000000000005</v>
      </c>
      <c r="AZ11" s="227">
        <v>322</v>
      </c>
      <c r="BA11" s="239">
        <v>0.89700000000000002</v>
      </c>
      <c r="BB11" s="227">
        <v>316</v>
      </c>
      <c r="BC11" s="236">
        <v>0.88</v>
      </c>
    </row>
    <row r="12" spans="1:78" x14ac:dyDescent="0.25">
      <c r="A12" s="230">
        <v>1</v>
      </c>
      <c r="B12" s="215" t="s">
        <v>134</v>
      </c>
      <c r="C12" s="215">
        <v>6710</v>
      </c>
      <c r="D12" s="215" t="s">
        <v>192</v>
      </c>
      <c r="E12" s="215">
        <v>1348</v>
      </c>
      <c r="F12" s="215">
        <v>1351</v>
      </c>
      <c r="G12" s="215"/>
      <c r="H12" s="224" t="str">
        <f>HYPERLINK("https://map.geo.admin.ch/?zoom=7&amp;E=590900&amp;N=243300&amp;layers=ch.kantone.cadastralwebmap-farbe,ch.swisstopo.amtliches-strassenverzeichnis,ch.bfs.gebaeude_wohnungs_register,KML||https://tinyurl.com/yy7ya4g9/JU/6710_bdg_erw.kml","KML building")</f>
        <v>KML building</v>
      </c>
      <c r="I12" s="158">
        <v>0</v>
      </c>
      <c r="J12" s="246" t="s">
        <v>261</v>
      </c>
      <c r="K12" s="64">
        <v>0</v>
      </c>
      <c r="L12" s="65">
        <v>0</v>
      </c>
      <c r="M12" s="65"/>
      <c r="N12" s="204">
        <v>0</v>
      </c>
      <c r="O12" s="159"/>
      <c r="P12" s="64"/>
      <c r="Q12" s="65">
        <v>0</v>
      </c>
      <c r="R12" s="65"/>
      <c r="S12" s="204">
        <v>0</v>
      </c>
      <c r="T12" s="159"/>
      <c r="U12" s="64"/>
      <c r="V12" s="65">
        <v>0</v>
      </c>
      <c r="W12" s="65"/>
      <c r="X12" s="204">
        <v>0</v>
      </c>
      <c r="Y12" s="159"/>
      <c r="Z12" s="64"/>
      <c r="AA12" s="65">
        <v>0</v>
      </c>
      <c r="AB12" s="65"/>
      <c r="AC12" s="204">
        <v>0</v>
      </c>
      <c r="AD12" s="159"/>
      <c r="AE12" s="64"/>
      <c r="AF12" s="65">
        <v>18</v>
      </c>
      <c r="AG12" s="65"/>
      <c r="AH12" s="204">
        <v>1.34E-2</v>
      </c>
      <c r="AI12" s="159"/>
      <c r="AJ12" s="64"/>
      <c r="AK12" s="65">
        <v>0</v>
      </c>
      <c r="AL12" s="65"/>
      <c r="AM12" s="204">
        <v>0</v>
      </c>
      <c r="AN12" s="159"/>
      <c r="AO12" s="225">
        <v>1.34E-2</v>
      </c>
      <c r="AP12" s="227">
        <v>683</v>
      </c>
      <c r="AQ12" s="227">
        <v>646</v>
      </c>
      <c r="AR12" s="239">
        <v>0.94599999999999995</v>
      </c>
      <c r="AS12" s="227">
        <v>594</v>
      </c>
      <c r="AT12" s="239">
        <v>0.87</v>
      </c>
      <c r="AU12" s="227">
        <v>587</v>
      </c>
      <c r="AV12" s="236">
        <v>0.85899999999999999</v>
      </c>
      <c r="AW12" s="227">
        <v>293</v>
      </c>
      <c r="AX12" s="227">
        <v>262</v>
      </c>
      <c r="AY12" s="239">
        <v>0.89400000000000002</v>
      </c>
      <c r="AZ12" s="227">
        <v>254</v>
      </c>
      <c r="BA12" s="239">
        <v>0.86699999999999999</v>
      </c>
      <c r="BB12" s="227">
        <v>249</v>
      </c>
      <c r="BC12" s="236">
        <v>0.85</v>
      </c>
    </row>
    <row r="13" spans="1:78" x14ac:dyDescent="0.25">
      <c r="A13" s="230">
        <v>1</v>
      </c>
      <c r="B13" s="215" t="s">
        <v>134</v>
      </c>
      <c r="C13" s="215">
        <v>6711</v>
      </c>
      <c r="D13" s="215" t="s">
        <v>193</v>
      </c>
      <c r="E13" s="215">
        <v>4276</v>
      </c>
      <c r="F13" s="215">
        <v>4374</v>
      </c>
      <c r="G13" s="215"/>
      <c r="H13" s="224" t="str">
        <f>HYPERLINK("https://map.geo.admin.ch/?zoom=7&amp;E=593000&amp;N=245900&amp;layers=ch.kantone.cadastralwebmap-farbe,ch.swisstopo.amtliches-strassenverzeichnis,ch.bfs.gebaeude_wohnungs_register,KML||https://tinyurl.com/yy7ya4g9/JU/6711_bdg_erw.kml","KML building")</f>
        <v>KML building</v>
      </c>
      <c r="I13" s="158">
        <v>10</v>
      </c>
      <c r="J13" s="245" t="s">
        <v>262</v>
      </c>
      <c r="K13" s="64">
        <v>2.3386342376052385E-3</v>
      </c>
      <c r="L13" s="65">
        <v>0</v>
      </c>
      <c r="M13" s="65"/>
      <c r="N13" s="204">
        <v>0</v>
      </c>
      <c r="O13" s="159"/>
      <c r="P13" s="64"/>
      <c r="Q13" s="65">
        <v>0</v>
      </c>
      <c r="R13" s="65"/>
      <c r="S13" s="204">
        <v>0</v>
      </c>
      <c r="T13" s="159"/>
      <c r="U13" s="64"/>
      <c r="V13" s="65">
        <v>0</v>
      </c>
      <c r="W13" s="65"/>
      <c r="X13" s="204">
        <v>0</v>
      </c>
      <c r="Y13" s="159"/>
      <c r="Z13" s="64"/>
      <c r="AA13" s="65">
        <v>0</v>
      </c>
      <c r="AB13" s="65"/>
      <c r="AC13" s="204">
        <v>0</v>
      </c>
      <c r="AD13" s="159"/>
      <c r="AE13" s="64"/>
      <c r="AF13" s="65">
        <v>3</v>
      </c>
      <c r="AG13" s="65"/>
      <c r="AH13" s="204">
        <v>6.9999999999999999E-4</v>
      </c>
      <c r="AI13" s="159"/>
      <c r="AJ13" s="64"/>
      <c r="AK13" s="65">
        <v>0</v>
      </c>
      <c r="AL13" s="65"/>
      <c r="AM13" s="204">
        <v>0</v>
      </c>
      <c r="AN13" s="159"/>
      <c r="AO13" s="225">
        <v>6.9999999999999999E-4</v>
      </c>
      <c r="AP13" s="227">
        <v>1789</v>
      </c>
      <c r="AQ13" s="227">
        <v>1659</v>
      </c>
      <c r="AR13" s="239">
        <v>0.92700000000000005</v>
      </c>
      <c r="AS13" s="227">
        <v>1441</v>
      </c>
      <c r="AT13" s="239">
        <v>0.80500000000000005</v>
      </c>
      <c r="AU13" s="227">
        <v>1425</v>
      </c>
      <c r="AV13" s="236">
        <v>0.79700000000000004</v>
      </c>
      <c r="AW13" s="227">
        <v>900</v>
      </c>
      <c r="AX13" s="227">
        <v>862</v>
      </c>
      <c r="AY13" s="239">
        <v>0.95799999999999996</v>
      </c>
      <c r="AZ13" s="227">
        <v>719</v>
      </c>
      <c r="BA13" s="239">
        <v>0.79900000000000004</v>
      </c>
      <c r="BB13" s="227">
        <v>712</v>
      </c>
      <c r="BC13" s="236">
        <v>0.79100000000000004</v>
      </c>
    </row>
    <row r="14" spans="1:78" x14ac:dyDescent="0.25">
      <c r="A14" s="230">
        <v>1</v>
      </c>
      <c r="B14" s="215" t="s">
        <v>134</v>
      </c>
      <c r="C14" s="215">
        <v>6712</v>
      </c>
      <c r="D14" s="215" t="s">
        <v>194</v>
      </c>
      <c r="E14" s="215">
        <v>881</v>
      </c>
      <c r="F14" s="215">
        <v>900</v>
      </c>
      <c r="G14" s="215"/>
      <c r="H14" s="224" t="str">
        <f>HYPERLINK("https://map.geo.admin.ch/?zoom=7&amp;E=589100&amp;N=245000&amp;layers=ch.kantone.cadastralwebmap-farbe,ch.swisstopo.amtliches-strassenverzeichnis,ch.bfs.gebaeude_wohnungs_register,KML||https://tinyurl.com/yy7ya4g9/JU/6712_bdg_erw.kml","KML building")</f>
        <v>KML building</v>
      </c>
      <c r="I14" s="158">
        <v>0</v>
      </c>
      <c r="J14" s="246" t="s">
        <v>263</v>
      </c>
      <c r="K14" s="64">
        <v>0</v>
      </c>
      <c r="L14" s="65">
        <v>0</v>
      </c>
      <c r="M14" s="65"/>
      <c r="N14" s="204">
        <v>0</v>
      </c>
      <c r="O14" s="159"/>
      <c r="P14" s="64"/>
      <c r="Q14" s="65">
        <v>0</v>
      </c>
      <c r="R14" s="65"/>
      <c r="S14" s="204">
        <v>0</v>
      </c>
      <c r="T14" s="159"/>
      <c r="U14" s="64"/>
      <c r="V14" s="65">
        <v>0</v>
      </c>
      <c r="W14" s="65"/>
      <c r="X14" s="204">
        <v>0</v>
      </c>
      <c r="Y14" s="159"/>
      <c r="Z14" s="64"/>
      <c r="AA14" s="65">
        <v>0</v>
      </c>
      <c r="AB14" s="65"/>
      <c r="AC14" s="204">
        <v>0</v>
      </c>
      <c r="AD14" s="159"/>
      <c r="AE14" s="64"/>
      <c r="AF14" s="65">
        <v>4</v>
      </c>
      <c r="AG14" s="65"/>
      <c r="AH14" s="204">
        <v>4.4999999999999997E-3</v>
      </c>
      <c r="AI14" s="159"/>
      <c r="AJ14" s="64"/>
      <c r="AK14" s="65">
        <v>1</v>
      </c>
      <c r="AL14" s="65"/>
      <c r="AM14" s="204">
        <v>1.1000000000000001E-3</v>
      </c>
      <c r="AN14" s="159"/>
      <c r="AO14" s="225">
        <v>5.5999999999999999E-3</v>
      </c>
      <c r="AP14" s="227">
        <v>425</v>
      </c>
      <c r="AQ14" s="227">
        <v>422</v>
      </c>
      <c r="AR14" s="239">
        <v>0.99299999999999999</v>
      </c>
      <c r="AS14" s="227">
        <v>370</v>
      </c>
      <c r="AT14" s="239">
        <v>0.871</v>
      </c>
      <c r="AU14" s="227">
        <v>369</v>
      </c>
      <c r="AV14" s="236">
        <v>0.86799999999999999</v>
      </c>
      <c r="AW14" s="227">
        <v>206</v>
      </c>
      <c r="AX14" s="227">
        <v>206</v>
      </c>
      <c r="AY14" s="239">
        <v>1</v>
      </c>
      <c r="AZ14" s="227">
        <v>170</v>
      </c>
      <c r="BA14" s="239">
        <v>0.82499999999999996</v>
      </c>
      <c r="BB14" s="227">
        <v>170</v>
      </c>
      <c r="BC14" s="236">
        <v>0.82499999999999996</v>
      </c>
    </row>
    <row r="15" spans="1:78" x14ac:dyDescent="0.25">
      <c r="A15" s="230">
        <v>1</v>
      </c>
      <c r="B15" s="215" t="s">
        <v>134</v>
      </c>
      <c r="C15" s="215">
        <v>6713</v>
      </c>
      <c r="D15" s="215" t="s">
        <v>195</v>
      </c>
      <c r="E15" s="215">
        <v>161</v>
      </c>
      <c r="F15" s="215">
        <v>161</v>
      </c>
      <c r="G15" s="215"/>
      <c r="H15" s="224" t="str">
        <f>HYPERLINK("https://map.geo.admin.ch/?zoom=7&amp;E=592200&amp;N=252800&amp;layers=ch.kantone.cadastralwebmap-farbe,ch.swisstopo.amtliches-strassenverzeichnis,ch.bfs.gebaeude_wohnungs_register,KML||https://tinyurl.com/yy7ya4g9/JU/6713_bdg_erw.kml","KML building")</f>
        <v>KML building</v>
      </c>
      <c r="I15" s="158">
        <v>0</v>
      </c>
      <c r="J15" s="246" t="s">
        <v>264</v>
      </c>
      <c r="K15" s="64">
        <v>0</v>
      </c>
      <c r="L15" s="65">
        <v>0</v>
      </c>
      <c r="M15" s="65"/>
      <c r="N15" s="204">
        <v>0</v>
      </c>
      <c r="O15" s="159"/>
      <c r="P15" s="64"/>
      <c r="Q15" s="65">
        <v>0</v>
      </c>
      <c r="R15" s="65"/>
      <c r="S15" s="204">
        <v>0</v>
      </c>
      <c r="T15" s="159"/>
      <c r="U15" s="64"/>
      <c r="V15" s="65">
        <v>0</v>
      </c>
      <c r="W15" s="65"/>
      <c r="X15" s="204">
        <v>0</v>
      </c>
      <c r="Y15" s="159"/>
      <c r="Z15" s="64"/>
      <c r="AA15" s="65">
        <v>0</v>
      </c>
      <c r="AB15" s="65"/>
      <c r="AC15" s="204">
        <v>0</v>
      </c>
      <c r="AD15" s="159"/>
      <c r="AE15" s="64"/>
      <c r="AF15" s="65">
        <v>1</v>
      </c>
      <c r="AG15" s="65"/>
      <c r="AH15" s="204">
        <v>6.1999999999999998E-3</v>
      </c>
      <c r="AI15" s="159"/>
      <c r="AJ15" s="64"/>
      <c r="AK15" s="65">
        <v>0</v>
      </c>
      <c r="AL15" s="65"/>
      <c r="AM15" s="204">
        <v>0</v>
      </c>
      <c r="AN15" s="159"/>
      <c r="AO15" s="225">
        <v>6.1999999999999998E-3</v>
      </c>
      <c r="AP15" s="227">
        <v>104</v>
      </c>
      <c r="AQ15" s="227">
        <v>95</v>
      </c>
      <c r="AR15" s="239">
        <v>0.91300000000000003</v>
      </c>
      <c r="AS15" s="227">
        <v>86</v>
      </c>
      <c r="AT15" s="239">
        <v>0.82699999999999996</v>
      </c>
      <c r="AU15" s="227">
        <v>79</v>
      </c>
      <c r="AV15" s="236">
        <v>0.76</v>
      </c>
      <c r="AW15" s="227">
        <v>58</v>
      </c>
      <c r="AX15" s="227">
        <v>52</v>
      </c>
      <c r="AY15" s="239">
        <v>0.89700000000000002</v>
      </c>
      <c r="AZ15" s="227">
        <v>52</v>
      </c>
      <c r="BA15" s="239">
        <v>0.89700000000000002</v>
      </c>
      <c r="BB15" s="227">
        <v>47</v>
      </c>
      <c r="BC15" s="236">
        <v>0.81</v>
      </c>
    </row>
    <row r="16" spans="1:78" x14ac:dyDescent="0.25">
      <c r="A16" s="230">
        <v>1</v>
      </c>
      <c r="B16" s="215" t="s">
        <v>134</v>
      </c>
      <c r="C16" s="215">
        <v>6715</v>
      </c>
      <c r="D16" s="215" t="s">
        <v>196</v>
      </c>
      <c r="E16" s="215">
        <v>408</v>
      </c>
      <c r="F16" s="215">
        <v>408</v>
      </c>
      <c r="G16" s="215"/>
      <c r="H16" s="224" t="str">
        <f>HYPERLINK("https://map.geo.admin.ch/?zoom=7&amp;E=604800&amp;N=243600&amp;layers=ch.kantone.cadastralwebmap-farbe,ch.swisstopo.amtliches-strassenverzeichnis,ch.bfs.gebaeude_wohnungs_register,KML||https://tinyurl.com/yy7ya4g9/JU/6715_bdg_erw.kml","KML building")</f>
        <v>KML building</v>
      </c>
      <c r="I16" s="158">
        <v>3</v>
      </c>
      <c r="J16" s="246" t="s">
        <v>265</v>
      </c>
      <c r="K16" s="64">
        <v>7.3529411764705881E-3</v>
      </c>
      <c r="L16" s="65">
        <v>0</v>
      </c>
      <c r="M16" s="65"/>
      <c r="N16" s="204">
        <v>0</v>
      </c>
      <c r="O16" s="159"/>
      <c r="P16" s="64"/>
      <c r="Q16" s="65">
        <v>0</v>
      </c>
      <c r="R16" s="65"/>
      <c r="S16" s="204">
        <v>0</v>
      </c>
      <c r="T16" s="159"/>
      <c r="U16" s="64"/>
      <c r="V16" s="65">
        <v>0</v>
      </c>
      <c r="W16" s="65"/>
      <c r="X16" s="204">
        <v>0</v>
      </c>
      <c r="Y16" s="159"/>
      <c r="Z16" s="64"/>
      <c r="AA16" s="65">
        <v>0</v>
      </c>
      <c r="AB16" s="65"/>
      <c r="AC16" s="204">
        <v>0</v>
      </c>
      <c r="AD16" s="159"/>
      <c r="AE16" s="64"/>
      <c r="AF16" s="65">
        <v>3</v>
      </c>
      <c r="AG16" s="65"/>
      <c r="AH16" s="204">
        <v>7.4000000000000003E-3</v>
      </c>
      <c r="AI16" s="159"/>
      <c r="AJ16" s="64"/>
      <c r="AK16" s="65">
        <v>0</v>
      </c>
      <c r="AL16" s="65"/>
      <c r="AM16" s="204">
        <v>0</v>
      </c>
      <c r="AN16" s="159"/>
      <c r="AO16" s="225">
        <v>7.4000000000000003E-3</v>
      </c>
      <c r="AP16" s="227">
        <v>200</v>
      </c>
      <c r="AQ16" s="227">
        <v>155</v>
      </c>
      <c r="AR16" s="239">
        <v>0.77500000000000002</v>
      </c>
      <c r="AS16" s="227">
        <v>174</v>
      </c>
      <c r="AT16" s="239">
        <v>0.87</v>
      </c>
      <c r="AU16" s="227">
        <v>143</v>
      </c>
      <c r="AV16" s="236">
        <v>0.71499999999999997</v>
      </c>
      <c r="AW16" s="227">
        <v>95</v>
      </c>
      <c r="AX16" s="227">
        <v>82</v>
      </c>
      <c r="AY16" s="239">
        <v>0.86299999999999999</v>
      </c>
      <c r="AZ16" s="227">
        <v>88</v>
      </c>
      <c r="BA16" s="239">
        <v>0.92600000000000005</v>
      </c>
      <c r="BB16" s="227">
        <v>78</v>
      </c>
      <c r="BC16" s="236">
        <v>0.82099999999999995</v>
      </c>
    </row>
    <row r="17" spans="1:55" x14ac:dyDescent="0.25">
      <c r="A17" s="230">
        <v>1</v>
      </c>
      <c r="B17" s="215" t="s">
        <v>134</v>
      </c>
      <c r="C17" s="215">
        <v>6716</v>
      </c>
      <c r="D17" s="215" t="s">
        <v>197</v>
      </c>
      <c r="E17" s="215">
        <v>124</v>
      </c>
      <c r="F17" s="215">
        <v>128</v>
      </c>
      <c r="G17" s="215"/>
      <c r="H17" s="224" t="str">
        <f>HYPERLINK("https://map.geo.admin.ch/?zoom=7&amp;E=591200&amp;N=249700&amp;layers=ch.kantone.cadastralwebmap-farbe,ch.swisstopo.amtliches-strassenverzeichnis,ch.bfs.gebaeude_wohnungs_register,KML||https://tinyurl.com/yy7ya4g9/JU/6716_bdg_erw.kml","KML building")</f>
        <v>KML building</v>
      </c>
      <c r="I17" s="158">
        <v>0</v>
      </c>
      <c r="J17" s="246" t="s">
        <v>266</v>
      </c>
      <c r="K17" s="64">
        <v>0</v>
      </c>
      <c r="L17" s="65">
        <v>0</v>
      </c>
      <c r="M17" s="65"/>
      <c r="N17" s="204">
        <v>0</v>
      </c>
      <c r="O17" s="159"/>
      <c r="P17" s="64"/>
      <c r="Q17" s="65">
        <v>0</v>
      </c>
      <c r="R17" s="65"/>
      <c r="S17" s="204">
        <v>0</v>
      </c>
      <c r="T17" s="159"/>
      <c r="U17" s="64"/>
      <c r="V17" s="65">
        <v>0</v>
      </c>
      <c r="W17" s="65"/>
      <c r="X17" s="204">
        <v>0</v>
      </c>
      <c r="Y17" s="159"/>
      <c r="Z17" s="64"/>
      <c r="AA17" s="65">
        <v>0</v>
      </c>
      <c r="AB17" s="65"/>
      <c r="AC17" s="204">
        <v>0</v>
      </c>
      <c r="AD17" s="159"/>
      <c r="AE17" s="64"/>
      <c r="AF17" s="65">
        <v>0</v>
      </c>
      <c r="AG17" s="65"/>
      <c r="AH17" s="204">
        <v>0</v>
      </c>
      <c r="AI17" s="159"/>
      <c r="AJ17" s="64"/>
      <c r="AK17" s="65">
        <v>0</v>
      </c>
      <c r="AL17" s="65"/>
      <c r="AM17" s="204">
        <v>0</v>
      </c>
      <c r="AN17" s="159"/>
      <c r="AO17" s="225">
        <v>0</v>
      </c>
      <c r="AP17" s="227">
        <v>72</v>
      </c>
      <c r="AQ17" s="227">
        <v>65</v>
      </c>
      <c r="AR17" s="239">
        <v>0.90300000000000002</v>
      </c>
      <c r="AS17" s="227">
        <v>61</v>
      </c>
      <c r="AT17" s="239">
        <v>0.84699999999999998</v>
      </c>
      <c r="AU17" s="227">
        <v>59</v>
      </c>
      <c r="AV17" s="236">
        <v>0.81899999999999995</v>
      </c>
      <c r="AW17" s="227">
        <v>32</v>
      </c>
      <c r="AX17" s="227">
        <v>31</v>
      </c>
      <c r="AY17" s="239">
        <v>0.96899999999999997</v>
      </c>
      <c r="AZ17" s="227">
        <v>30</v>
      </c>
      <c r="BA17" s="239">
        <v>0.93799999999999994</v>
      </c>
      <c r="BB17" s="227">
        <v>29</v>
      </c>
      <c r="BC17" s="236">
        <v>0.90600000000000003</v>
      </c>
    </row>
    <row r="18" spans="1:55" x14ac:dyDescent="0.25">
      <c r="A18" s="230">
        <v>1</v>
      </c>
      <c r="B18" s="215" t="s">
        <v>134</v>
      </c>
      <c r="C18" s="223">
        <v>6718</v>
      </c>
      <c r="D18" s="215" t="s">
        <v>198</v>
      </c>
      <c r="E18" s="215">
        <v>476</v>
      </c>
      <c r="F18" s="215">
        <v>478</v>
      </c>
      <c r="G18" s="215"/>
      <c r="H18" s="224" t="str">
        <f>HYPERLINK("https://map.geo.admin.ch/?zoom=7&amp;E=590800&amp;N=251000&amp;layers=ch.kantone.cadastralwebmap-farbe,ch.swisstopo.amtliches-strassenverzeichnis,ch.bfs.gebaeude_wohnungs_register,KML||https://tinyurl.com/yy7ya4g9/JU/6718_bdg_erw.kml","KML building")</f>
        <v>KML building</v>
      </c>
      <c r="I18" s="158">
        <v>1</v>
      </c>
      <c r="J18" s="246" t="s">
        <v>267</v>
      </c>
      <c r="K18" s="64">
        <v>2.1008403361344537E-3</v>
      </c>
      <c r="L18" s="65">
        <v>0</v>
      </c>
      <c r="M18" s="65"/>
      <c r="N18" s="204">
        <v>0</v>
      </c>
      <c r="O18" s="159"/>
      <c r="P18" s="64"/>
      <c r="Q18" s="65">
        <v>0</v>
      </c>
      <c r="R18" s="65"/>
      <c r="S18" s="204">
        <v>0</v>
      </c>
      <c r="T18" s="159"/>
      <c r="U18" s="64"/>
      <c r="V18" s="65">
        <v>0</v>
      </c>
      <c r="W18" s="65"/>
      <c r="X18" s="204">
        <v>0</v>
      </c>
      <c r="Y18" s="159"/>
      <c r="Z18" s="64"/>
      <c r="AA18" s="65">
        <v>0</v>
      </c>
      <c r="AB18" s="65"/>
      <c r="AC18" s="204">
        <v>0</v>
      </c>
      <c r="AD18" s="159"/>
      <c r="AE18" s="64"/>
      <c r="AF18" s="65">
        <v>0</v>
      </c>
      <c r="AG18" s="65"/>
      <c r="AH18" s="204">
        <v>0</v>
      </c>
      <c r="AI18" s="159"/>
      <c r="AJ18" s="64"/>
      <c r="AK18" s="65">
        <v>0</v>
      </c>
      <c r="AL18" s="65"/>
      <c r="AM18" s="204">
        <v>0</v>
      </c>
      <c r="AN18" s="159"/>
      <c r="AO18" s="225">
        <v>0</v>
      </c>
      <c r="AP18" s="227">
        <v>254</v>
      </c>
      <c r="AQ18" s="227">
        <v>216</v>
      </c>
      <c r="AR18" s="239">
        <v>0.85</v>
      </c>
      <c r="AS18" s="227">
        <v>221</v>
      </c>
      <c r="AT18" s="239">
        <v>0.87</v>
      </c>
      <c r="AU18" s="227">
        <v>215</v>
      </c>
      <c r="AV18" s="236">
        <v>0.84599999999999997</v>
      </c>
      <c r="AW18" s="227">
        <v>125</v>
      </c>
      <c r="AX18" s="227">
        <v>113</v>
      </c>
      <c r="AY18" s="239">
        <v>0.90400000000000003</v>
      </c>
      <c r="AZ18" s="227">
        <v>117</v>
      </c>
      <c r="BA18" s="239">
        <v>0.93600000000000005</v>
      </c>
      <c r="BB18" s="227">
        <v>112</v>
      </c>
      <c r="BC18" s="236">
        <v>0.89600000000000002</v>
      </c>
    </row>
    <row r="19" spans="1:55" x14ac:dyDescent="0.25">
      <c r="A19" s="230">
        <v>1</v>
      </c>
      <c r="B19" s="215" t="s">
        <v>134</v>
      </c>
      <c r="C19" s="215">
        <v>6719</v>
      </c>
      <c r="D19" s="215" t="s">
        <v>199</v>
      </c>
      <c r="E19" s="215">
        <v>430</v>
      </c>
      <c r="F19" s="215">
        <v>431</v>
      </c>
      <c r="G19" s="215"/>
      <c r="H19" s="224" t="str">
        <f>HYPERLINK("https://map.geo.admin.ch/?zoom=7&amp;E=588800&amp;N=250700&amp;layers=ch.kantone.cadastralwebmap-farbe,ch.swisstopo.amtliches-strassenverzeichnis,ch.bfs.gebaeude_wohnungs_register,KML||https://tinyurl.com/yy7ya4g9/JU/6719_bdg_erw.kml","KML building")</f>
        <v>KML building</v>
      </c>
      <c r="I19" s="158">
        <v>1</v>
      </c>
      <c r="J19" s="246" t="s">
        <v>268</v>
      </c>
      <c r="K19" s="64">
        <v>2.3255813953488372E-3</v>
      </c>
      <c r="L19" s="65">
        <v>0</v>
      </c>
      <c r="M19" s="65"/>
      <c r="N19" s="204">
        <v>0</v>
      </c>
      <c r="O19" s="159"/>
      <c r="P19" s="64"/>
      <c r="Q19" s="65">
        <v>0</v>
      </c>
      <c r="R19" s="65"/>
      <c r="S19" s="204">
        <v>0</v>
      </c>
      <c r="T19" s="159"/>
      <c r="U19" s="64"/>
      <c r="V19" s="65">
        <v>0</v>
      </c>
      <c r="W19" s="65"/>
      <c r="X19" s="204">
        <v>0</v>
      </c>
      <c r="Y19" s="159"/>
      <c r="Z19" s="64"/>
      <c r="AA19" s="65">
        <v>0</v>
      </c>
      <c r="AB19" s="65"/>
      <c r="AC19" s="204">
        <v>0</v>
      </c>
      <c r="AD19" s="159"/>
      <c r="AE19" s="64"/>
      <c r="AF19" s="65">
        <v>2</v>
      </c>
      <c r="AG19" s="65"/>
      <c r="AH19" s="204">
        <v>4.7000000000000002E-3</v>
      </c>
      <c r="AI19" s="159"/>
      <c r="AJ19" s="64"/>
      <c r="AK19" s="65">
        <v>0</v>
      </c>
      <c r="AL19" s="65"/>
      <c r="AM19" s="204">
        <v>0</v>
      </c>
      <c r="AN19" s="159"/>
      <c r="AO19" s="225">
        <v>4.7000000000000002E-3</v>
      </c>
      <c r="AP19" s="227">
        <v>256</v>
      </c>
      <c r="AQ19" s="227">
        <v>203</v>
      </c>
      <c r="AR19" s="239">
        <v>0.79300000000000004</v>
      </c>
      <c r="AS19" s="227">
        <v>211</v>
      </c>
      <c r="AT19" s="239">
        <v>0.82399999999999995</v>
      </c>
      <c r="AU19" s="227">
        <v>199</v>
      </c>
      <c r="AV19" s="236">
        <v>0.77700000000000002</v>
      </c>
      <c r="AW19" s="227">
        <v>143</v>
      </c>
      <c r="AX19" s="227">
        <v>125</v>
      </c>
      <c r="AY19" s="239">
        <v>0.874</v>
      </c>
      <c r="AZ19" s="227">
        <v>134</v>
      </c>
      <c r="BA19" s="239">
        <v>0.93700000000000006</v>
      </c>
      <c r="BB19" s="227">
        <v>125</v>
      </c>
      <c r="BC19" s="236">
        <v>0.874</v>
      </c>
    </row>
    <row r="20" spans="1:55" x14ac:dyDescent="0.25">
      <c r="A20" s="230">
        <v>1</v>
      </c>
      <c r="B20" s="215" t="s">
        <v>134</v>
      </c>
      <c r="C20" s="215">
        <v>6721</v>
      </c>
      <c r="D20" s="215" t="s">
        <v>200</v>
      </c>
      <c r="E20" s="215">
        <v>380</v>
      </c>
      <c r="F20" s="215">
        <v>382</v>
      </c>
      <c r="G20" s="215"/>
      <c r="H20" s="224" t="str">
        <f>HYPERLINK("https://map.geo.admin.ch/?zoom=7&amp;E=592700&amp;N=243900&amp;layers=ch.kantone.cadastralwebmap-farbe,ch.swisstopo.amtliches-strassenverzeichnis,ch.bfs.gebaeude_wohnungs_register,KML||https://tinyurl.com/yy7ya4g9/JU/6721_bdg_erw.kml","KML building")</f>
        <v>KML building</v>
      </c>
      <c r="I20" s="158">
        <v>0</v>
      </c>
      <c r="J20" s="246" t="s">
        <v>269</v>
      </c>
      <c r="K20" s="64">
        <v>0</v>
      </c>
      <c r="L20" s="65">
        <v>0</v>
      </c>
      <c r="M20" s="65"/>
      <c r="N20" s="204">
        <v>0</v>
      </c>
      <c r="O20" s="159"/>
      <c r="P20" s="64"/>
      <c r="Q20" s="65">
        <v>0</v>
      </c>
      <c r="R20" s="65"/>
      <c r="S20" s="204">
        <v>0</v>
      </c>
      <c r="T20" s="159"/>
      <c r="U20" s="64"/>
      <c r="V20" s="65">
        <v>0</v>
      </c>
      <c r="W20" s="65"/>
      <c r="X20" s="204">
        <v>0</v>
      </c>
      <c r="Y20" s="159"/>
      <c r="Z20" s="64"/>
      <c r="AA20" s="65">
        <v>0</v>
      </c>
      <c r="AB20" s="65"/>
      <c r="AC20" s="204">
        <v>0</v>
      </c>
      <c r="AD20" s="159"/>
      <c r="AE20" s="64"/>
      <c r="AF20" s="65">
        <v>0</v>
      </c>
      <c r="AG20" s="65"/>
      <c r="AH20" s="204">
        <v>0</v>
      </c>
      <c r="AI20" s="159"/>
      <c r="AJ20" s="64"/>
      <c r="AK20" s="65">
        <v>0</v>
      </c>
      <c r="AL20" s="65"/>
      <c r="AM20" s="204">
        <v>0</v>
      </c>
      <c r="AN20" s="159"/>
      <c r="AO20" s="225">
        <v>0</v>
      </c>
      <c r="AP20" s="227">
        <v>157</v>
      </c>
      <c r="AQ20" s="227">
        <v>135</v>
      </c>
      <c r="AR20" s="239">
        <v>0.86</v>
      </c>
      <c r="AS20" s="227">
        <v>137</v>
      </c>
      <c r="AT20" s="239">
        <v>0.873</v>
      </c>
      <c r="AU20" s="227">
        <v>134</v>
      </c>
      <c r="AV20" s="236">
        <v>0.85399999999999998</v>
      </c>
      <c r="AW20" s="227">
        <v>65</v>
      </c>
      <c r="AX20" s="227">
        <v>56</v>
      </c>
      <c r="AY20" s="239">
        <v>0.86199999999999999</v>
      </c>
      <c r="AZ20" s="227">
        <v>59</v>
      </c>
      <c r="BA20" s="239">
        <v>0.90800000000000003</v>
      </c>
      <c r="BB20" s="227">
        <v>56</v>
      </c>
      <c r="BC20" s="236">
        <v>0.86199999999999999</v>
      </c>
    </row>
    <row r="21" spans="1:55" x14ac:dyDescent="0.25">
      <c r="A21" s="230">
        <v>1</v>
      </c>
      <c r="B21" s="215" t="s">
        <v>134</v>
      </c>
      <c r="C21" s="215">
        <v>6722</v>
      </c>
      <c r="D21" s="215" t="s">
        <v>201</v>
      </c>
      <c r="E21" s="215">
        <v>234</v>
      </c>
      <c r="F21" s="215">
        <v>236</v>
      </c>
      <c r="G21" s="215"/>
      <c r="H21" s="224" t="str">
        <f>HYPERLINK("https://map.geo.admin.ch/?zoom=7&amp;E=578500&amp;N=239000&amp;layers=ch.kantone.cadastralwebmap-farbe,ch.swisstopo.amtliches-strassenverzeichnis,ch.bfs.gebaeude_wohnungs_register,KML||https://tinyurl.com/yy7ya4g9/JU/6722_bdg_erw.kml","KML building")</f>
        <v>KML building</v>
      </c>
      <c r="I21" s="158">
        <v>2</v>
      </c>
      <c r="J21" s="246" t="s">
        <v>270</v>
      </c>
      <c r="K21" s="64">
        <v>8.5470085470085479E-3</v>
      </c>
      <c r="L21" s="65">
        <v>0</v>
      </c>
      <c r="M21" s="65"/>
      <c r="N21" s="204">
        <v>0</v>
      </c>
      <c r="O21" s="159"/>
      <c r="P21" s="64"/>
      <c r="Q21" s="65">
        <v>0</v>
      </c>
      <c r="R21" s="65"/>
      <c r="S21" s="204">
        <v>0</v>
      </c>
      <c r="T21" s="159"/>
      <c r="U21" s="64"/>
      <c r="V21" s="65">
        <v>0</v>
      </c>
      <c r="W21" s="65"/>
      <c r="X21" s="204">
        <v>0</v>
      </c>
      <c r="Y21" s="159"/>
      <c r="Z21" s="64"/>
      <c r="AA21" s="65">
        <v>0</v>
      </c>
      <c r="AB21" s="65"/>
      <c r="AC21" s="204">
        <v>0</v>
      </c>
      <c r="AD21" s="159"/>
      <c r="AE21" s="64"/>
      <c r="AF21" s="65">
        <v>0</v>
      </c>
      <c r="AG21" s="65"/>
      <c r="AH21" s="204">
        <v>0</v>
      </c>
      <c r="AI21" s="159"/>
      <c r="AJ21" s="64"/>
      <c r="AK21" s="65">
        <v>0</v>
      </c>
      <c r="AL21" s="65"/>
      <c r="AM21" s="204">
        <v>0</v>
      </c>
      <c r="AN21" s="159"/>
      <c r="AO21" s="234">
        <v>0</v>
      </c>
      <c r="AP21" s="227">
        <v>124</v>
      </c>
      <c r="AQ21" s="227">
        <v>112</v>
      </c>
      <c r="AR21" s="239">
        <v>0.90300000000000002</v>
      </c>
      <c r="AS21" s="227">
        <v>103</v>
      </c>
      <c r="AT21" s="239">
        <v>0.83099999999999996</v>
      </c>
      <c r="AU21" s="227">
        <v>102</v>
      </c>
      <c r="AV21" s="236">
        <v>0.82299999999999995</v>
      </c>
      <c r="AW21" s="227">
        <v>69</v>
      </c>
      <c r="AX21" s="227">
        <v>62</v>
      </c>
      <c r="AY21" s="239">
        <v>0.89900000000000002</v>
      </c>
      <c r="AZ21" s="227">
        <v>61</v>
      </c>
      <c r="BA21" s="239">
        <v>0.88400000000000001</v>
      </c>
      <c r="BB21" s="227">
        <v>60</v>
      </c>
      <c r="BC21" s="236">
        <v>0.87</v>
      </c>
    </row>
    <row r="22" spans="1:55" x14ac:dyDescent="0.25">
      <c r="A22" s="230">
        <v>1</v>
      </c>
      <c r="B22" s="215" t="s">
        <v>134</v>
      </c>
      <c r="C22" s="215">
        <v>6724</v>
      </c>
      <c r="D22" s="215" t="s">
        <v>202</v>
      </c>
      <c r="E22" s="215">
        <v>346</v>
      </c>
      <c r="F22" s="215">
        <v>346</v>
      </c>
      <c r="G22" s="215"/>
      <c r="H22" s="224" t="str">
        <f>HYPERLINK("https://map.geo.admin.ch/?zoom=7&amp;E=594800&amp;N=249100&amp;layers=ch.kantone.cadastralwebmap-farbe,ch.swisstopo.amtliches-strassenverzeichnis,ch.bfs.gebaeude_wohnungs_register,KML||https://tinyurl.com/yy7ya4g9/JU/6724_bdg_erw.kml","KML building")</f>
        <v>KML building</v>
      </c>
      <c r="I22" s="158">
        <v>0</v>
      </c>
      <c r="J22" s="246" t="s">
        <v>271</v>
      </c>
      <c r="K22" s="64">
        <v>0</v>
      </c>
      <c r="L22" s="65">
        <v>0</v>
      </c>
      <c r="M22" s="65"/>
      <c r="N22" s="204">
        <v>0</v>
      </c>
      <c r="O22" s="159"/>
      <c r="P22" s="64"/>
      <c r="Q22" s="65">
        <v>0</v>
      </c>
      <c r="R22" s="65"/>
      <c r="S22" s="204">
        <v>0</v>
      </c>
      <c r="T22" s="159"/>
      <c r="U22" s="64"/>
      <c r="V22" s="65">
        <v>0</v>
      </c>
      <c r="W22" s="65"/>
      <c r="X22" s="204">
        <v>0</v>
      </c>
      <c r="Y22" s="159"/>
      <c r="Z22" s="64"/>
      <c r="AA22" s="65">
        <v>0</v>
      </c>
      <c r="AB22" s="65"/>
      <c r="AC22" s="204">
        <v>0</v>
      </c>
      <c r="AD22" s="159"/>
      <c r="AE22" s="64"/>
      <c r="AF22" s="65">
        <v>0</v>
      </c>
      <c r="AG22" s="65"/>
      <c r="AH22" s="204">
        <v>0</v>
      </c>
      <c r="AI22" s="159"/>
      <c r="AJ22" s="64"/>
      <c r="AK22" s="65">
        <v>0</v>
      </c>
      <c r="AL22" s="65"/>
      <c r="AM22" s="204">
        <v>0</v>
      </c>
      <c r="AN22" s="159"/>
      <c r="AO22" s="234">
        <v>0</v>
      </c>
      <c r="AP22" s="227">
        <v>196</v>
      </c>
      <c r="AQ22" s="227">
        <v>182</v>
      </c>
      <c r="AR22" s="239">
        <v>0.92900000000000005</v>
      </c>
      <c r="AS22" s="227">
        <v>146</v>
      </c>
      <c r="AT22" s="239">
        <v>0.745</v>
      </c>
      <c r="AU22" s="227">
        <v>140</v>
      </c>
      <c r="AV22" s="236">
        <v>0.71399999999999997</v>
      </c>
      <c r="AW22" s="227">
        <v>85</v>
      </c>
      <c r="AX22" s="227">
        <v>75</v>
      </c>
      <c r="AY22" s="239">
        <v>0.88200000000000001</v>
      </c>
      <c r="AZ22" s="227">
        <v>76</v>
      </c>
      <c r="BA22" s="239">
        <v>0.89400000000000002</v>
      </c>
      <c r="BB22" s="227">
        <v>71</v>
      </c>
      <c r="BC22" s="236">
        <v>0.83499999999999996</v>
      </c>
    </row>
    <row r="23" spans="1:55" x14ac:dyDescent="0.25">
      <c r="A23" s="230">
        <v>1</v>
      </c>
      <c r="B23" s="215" t="s">
        <v>134</v>
      </c>
      <c r="C23" s="215">
        <v>6729</v>
      </c>
      <c r="D23" s="215" t="s">
        <v>203</v>
      </c>
      <c r="E23" s="215">
        <v>4344</v>
      </c>
      <c r="F23" s="215">
        <v>4361</v>
      </c>
      <c r="G23" s="215"/>
      <c r="H23" s="224" t="str">
        <f>HYPERLINK("https://map.geo.admin.ch/?zoom=7&amp;E=585400&amp;N=243000&amp;layers=ch.kantone.cadastralwebmap-farbe,ch.swisstopo.amtliches-strassenverzeichnis,ch.bfs.gebaeude_wohnungs_register,KML||https://tinyurl.com/yy7ya4g9/JU/6729_bdg_erw.kml","KML building")</f>
        <v>KML building</v>
      </c>
      <c r="I23" s="158">
        <v>1</v>
      </c>
      <c r="J23" s="246" t="s">
        <v>272</v>
      </c>
      <c r="K23" s="64">
        <v>2.3020257826887662E-4</v>
      </c>
      <c r="L23" s="65">
        <v>0</v>
      </c>
      <c r="M23" s="65"/>
      <c r="N23" s="204">
        <v>0</v>
      </c>
      <c r="O23" s="159"/>
      <c r="P23" s="64"/>
      <c r="Q23" s="65">
        <v>0</v>
      </c>
      <c r="R23" s="65"/>
      <c r="S23" s="204">
        <v>0</v>
      </c>
      <c r="T23" s="159"/>
      <c r="U23" s="64"/>
      <c r="V23" s="65">
        <v>0</v>
      </c>
      <c r="W23" s="65"/>
      <c r="X23" s="204">
        <v>0</v>
      </c>
      <c r="Y23" s="159"/>
      <c r="Z23" s="64"/>
      <c r="AA23" s="65">
        <v>0</v>
      </c>
      <c r="AB23" s="65"/>
      <c r="AC23" s="204">
        <v>0</v>
      </c>
      <c r="AD23" s="159"/>
      <c r="AE23" s="64"/>
      <c r="AF23" s="65">
        <v>11</v>
      </c>
      <c r="AG23" s="65"/>
      <c r="AH23" s="204">
        <v>2.5000000000000001E-3</v>
      </c>
      <c r="AI23" s="159"/>
      <c r="AJ23" s="64"/>
      <c r="AK23" s="65">
        <v>0</v>
      </c>
      <c r="AL23" s="65"/>
      <c r="AM23" s="204">
        <v>0</v>
      </c>
      <c r="AN23" s="159"/>
      <c r="AO23" s="234">
        <v>2.5000000000000001E-3</v>
      </c>
      <c r="AP23" s="227">
        <v>2081</v>
      </c>
      <c r="AQ23" s="227">
        <v>1714</v>
      </c>
      <c r="AR23" s="239">
        <v>0.82399999999999995</v>
      </c>
      <c r="AS23" s="227">
        <v>1652</v>
      </c>
      <c r="AT23" s="239">
        <v>0.79400000000000004</v>
      </c>
      <c r="AU23" s="227">
        <v>1594</v>
      </c>
      <c r="AV23" s="236">
        <v>0.76600000000000001</v>
      </c>
      <c r="AW23" s="227">
        <v>873</v>
      </c>
      <c r="AX23" s="227">
        <v>737</v>
      </c>
      <c r="AY23" s="239">
        <v>0.84399999999999997</v>
      </c>
      <c r="AZ23" s="227">
        <v>720</v>
      </c>
      <c r="BA23" s="239">
        <v>0.82499999999999996</v>
      </c>
      <c r="BB23" s="227">
        <v>688</v>
      </c>
      <c r="BC23" s="236">
        <v>0.78800000000000003</v>
      </c>
    </row>
    <row r="24" spans="1:55" x14ac:dyDescent="0.25">
      <c r="A24" s="230">
        <v>1</v>
      </c>
      <c r="B24" s="215" t="s">
        <v>134</v>
      </c>
      <c r="C24" s="215">
        <v>6730</v>
      </c>
      <c r="D24" s="215" t="s">
        <v>204</v>
      </c>
      <c r="E24" s="215">
        <v>2368</v>
      </c>
      <c r="F24" s="215">
        <v>2370</v>
      </c>
      <c r="G24" s="215"/>
      <c r="H24" s="224" t="str">
        <f>HYPERLINK("https://map.geo.admin.ch/?zoom=7&amp;E=598200&amp;N=244200&amp;layers=ch.kantone.cadastralwebmap-farbe,ch.swisstopo.amtliches-strassenverzeichnis,ch.bfs.gebaeude_wohnungs_register,KML||https://tinyurl.com/yy7ya4g9/JU/6730_bdg_erw.kml","KML building")</f>
        <v>KML building</v>
      </c>
      <c r="I24" s="158">
        <v>13</v>
      </c>
      <c r="J24" s="246" t="s">
        <v>273</v>
      </c>
      <c r="K24" s="64">
        <v>5.4898648648648652E-3</v>
      </c>
      <c r="L24" s="65">
        <v>0</v>
      </c>
      <c r="M24" s="65"/>
      <c r="N24" s="204">
        <v>0</v>
      </c>
      <c r="O24" s="159"/>
      <c r="P24" s="64"/>
      <c r="Q24" s="65">
        <v>0</v>
      </c>
      <c r="R24" s="65"/>
      <c r="S24" s="204">
        <v>0</v>
      </c>
      <c r="T24" s="159"/>
      <c r="U24" s="64"/>
      <c r="V24" s="65">
        <v>0</v>
      </c>
      <c r="W24" s="65"/>
      <c r="X24" s="204">
        <v>0</v>
      </c>
      <c r="Y24" s="159"/>
      <c r="Z24" s="64"/>
      <c r="AA24" s="65">
        <v>0</v>
      </c>
      <c r="AB24" s="65"/>
      <c r="AC24" s="204">
        <v>0</v>
      </c>
      <c r="AD24" s="159"/>
      <c r="AE24" s="64"/>
      <c r="AF24" s="65">
        <v>9</v>
      </c>
      <c r="AG24" s="65"/>
      <c r="AH24" s="204">
        <v>3.8E-3</v>
      </c>
      <c r="AI24" s="159"/>
      <c r="AJ24" s="64"/>
      <c r="AK24" s="65">
        <v>3</v>
      </c>
      <c r="AL24" s="65"/>
      <c r="AM24" s="204">
        <v>1.2999999999999999E-3</v>
      </c>
      <c r="AN24" s="159"/>
      <c r="AO24" s="234">
        <v>5.1000000000000004E-3</v>
      </c>
      <c r="AP24" s="227">
        <v>1217</v>
      </c>
      <c r="AQ24" s="227">
        <v>1101</v>
      </c>
      <c r="AR24" s="239">
        <v>0.90500000000000003</v>
      </c>
      <c r="AS24" s="227">
        <v>1067</v>
      </c>
      <c r="AT24" s="239">
        <v>0.877</v>
      </c>
      <c r="AU24" s="227">
        <v>1052</v>
      </c>
      <c r="AV24" s="236">
        <v>0.86399999999999999</v>
      </c>
      <c r="AW24" s="227">
        <v>544</v>
      </c>
      <c r="AX24" s="227">
        <v>527</v>
      </c>
      <c r="AY24" s="239">
        <v>0.96899999999999997</v>
      </c>
      <c r="AZ24" s="227">
        <v>510</v>
      </c>
      <c r="BA24" s="239">
        <v>0.93799999999999994</v>
      </c>
      <c r="BB24" s="227">
        <v>506</v>
      </c>
      <c r="BC24" s="236">
        <v>0.93</v>
      </c>
    </row>
    <row r="25" spans="1:55" x14ac:dyDescent="0.25">
      <c r="A25" s="230">
        <v>1</v>
      </c>
      <c r="B25" s="215" t="s">
        <v>134</v>
      </c>
      <c r="C25" s="215">
        <v>6741</v>
      </c>
      <c r="D25" s="215" t="s">
        <v>205</v>
      </c>
      <c r="E25" s="215">
        <v>295</v>
      </c>
      <c r="F25" s="215">
        <v>295</v>
      </c>
      <c r="G25" s="215"/>
      <c r="H25" s="224" t="str">
        <f>HYPERLINK("https://map.geo.admin.ch/?zoom=7&amp;E=567900&amp;N=234900&amp;layers=ch.kantone.cadastralwebmap-farbe,ch.swisstopo.amtliches-strassenverzeichnis,ch.bfs.gebaeude_wohnungs_register,KML||https://tinyurl.com/yy7ya4g9/JU/6741_bdg_erw.kml","KML building")</f>
        <v>KML building</v>
      </c>
      <c r="I25" s="158">
        <v>0</v>
      </c>
      <c r="J25" s="246" t="s">
        <v>274</v>
      </c>
      <c r="K25" s="64">
        <v>0</v>
      </c>
      <c r="L25" s="65">
        <v>0</v>
      </c>
      <c r="M25" s="65"/>
      <c r="N25" s="204">
        <v>0</v>
      </c>
      <c r="O25" s="159"/>
      <c r="P25" s="64"/>
      <c r="Q25" s="65">
        <v>0</v>
      </c>
      <c r="R25" s="65"/>
      <c r="S25" s="204">
        <v>0</v>
      </c>
      <c r="T25" s="159"/>
      <c r="U25" s="64"/>
      <c r="V25" s="65">
        <v>0</v>
      </c>
      <c r="W25" s="65"/>
      <c r="X25" s="204">
        <v>0</v>
      </c>
      <c r="Y25" s="159"/>
      <c r="Z25" s="64"/>
      <c r="AA25" s="65">
        <v>0</v>
      </c>
      <c r="AB25" s="65"/>
      <c r="AC25" s="204">
        <v>0</v>
      </c>
      <c r="AD25" s="159"/>
      <c r="AE25" s="64"/>
      <c r="AF25" s="65">
        <v>0</v>
      </c>
      <c r="AG25" s="65"/>
      <c r="AH25" s="204">
        <v>0</v>
      </c>
      <c r="AI25" s="159"/>
      <c r="AJ25" s="64"/>
      <c r="AK25" s="65">
        <v>0</v>
      </c>
      <c r="AL25" s="65"/>
      <c r="AM25" s="204">
        <v>0</v>
      </c>
      <c r="AN25" s="159"/>
      <c r="AO25" s="234">
        <v>0</v>
      </c>
      <c r="AP25" s="227">
        <v>164</v>
      </c>
      <c r="AQ25" s="227">
        <v>163</v>
      </c>
      <c r="AR25" s="239">
        <v>0.99399999999999999</v>
      </c>
      <c r="AS25" s="227">
        <v>164</v>
      </c>
      <c r="AT25" s="239">
        <v>1</v>
      </c>
      <c r="AU25" s="227">
        <v>163</v>
      </c>
      <c r="AV25" s="236">
        <v>0.99399999999999999</v>
      </c>
      <c r="AW25" s="227">
        <v>100</v>
      </c>
      <c r="AX25" s="227">
        <v>100</v>
      </c>
      <c r="AY25" s="239">
        <v>1</v>
      </c>
      <c r="AZ25" s="227">
        <v>100</v>
      </c>
      <c r="BA25" s="239">
        <v>1</v>
      </c>
      <c r="BB25" s="227">
        <v>100</v>
      </c>
      <c r="BC25" s="236">
        <v>1</v>
      </c>
    </row>
    <row r="26" spans="1:55" x14ac:dyDescent="0.25">
      <c r="A26" s="230">
        <v>1</v>
      </c>
      <c r="B26" s="215" t="s">
        <v>134</v>
      </c>
      <c r="C26" s="215">
        <v>6742</v>
      </c>
      <c r="D26" s="215" t="s">
        <v>206</v>
      </c>
      <c r="E26" s="215">
        <v>881</v>
      </c>
      <c r="F26" s="215">
        <v>881</v>
      </c>
      <c r="G26" s="215"/>
      <c r="H26" s="224" t="str">
        <f>HYPERLINK("https://map.geo.admin.ch/?zoom=7&amp;E=559600&amp;N=225200&amp;layers=ch.kantone.cadastralwebmap-farbe,ch.swisstopo.amtliches-strassenverzeichnis,ch.bfs.gebaeude_wohnungs_register,KML||https://tinyurl.com/yy7ya4g9/JU/6742_bdg_erw.kml","KML building")</f>
        <v>KML building</v>
      </c>
      <c r="I26" s="158">
        <v>0</v>
      </c>
      <c r="J26" s="245" t="s">
        <v>275</v>
      </c>
      <c r="K26" s="64">
        <v>0</v>
      </c>
      <c r="L26" s="65">
        <v>0</v>
      </c>
      <c r="M26" s="65"/>
      <c r="N26" s="204">
        <v>0</v>
      </c>
      <c r="O26" s="159"/>
      <c r="P26" s="64"/>
      <c r="Q26" s="65">
        <v>0</v>
      </c>
      <c r="R26" s="65"/>
      <c r="S26" s="204">
        <v>0</v>
      </c>
      <c r="T26" s="159"/>
      <c r="U26" s="64"/>
      <c r="V26" s="65">
        <v>0</v>
      </c>
      <c r="W26" s="65"/>
      <c r="X26" s="204">
        <v>0</v>
      </c>
      <c r="Y26" s="159"/>
      <c r="Z26" s="64"/>
      <c r="AA26" s="65">
        <v>0</v>
      </c>
      <c r="AB26" s="65"/>
      <c r="AC26" s="204">
        <v>0</v>
      </c>
      <c r="AD26" s="159"/>
      <c r="AE26" s="64"/>
      <c r="AF26" s="65">
        <v>9</v>
      </c>
      <c r="AG26" s="65"/>
      <c r="AH26" s="204">
        <v>1.0200000000000001E-2</v>
      </c>
      <c r="AI26" s="159"/>
      <c r="AJ26" s="64"/>
      <c r="AK26" s="65">
        <v>3</v>
      </c>
      <c r="AL26" s="65"/>
      <c r="AM26" s="204">
        <v>3.3999999999999998E-3</v>
      </c>
      <c r="AN26" s="159"/>
      <c r="AO26" s="234">
        <v>1.3600000000000001E-2</v>
      </c>
      <c r="AP26" s="227">
        <v>480</v>
      </c>
      <c r="AQ26" s="227">
        <v>424</v>
      </c>
      <c r="AR26" s="239">
        <v>0.88300000000000001</v>
      </c>
      <c r="AS26" s="227">
        <v>419</v>
      </c>
      <c r="AT26" s="239">
        <v>0.873</v>
      </c>
      <c r="AU26" s="227">
        <v>401</v>
      </c>
      <c r="AV26" s="236">
        <v>0.83499999999999996</v>
      </c>
      <c r="AW26" s="227">
        <v>272</v>
      </c>
      <c r="AX26" s="227">
        <v>257</v>
      </c>
      <c r="AY26" s="239">
        <v>0.94499999999999995</v>
      </c>
      <c r="AZ26" s="227">
        <v>245</v>
      </c>
      <c r="BA26" s="239">
        <v>0.90100000000000002</v>
      </c>
      <c r="BB26" s="227">
        <v>238</v>
      </c>
      <c r="BC26" s="236">
        <v>0.875</v>
      </c>
    </row>
    <row r="27" spans="1:55" x14ac:dyDescent="0.25">
      <c r="A27" s="230">
        <v>1</v>
      </c>
      <c r="B27" s="215" t="s">
        <v>134</v>
      </c>
      <c r="C27" s="215">
        <v>6743</v>
      </c>
      <c r="D27" s="215" t="s">
        <v>207</v>
      </c>
      <c r="E27" s="215">
        <v>915</v>
      </c>
      <c r="F27" s="215">
        <v>915</v>
      </c>
      <c r="G27" s="215"/>
      <c r="H27" s="224" t="str">
        <f>HYPERLINK("https://map.geo.admin.ch/?zoom=7&amp;E=567100&amp;N=229100&amp;layers=ch.kantone.cadastralwebmap-farbe,ch.swisstopo.amtliches-strassenverzeichnis,ch.bfs.gebaeude_wohnungs_register,KML||https://tinyurl.com/yy7ya4g9/JU/6743_bdg_erw.kml","KML building")</f>
        <v>KML building</v>
      </c>
      <c r="I27" s="158">
        <v>5</v>
      </c>
      <c r="J27" s="246" t="s">
        <v>276</v>
      </c>
      <c r="K27" s="64">
        <v>5.4644808743169399E-3</v>
      </c>
      <c r="L27" s="65">
        <v>0</v>
      </c>
      <c r="M27" s="65"/>
      <c r="N27" s="204">
        <v>0</v>
      </c>
      <c r="O27" s="159"/>
      <c r="P27" s="64"/>
      <c r="Q27" s="65">
        <v>0</v>
      </c>
      <c r="R27" s="65"/>
      <c r="S27" s="204">
        <v>0</v>
      </c>
      <c r="T27" s="159"/>
      <c r="U27" s="64"/>
      <c r="V27" s="65">
        <v>0</v>
      </c>
      <c r="W27" s="65"/>
      <c r="X27" s="204">
        <v>0</v>
      </c>
      <c r="Y27" s="159"/>
      <c r="Z27" s="64"/>
      <c r="AA27" s="65">
        <v>0</v>
      </c>
      <c r="AB27" s="65"/>
      <c r="AC27" s="204">
        <v>0</v>
      </c>
      <c r="AD27" s="159"/>
      <c r="AE27" s="64"/>
      <c r="AF27" s="65">
        <v>6</v>
      </c>
      <c r="AG27" s="65"/>
      <c r="AH27" s="204">
        <v>6.6E-3</v>
      </c>
      <c r="AI27" s="159"/>
      <c r="AJ27" s="64"/>
      <c r="AK27" s="65">
        <v>0</v>
      </c>
      <c r="AL27" s="65"/>
      <c r="AM27" s="204">
        <v>0</v>
      </c>
      <c r="AN27" s="159"/>
      <c r="AO27" s="234">
        <v>6.6E-3</v>
      </c>
      <c r="AP27" s="227">
        <v>454</v>
      </c>
      <c r="AQ27" s="227">
        <v>406</v>
      </c>
      <c r="AR27" s="239">
        <v>0.89400000000000002</v>
      </c>
      <c r="AS27" s="227">
        <v>407</v>
      </c>
      <c r="AT27" s="239">
        <v>0.89600000000000002</v>
      </c>
      <c r="AU27" s="227">
        <v>393</v>
      </c>
      <c r="AV27" s="236">
        <v>0.86599999999999999</v>
      </c>
      <c r="AW27" s="227">
        <v>256</v>
      </c>
      <c r="AX27" s="227">
        <v>227</v>
      </c>
      <c r="AY27" s="239">
        <v>0.88700000000000001</v>
      </c>
      <c r="AZ27" s="227">
        <v>224</v>
      </c>
      <c r="BA27" s="239">
        <v>0.875</v>
      </c>
      <c r="BB27" s="227">
        <v>215</v>
      </c>
      <c r="BC27" s="236">
        <v>0.84</v>
      </c>
    </row>
    <row r="28" spans="1:55" x14ac:dyDescent="0.25">
      <c r="A28" s="230">
        <v>1</v>
      </c>
      <c r="B28" s="215" t="s">
        <v>134</v>
      </c>
      <c r="C28" s="215">
        <v>6745</v>
      </c>
      <c r="D28" s="215" t="s">
        <v>208</v>
      </c>
      <c r="E28" s="215">
        <v>137</v>
      </c>
      <c r="F28" s="215">
        <v>137</v>
      </c>
      <c r="G28" s="215"/>
      <c r="H28" s="224" t="str">
        <f>HYPERLINK("https://map.geo.admin.ch/?zoom=7&amp;E=570200&amp;N=237500&amp;layers=ch.kantone.cadastralwebmap-farbe,ch.swisstopo.amtliches-strassenverzeichnis,ch.bfs.gebaeude_wohnungs_register,KML||https://tinyurl.com/yy7ya4g9/JU/6745_bdg_erw.kml","KML building")</f>
        <v>KML building</v>
      </c>
      <c r="I28" s="158">
        <v>1</v>
      </c>
      <c r="J28" s="245" t="s">
        <v>277</v>
      </c>
      <c r="K28" s="64">
        <v>7.2992700729927005E-3</v>
      </c>
      <c r="L28" s="65">
        <v>0</v>
      </c>
      <c r="M28" s="65"/>
      <c r="N28" s="204">
        <v>0</v>
      </c>
      <c r="O28" s="159"/>
      <c r="P28" s="64"/>
      <c r="Q28" s="65">
        <v>0</v>
      </c>
      <c r="R28" s="65"/>
      <c r="S28" s="204">
        <v>0</v>
      </c>
      <c r="T28" s="159"/>
      <c r="U28" s="64"/>
      <c r="V28" s="65">
        <v>0</v>
      </c>
      <c r="W28" s="65"/>
      <c r="X28" s="204">
        <v>0</v>
      </c>
      <c r="Y28" s="159"/>
      <c r="Z28" s="64"/>
      <c r="AA28" s="65">
        <v>0</v>
      </c>
      <c r="AB28" s="65"/>
      <c r="AC28" s="204">
        <v>0</v>
      </c>
      <c r="AD28" s="159"/>
      <c r="AE28" s="64"/>
      <c r="AF28" s="65">
        <v>1</v>
      </c>
      <c r="AG28" s="65"/>
      <c r="AH28" s="204">
        <v>7.3000000000000001E-3</v>
      </c>
      <c r="AI28" s="159"/>
      <c r="AJ28" s="64"/>
      <c r="AK28" s="65">
        <v>0</v>
      </c>
      <c r="AL28" s="65"/>
      <c r="AM28" s="204">
        <v>0</v>
      </c>
      <c r="AN28" s="159"/>
      <c r="AO28" s="234">
        <v>7.3000000000000001E-3</v>
      </c>
      <c r="AP28" s="227">
        <v>85</v>
      </c>
      <c r="AQ28" s="227">
        <v>72</v>
      </c>
      <c r="AR28" s="239">
        <v>0.84699999999999998</v>
      </c>
      <c r="AS28" s="227">
        <v>73</v>
      </c>
      <c r="AT28" s="239">
        <v>0.85899999999999999</v>
      </c>
      <c r="AU28" s="227">
        <v>72</v>
      </c>
      <c r="AV28" s="236">
        <v>0.84699999999999998</v>
      </c>
      <c r="AW28" s="227">
        <v>50</v>
      </c>
      <c r="AX28" s="227">
        <v>48</v>
      </c>
      <c r="AY28" s="239">
        <v>0.96</v>
      </c>
      <c r="AZ28" s="227">
        <v>49</v>
      </c>
      <c r="BA28" s="239">
        <v>0.98</v>
      </c>
      <c r="BB28" s="227">
        <v>48</v>
      </c>
      <c r="BC28" s="236">
        <v>0.96</v>
      </c>
    </row>
    <row r="29" spans="1:55" x14ac:dyDescent="0.25">
      <c r="A29" s="230">
        <v>1</v>
      </c>
      <c r="B29" s="215" t="s">
        <v>134</v>
      </c>
      <c r="C29" s="215">
        <v>6748</v>
      </c>
      <c r="D29" s="215" t="s">
        <v>209</v>
      </c>
      <c r="E29" s="215">
        <v>414</v>
      </c>
      <c r="F29" s="215">
        <v>424</v>
      </c>
      <c r="G29" s="215"/>
      <c r="H29" s="224" t="str">
        <f>HYPERLINK("https://map.geo.admin.ch/?zoom=7&amp;E=576600&amp;N=234000&amp;layers=ch.kantone.cadastralwebmap-farbe,ch.swisstopo.amtliches-strassenverzeichnis,ch.bfs.gebaeude_wohnungs_register,KML||https://tinyurl.com/yy7ya4g9/JU/6748_bdg_erw.kml","KML building")</f>
        <v>KML building</v>
      </c>
      <c r="I29" s="158">
        <v>4</v>
      </c>
      <c r="J29" s="246" t="s">
        <v>278</v>
      </c>
      <c r="K29" s="64">
        <v>9.6618357487922701E-3</v>
      </c>
      <c r="L29" s="65">
        <v>0</v>
      </c>
      <c r="M29" s="65"/>
      <c r="N29" s="204">
        <v>0</v>
      </c>
      <c r="O29" s="159"/>
      <c r="P29" s="64"/>
      <c r="Q29" s="65">
        <v>0</v>
      </c>
      <c r="R29" s="65"/>
      <c r="S29" s="204">
        <v>0</v>
      </c>
      <c r="T29" s="159"/>
      <c r="U29" s="64"/>
      <c r="V29" s="65">
        <v>0</v>
      </c>
      <c r="W29" s="65"/>
      <c r="X29" s="204">
        <v>0</v>
      </c>
      <c r="Y29" s="159"/>
      <c r="Z29" s="64"/>
      <c r="AA29" s="65">
        <v>0</v>
      </c>
      <c r="AB29" s="65"/>
      <c r="AC29" s="204">
        <v>0</v>
      </c>
      <c r="AD29" s="160"/>
      <c r="AE29" s="64"/>
      <c r="AF29" s="65">
        <v>6</v>
      </c>
      <c r="AG29" s="65"/>
      <c r="AH29" s="204">
        <v>1.4500000000000001E-2</v>
      </c>
      <c r="AI29" s="160"/>
      <c r="AJ29" s="64"/>
      <c r="AK29" s="65">
        <v>0</v>
      </c>
      <c r="AL29" s="65"/>
      <c r="AM29" s="204">
        <v>0</v>
      </c>
      <c r="AN29" s="160"/>
      <c r="AO29" s="234">
        <v>1.4500000000000001E-2</v>
      </c>
      <c r="AP29" s="227">
        <v>193</v>
      </c>
      <c r="AQ29" s="227">
        <v>182</v>
      </c>
      <c r="AR29" s="239">
        <v>0.94299999999999995</v>
      </c>
      <c r="AS29" s="227">
        <v>155</v>
      </c>
      <c r="AT29" s="239">
        <v>0.80300000000000005</v>
      </c>
      <c r="AU29" s="227">
        <v>153</v>
      </c>
      <c r="AV29" s="236">
        <v>0.79300000000000004</v>
      </c>
      <c r="AW29" s="227">
        <v>103</v>
      </c>
      <c r="AX29" s="227">
        <v>94</v>
      </c>
      <c r="AY29" s="239">
        <v>0.91300000000000003</v>
      </c>
      <c r="AZ29" s="227">
        <v>83</v>
      </c>
      <c r="BA29" s="239">
        <v>0.80600000000000005</v>
      </c>
      <c r="BB29" s="227">
        <v>81</v>
      </c>
      <c r="BC29" s="236">
        <v>0.78600000000000003</v>
      </c>
    </row>
    <row r="30" spans="1:55" x14ac:dyDescent="0.25">
      <c r="A30" s="230">
        <v>1</v>
      </c>
      <c r="B30" s="215" t="s">
        <v>134</v>
      </c>
      <c r="C30" s="215">
        <v>6750</v>
      </c>
      <c r="D30" s="215" t="s">
        <v>210</v>
      </c>
      <c r="E30" s="215">
        <v>544</v>
      </c>
      <c r="F30" s="215">
        <v>547</v>
      </c>
      <c r="G30" s="215"/>
      <c r="H30" s="224" t="str">
        <f>HYPERLINK("https://map.geo.admin.ch/?zoom=7&amp;E=577200&amp;N=236500&amp;layers=ch.kantone.cadastralwebmap-farbe,ch.swisstopo.amtliches-strassenverzeichnis,ch.bfs.gebaeude_wohnungs_register,KML||https://tinyurl.com/yy7ya4g9/JU/6750_bdg_erw.kml","KML building")</f>
        <v>KML building</v>
      </c>
      <c r="I30" s="158">
        <v>0</v>
      </c>
      <c r="J30" s="246" t="s">
        <v>279</v>
      </c>
      <c r="K30" s="64">
        <v>0</v>
      </c>
      <c r="L30" s="65">
        <v>0</v>
      </c>
      <c r="M30" s="65"/>
      <c r="N30" s="204">
        <v>0</v>
      </c>
      <c r="O30" s="159"/>
      <c r="P30" s="64"/>
      <c r="Q30" s="65">
        <v>0</v>
      </c>
      <c r="R30" s="65"/>
      <c r="S30" s="204">
        <v>0</v>
      </c>
      <c r="T30" s="159"/>
      <c r="U30" s="64"/>
      <c r="V30" s="65">
        <v>0</v>
      </c>
      <c r="W30" s="65"/>
      <c r="X30" s="204">
        <v>0</v>
      </c>
      <c r="Y30" s="159"/>
      <c r="Z30" s="64"/>
      <c r="AA30" s="65">
        <v>0</v>
      </c>
      <c r="AB30" s="65"/>
      <c r="AC30" s="204">
        <v>0</v>
      </c>
      <c r="AD30" s="159"/>
      <c r="AE30" s="64"/>
      <c r="AF30" s="65">
        <v>4</v>
      </c>
      <c r="AG30" s="65"/>
      <c r="AH30" s="204">
        <v>7.4000000000000003E-3</v>
      </c>
      <c r="AI30" s="159"/>
      <c r="AJ30" s="64"/>
      <c r="AK30" s="65">
        <v>0</v>
      </c>
      <c r="AL30" s="65"/>
      <c r="AM30" s="204">
        <v>0</v>
      </c>
      <c r="AN30" s="159"/>
      <c r="AO30" s="234">
        <v>7.4000000000000003E-3</v>
      </c>
      <c r="AP30" s="227">
        <v>277</v>
      </c>
      <c r="AQ30" s="227">
        <v>240</v>
      </c>
      <c r="AR30" s="239">
        <v>0.86599999999999999</v>
      </c>
      <c r="AS30" s="227">
        <v>243</v>
      </c>
      <c r="AT30" s="239">
        <v>0.877</v>
      </c>
      <c r="AU30" s="227">
        <v>237</v>
      </c>
      <c r="AV30" s="236">
        <v>0.85599999999999998</v>
      </c>
      <c r="AW30" s="227">
        <v>153</v>
      </c>
      <c r="AX30" s="227">
        <v>135</v>
      </c>
      <c r="AY30" s="239">
        <v>0.88200000000000001</v>
      </c>
      <c r="AZ30" s="227">
        <v>138</v>
      </c>
      <c r="BA30" s="239">
        <v>0.90200000000000002</v>
      </c>
      <c r="BB30" s="227">
        <v>132</v>
      </c>
      <c r="BC30" s="236">
        <v>0.86299999999999999</v>
      </c>
    </row>
    <row r="31" spans="1:55" x14ac:dyDescent="0.25">
      <c r="A31" s="230">
        <v>1</v>
      </c>
      <c r="B31" s="215" t="s">
        <v>134</v>
      </c>
      <c r="C31" s="215">
        <v>6751</v>
      </c>
      <c r="D31" s="215" t="s">
        <v>211</v>
      </c>
      <c r="E31" s="215">
        <v>546</v>
      </c>
      <c r="F31" s="215">
        <v>546</v>
      </c>
      <c r="G31" s="215"/>
      <c r="H31" s="224" t="str">
        <f>HYPERLINK("https://map.geo.admin.ch/?zoom=7&amp;E=570800&amp;N=236900&amp;layers=ch.kantone.cadastralwebmap-farbe,ch.swisstopo.amtliches-strassenverzeichnis,ch.bfs.gebaeude_wohnungs_register,KML||https://tinyurl.com/yy7ya4g9/JU/6751_bdg_erw.kml","KML building")</f>
        <v>KML building</v>
      </c>
      <c r="I31" s="158">
        <v>1</v>
      </c>
      <c r="J31" s="245" t="s">
        <v>280</v>
      </c>
      <c r="K31" s="64">
        <v>1.8315018315018315E-3</v>
      </c>
      <c r="L31" s="65">
        <v>0</v>
      </c>
      <c r="M31" s="65"/>
      <c r="N31" s="204">
        <v>0</v>
      </c>
      <c r="O31" s="159"/>
      <c r="P31" s="64"/>
      <c r="Q31" s="65">
        <v>0</v>
      </c>
      <c r="R31" s="65"/>
      <c r="S31" s="204">
        <v>0</v>
      </c>
      <c r="T31" s="159"/>
      <c r="U31" s="64"/>
      <c r="V31" s="65">
        <v>0</v>
      </c>
      <c r="W31" s="65"/>
      <c r="X31" s="204">
        <v>0</v>
      </c>
      <c r="Y31" s="159"/>
      <c r="Z31" s="64"/>
      <c r="AA31" s="65">
        <v>0</v>
      </c>
      <c r="AB31" s="65"/>
      <c r="AC31" s="204">
        <v>0</v>
      </c>
      <c r="AD31" s="159"/>
      <c r="AE31" s="64"/>
      <c r="AF31" s="65">
        <v>7</v>
      </c>
      <c r="AG31" s="65"/>
      <c r="AH31" s="204">
        <v>1.2800000000000001E-2</v>
      </c>
      <c r="AI31" s="159"/>
      <c r="AJ31" s="64"/>
      <c r="AK31" s="65">
        <v>0</v>
      </c>
      <c r="AL31" s="65"/>
      <c r="AM31" s="204">
        <v>0</v>
      </c>
      <c r="AN31" s="159"/>
      <c r="AO31" s="234">
        <v>1.2800000000000001E-2</v>
      </c>
      <c r="AP31" s="227">
        <v>280</v>
      </c>
      <c r="AQ31" s="227">
        <v>271</v>
      </c>
      <c r="AR31" s="239">
        <v>0.96799999999999997</v>
      </c>
      <c r="AS31" s="227">
        <v>268</v>
      </c>
      <c r="AT31" s="239">
        <v>0.95699999999999996</v>
      </c>
      <c r="AU31" s="227">
        <v>264</v>
      </c>
      <c r="AV31" s="236">
        <v>0.94299999999999995</v>
      </c>
      <c r="AW31" s="227">
        <v>143</v>
      </c>
      <c r="AX31" s="227">
        <v>135</v>
      </c>
      <c r="AY31" s="239">
        <v>0.94399999999999995</v>
      </c>
      <c r="AZ31" s="227">
        <v>135</v>
      </c>
      <c r="BA31" s="239">
        <v>0.94399999999999995</v>
      </c>
      <c r="BB31" s="227">
        <v>131</v>
      </c>
      <c r="BC31" s="236">
        <v>0.91600000000000004</v>
      </c>
    </row>
    <row r="32" spans="1:55" x14ac:dyDescent="0.25">
      <c r="A32" s="230">
        <v>1</v>
      </c>
      <c r="B32" s="215" t="s">
        <v>134</v>
      </c>
      <c r="C32" s="215">
        <v>6753</v>
      </c>
      <c r="D32" s="215" t="s">
        <v>212</v>
      </c>
      <c r="E32" s="215">
        <v>433</v>
      </c>
      <c r="F32" s="215">
        <v>433</v>
      </c>
      <c r="G32" s="215"/>
      <c r="H32" s="224" t="str">
        <f>HYPERLINK("https://map.geo.admin.ch/?zoom=7&amp;E=565200&amp;N=232900&amp;layers=ch.kantone.cadastralwebmap-farbe,ch.swisstopo.amtliches-strassenverzeichnis,ch.bfs.gebaeude_wohnungs_register,KML||https://tinyurl.com/yy7ya4g9/JU/6753_bdg_erw.kml","KML building")</f>
        <v>KML building</v>
      </c>
      <c r="I32" s="158">
        <v>1</v>
      </c>
      <c r="J32" s="247" t="s">
        <v>281</v>
      </c>
      <c r="K32" s="157">
        <v>2.3094688221709007E-3</v>
      </c>
      <c r="L32" s="65">
        <v>0</v>
      </c>
      <c r="M32" s="65"/>
      <c r="N32" s="204">
        <v>0</v>
      </c>
      <c r="O32" s="159"/>
      <c r="P32" s="64"/>
      <c r="Q32" s="65">
        <v>0</v>
      </c>
      <c r="R32" s="65"/>
      <c r="S32" s="204">
        <v>0</v>
      </c>
      <c r="T32" s="159"/>
      <c r="U32" s="64"/>
      <c r="V32" s="65">
        <v>0</v>
      </c>
      <c r="W32" s="65"/>
      <c r="X32" s="204">
        <v>0</v>
      </c>
      <c r="Y32" s="159"/>
      <c r="Z32" s="64"/>
      <c r="AA32" s="65">
        <v>0</v>
      </c>
      <c r="AB32" s="65"/>
      <c r="AC32" s="204">
        <v>0</v>
      </c>
      <c r="AD32" s="161"/>
      <c r="AE32" s="64"/>
      <c r="AF32" s="65">
        <v>0</v>
      </c>
      <c r="AG32" s="65"/>
      <c r="AH32" s="204">
        <v>0</v>
      </c>
      <c r="AI32" s="161"/>
      <c r="AJ32" s="64"/>
      <c r="AK32" s="65">
        <v>0</v>
      </c>
      <c r="AL32" s="65"/>
      <c r="AM32" s="204">
        <v>0</v>
      </c>
      <c r="AN32" s="161"/>
      <c r="AO32" s="234">
        <v>0</v>
      </c>
      <c r="AP32" s="227">
        <v>229</v>
      </c>
      <c r="AQ32" s="227">
        <v>220</v>
      </c>
      <c r="AR32" s="239">
        <v>0.96099999999999997</v>
      </c>
      <c r="AS32" s="227">
        <v>206</v>
      </c>
      <c r="AT32" s="239">
        <v>0.9</v>
      </c>
      <c r="AU32" s="227">
        <v>198</v>
      </c>
      <c r="AV32" s="236">
        <v>0.86499999999999999</v>
      </c>
      <c r="AW32" s="227">
        <v>136</v>
      </c>
      <c r="AX32" s="227">
        <v>127</v>
      </c>
      <c r="AY32" s="239">
        <v>0.93400000000000005</v>
      </c>
      <c r="AZ32" s="227">
        <v>127</v>
      </c>
      <c r="BA32" s="239">
        <v>0.93400000000000005</v>
      </c>
      <c r="BB32" s="227">
        <v>119</v>
      </c>
      <c r="BC32" s="236">
        <v>0.875</v>
      </c>
    </row>
    <row r="33" spans="1:55" x14ac:dyDescent="0.25">
      <c r="A33" s="230">
        <v>1</v>
      </c>
      <c r="B33" s="215" t="s">
        <v>134</v>
      </c>
      <c r="C33" s="215">
        <v>6754</v>
      </c>
      <c r="D33" s="215" t="s">
        <v>213</v>
      </c>
      <c r="E33" s="215">
        <v>1080</v>
      </c>
      <c r="F33" s="215">
        <v>1092</v>
      </c>
      <c r="G33" s="215"/>
      <c r="H33" s="224" t="str">
        <f>HYPERLINK("https://map.geo.admin.ch/?zoom=7&amp;E=563500&amp;N=230500&amp;layers=ch.kantone.cadastralwebmap-farbe,ch.swisstopo.amtliches-strassenverzeichnis,ch.bfs.gebaeude_wohnungs_register,KML||https://tinyurl.com/yy7ya4g9/JU/6754_bdg_erw.kml","KML building")</f>
        <v>KML building</v>
      </c>
      <c r="I33" s="158">
        <v>0</v>
      </c>
      <c r="J33" s="247" t="s">
        <v>282</v>
      </c>
      <c r="K33" s="157">
        <v>0</v>
      </c>
      <c r="L33" s="65">
        <v>0</v>
      </c>
      <c r="M33" s="65"/>
      <c r="N33" s="204">
        <v>0</v>
      </c>
      <c r="O33" s="159"/>
      <c r="P33" s="64"/>
      <c r="Q33" s="65">
        <v>0</v>
      </c>
      <c r="R33" s="65"/>
      <c r="S33" s="204">
        <v>0</v>
      </c>
      <c r="T33" s="159"/>
      <c r="U33" s="64"/>
      <c r="V33" s="65">
        <v>0</v>
      </c>
      <c r="W33" s="65"/>
      <c r="X33" s="204">
        <v>0</v>
      </c>
      <c r="Y33" s="159"/>
      <c r="Z33" s="64"/>
      <c r="AA33" s="65">
        <v>0</v>
      </c>
      <c r="AB33" s="65"/>
      <c r="AC33" s="204">
        <v>0</v>
      </c>
      <c r="AD33" s="161"/>
      <c r="AE33" s="64"/>
      <c r="AF33" s="65">
        <v>5</v>
      </c>
      <c r="AG33" s="65"/>
      <c r="AH33" s="204">
        <v>4.5999999999999999E-3</v>
      </c>
      <c r="AI33" s="161"/>
      <c r="AJ33" s="64"/>
      <c r="AK33" s="65">
        <v>1</v>
      </c>
      <c r="AL33" s="65"/>
      <c r="AM33" s="204">
        <v>8.9999999999999998E-4</v>
      </c>
      <c r="AN33" s="161"/>
      <c r="AO33" s="234">
        <v>5.4999999999999997E-3</v>
      </c>
      <c r="AP33" s="227">
        <v>504</v>
      </c>
      <c r="AQ33" s="227">
        <v>454</v>
      </c>
      <c r="AR33" s="239">
        <v>0.90100000000000002</v>
      </c>
      <c r="AS33" s="227">
        <v>415</v>
      </c>
      <c r="AT33" s="239">
        <v>0.82299999999999995</v>
      </c>
      <c r="AU33" s="227">
        <v>405</v>
      </c>
      <c r="AV33" s="236">
        <v>0.80400000000000005</v>
      </c>
      <c r="AW33" s="227">
        <v>263</v>
      </c>
      <c r="AX33" s="227">
        <v>236</v>
      </c>
      <c r="AY33" s="239">
        <v>0.89700000000000002</v>
      </c>
      <c r="AZ33" s="227">
        <v>225</v>
      </c>
      <c r="BA33" s="239">
        <v>0.85599999999999998</v>
      </c>
      <c r="BB33" s="227">
        <v>220</v>
      </c>
      <c r="BC33" s="236">
        <v>0.83699999999999997</v>
      </c>
    </row>
    <row r="34" spans="1:55" x14ac:dyDescent="0.25">
      <c r="A34" s="230">
        <v>1</v>
      </c>
      <c r="B34" s="215" t="s">
        <v>134</v>
      </c>
      <c r="C34" s="215">
        <v>6757</v>
      </c>
      <c r="D34" s="215" t="s">
        <v>214</v>
      </c>
      <c r="E34" s="215">
        <v>1489</v>
      </c>
      <c r="F34" s="215">
        <v>1489</v>
      </c>
      <c r="G34" s="215"/>
      <c r="H34" s="224" t="str">
        <f>HYPERLINK("https://map.geo.admin.ch/?zoom=7&amp;E=566500&amp;N=234000&amp;layers=ch.kantone.cadastralwebmap-farbe,ch.swisstopo.amtliches-strassenverzeichnis,ch.bfs.gebaeude_wohnungs_register,KML||https://tinyurl.com/yy7ya4g9/JU/6757_bdg_erw.kml","KML building")</f>
        <v>KML building</v>
      </c>
      <c r="I34" s="158">
        <v>0</v>
      </c>
      <c r="J34" s="247" t="s">
        <v>283</v>
      </c>
      <c r="K34" s="157">
        <v>0</v>
      </c>
      <c r="L34" s="65">
        <v>0</v>
      </c>
      <c r="M34" s="65"/>
      <c r="N34" s="204">
        <v>0</v>
      </c>
      <c r="O34" s="159"/>
      <c r="P34" s="64"/>
      <c r="Q34" s="65">
        <v>0</v>
      </c>
      <c r="R34" s="65"/>
      <c r="S34" s="204">
        <v>0</v>
      </c>
      <c r="T34" s="159"/>
      <c r="U34" s="64"/>
      <c r="V34" s="65">
        <v>0</v>
      </c>
      <c r="W34" s="65"/>
      <c r="X34" s="204">
        <v>0</v>
      </c>
      <c r="Y34" s="159"/>
      <c r="Z34" s="64"/>
      <c r="AA34" s="65">
        <v>0</v>
      </c>
      <c r="AB34" s="65"/>
      <c r="AC34" s="204">
        <v>0</v>
      </c>
      <c r="AD34" s="161"/>
      <c r="AE34" s="64"/>
      <c r="AF34" s="65">
        <v>3</v>
      </c>
      <c r="AG34" s="65"/>
      <c r="AH34" s="204">
        <v>2E-3</v>
      </c>
      <c r="AI34" s="161"/>
      <c r="AJ34" s="64"/>
      <c r="AK34" s="65">
        <v>0</v>
      </c>
      <c r="AL34" s="65"/>
      <c r="AM34" s="204">
        <v>0</v>
      </c>
      <c r="AN34" s="161"/>
      <c r="AO34" s="234">
        <v>2E-3</v>
      </c>
      <c r="AP34" s="227">
        <v>723</v>
      </c>
      <c r="AQ34" s="227">
        <v>667</v>
      </c>
      <c r="AR34" s="239">
        <v>0.92300000000000004</v>
      </c>
      <c r="AS34" s="227">
        <v>596</v>
      </c>
      <c r="AT34" s="239">
        <v>0.82399999999999995</v>
      </c>
      <c r="AU34" s="227">
        <v>581</v>
      </c>
      <c r="AV34" s="236">
        <v>0.80400000000000005</v>
      </c>
      <c r="AW34" s="227">
        <v>361</v>
      </c>
      <c r="AX34" s="227">
        <v>321</v>
      </c>
      <c r="AY34" s="239">
        <v>0.88900000000000001</v>
      </c>
      <c r="AZ34" s="227">
        <v>300</v>
      </c>
      <c r="BA34" s="239">
        <v>0.83099999999999996</v>
      </c>
      <c r="BB34" s="227">
        <v>291</v>
      </c>
      <c r="BC34" s="236">
        <v>0.80600000000000005</v>
      </c>
    </row>
    <row r="35" spans="1:55" x14ac:dyDescent="0.25">
      <c r="A35" s="230">
        <v>1</v>
      </c>
      <c r="B35" s="215" t="s">
        <v>134</v>
      </c>
      <c r="C35" s="215">
        <v>6758</v>
      </c>
      <c r="D35" s="215" t="s">
        <v>215</v>
      </c>
      <c r="E35" s="215">
        <v>312</v>
      </c>
      <c r="F35" s="215">
        <v>312</v>
      </c>
      <c r="G35" s="215"/>
      <c r="H35" s="224" t="str">
        <f>HYPERLINK("https://map.geo.admin.ch/?zoom=7&amp;E=575400&amp;N=239500&amp;layers=ch.kantone.cadastralwebmap-farbe,ch.swisstopo.amtliches-strassenverzeichnis,ch.bfs.gebaeude_wohnungs_register,KML||https://tinyurl.com/yy7ya4g9/JU/6758_bdg_erw.kml","KML building")</f>
        <v>KML building</v>
      </c>
      <c r="I35" s="158">
        <v>0</v>
      </c>
      <c r="J35" s="247" t="s">
        <v>284</v>
      </c>
      <c r="K35" s="157">
        <v>0</v>
      </c>
      <c r="L35" s="65">
        <v>0</v>
      </c>
      <c r="M35" s="65"/>
      <c r="N35" s="204">
        <v>0</v>
      </c>
      <c r="O35" s="159"/>
      <c r="P35" s="64"/>
      <c r="Q35" s="65">
        <v>0</v>
      </c>
      <c r="R35" s="65"/>
      <c r="S35" s="204">
        <v>0</v>
      </c>
      <c r="T35" s="159"/>
      <c r="U35" s="64"/>
      <c r="V35" s="65">
        <v>0</v>
      </c>
      <c r="W35" s="65"/>
      <c r="X35" s="204">
        <v>0</v>
      </c>
      <c r="Y35" s="159"/>
      <c r="Z35" s="64"/>
      <c r="AA35" s="65">
        <v>0</v>
      </c>
      <c r="AB35" s="65"/>
      <c r="AC35" s="204">
        <v>0</v>
      </c>
      <c r="AD35" s="161"/>
      <c r="AE35" s="64"/>
      <c r="AF35" s="65">
        <v>1</v>
      </c>
      <c r="AG35" s="65"/>
      <c r="AH35" s="204">
        <v>3.2000000000000002E-3</v>
      </c>
      <c r="AI35" s="161"/>
      <c r="AJ35" s="64"/>
      <c r="AK35" s="65">
        <v>0</v>
      </c>
      <c r="AL35" s="65"/>
      <c r="AM35" s="204">
        <v>0</v>
      </c>
      <c r="AN35" s="161"/>
      <c r="AO35" s="234">
        <v>3.2000000000000002E-3</v>
      </c>
      <c r="AP35" s="227">
        <v>197</v>
      </c>
      <c r="AQ35" s="227">
        <v>162</v>
      </c>
      <c r="AR35" s="239">
        <v>0.82199999999999995</v>
      </c>
      <c r="AS35" s="227">
        <v>167</v>
      </c>
      <c r="AT35" s="239">
        <v>0.84799999999999998</v>
      </c>
      <c r="AU35" s="227">
        <v>162</v>
      </c>
      <c r="AV35" s="236">
        <v>0.82199999999999995</v>
      </c>
      <c r="AW35" s="227">
        <v>107</v>
      </c>
      <c r="AX35" s="227">
        <v>92</v>
      </c>
      <c r="AY35" s="239">
        <v>0.86</v>
      </c>
      <c r="AZ35" s="227">
        <v>97</v>
      </c>
      <c r="BA35" s="239">
        <v>0.90700000000000003</v>
      </c>
      <c r="BB35" s="227">
        <v>92</v>
      </c>
      <c r="BC35" s="236">
        <v>0.86</v>
      </c>
    </row>
    <row r="36" spans="1:55" x14ac:dyDescent="0.25">
      <c r="A36" s="230">
        <v>1</v>
      </c>
      <c r="B36" s="215" t="s">
        <v>134</v>
      </c>
      <c r="C36" s="215">
        <v>6759</v>
      </c>
      <c r="D36" s="215" t="s">
        <v>216</v>
      </c>
      <c r="E36" s="215">
        <v>316</v>
      </c>
      <c r="F36" s="215">
        <v>316</v>
      </c>
      <c r="G36" s="215"/>
      <c r="H36" s="224" t="str">
        <f>HYPERLINK("https://map.geo.admin.ch/?zoom=7&amp;E=570500&amp;N=239800&amp;layers=ch.kantone.cadastralwebmap-farbe,ch.swisstopo.amtliches-strassenverzeichnis,ch.bfs.gebaeude_wohnungs_register,KML||https://tinyurl.com/yy7ya4g9/JU/6759_bdg_erw.kml","KML building")</f>
        <v>KML building</v>
      </c>
      <c r="I36" s="158">
        <v>0</v>
      </c>
      <c r="J36" s="247" t="s">
        <v>285</v>
      </c>
      <c r="K36" s="157">
        <v>0</v>
      </c>
      <c r="L36" s="65">
        <v>0</v>
      </c>
      <c r="M36" s="65"/>
      <c r="N36" s="204">
        <v>0</v>
      </c>
      <c r="O36" s="159"/>
      <c r="P36" s="64"/>
      <c r="Q36" s="65">
        <v>0</v>
      </c>
      <c r="R36" s="65"/>
      <c r="S36" s="204">
        <v>0</v>
      </c>
      <c r="T36" s="159"/>
      <c r="U36" s="64"/>
      <c r="V36" s="65">
        <v>0</v>
      </c>
      <c r="W36" s="65"/>
      <c r="X36" s="204">
        <v>0</v>
      </c>
      <c r="Y36" s="159"/>
      <c r="Z36" s="64"/>
      <c r="AA36" s="65">
        <v>0</v>
      </c>
      <c r="AB36" s="65"/>
      <c r="AC36" s="204">
        <v>0</v>
      </c>
      <c r="AD36" s="161"/>
      <c r="AE36" s="64"/>
      <c r="AF36" s="65">
        <v>0</v>
      </c>
      <c r="AG36" s="65"/>
      <c r="AH36" s="204">
        <v>0</v>
      </c>
      <c r="AI36" s="161"/>
      <c r="AJ36" s="64"/>
      <c r="AK36" s="65">
        <v>0</v>
      </c>
      <c r="AL36" s="65"/>
      <c r="AM36" s="204">
        <v>0</v>
      </c>
      <c r="AN36" s="161"/>
      <c r="AO36" s="234">
        <v>0</v>
      </c>
      <c r="AP36" s="227">
        <v>168</v>
      </c>
      <c r="AQ36" s="227">
        <v>136</v>
      </c>
      <c r="AR36" s="239">
        <v>0.81</v>
      </c>
      <c r="AS36" s="227">
        <v>142</v>
      </c>
      <c r="AT36" s="239">
        <v>0.84499999999999997</v>
      </c>
      <c r="AU36" s="227">
        <v>133</v>
      </c>
      <c r="AV36" s="236">
        <v>0.79200000000000004</v>
      </c>
      <c r="AW36" s="227">
        <v>90</v>
      </c>
      <c r="AX36" s="227">
        <v>79</v>
      </c>
      <c r="AY36" s="239">
        <v>0.878</v>
      </c>
      <c r="AZ36" s="227">
        <v>81</v>
      </c>
      <c r="BA36" s="239">
        <v>0.9</v>
      </c>
      <c r="BB36" s="227">
        <v>76</v>
      </c>
      <c r="BC36" s="236">
        <v>0.84399999999999997</v>
      </c>
    </row>
    <row r="37" spans="1:55" x14ac:dyDescent="0.25">
      <c r="A37" s="230">
        <v>1</v>
      </c>
      <c r="B37" s="215" t="s">
        <v>134</v>
      </c>
      <c r="C37" s="215">
        <v>6771</v>
      </c>
      <c r="D37" s="215" t="s">
        <v>217</v>
      </c>
      <c r="E37" s="215">
        <v>1232</v>
      </c>
      <c r="F37" s="215">
        <v>1234</v>
      </c>
      <c r="G37" s="215"/>
      <c r="H37" s="224" t="str">
        <f>HYPERLINK("https://map.geo.admin.ch/?zoom=7&amp;E=576800&amp;N=252800&amp;layers=ch.kantone.cadastralwebmap-farbe,ch.swisstopo.amtliches-strassenverzeichnis,ch.bfs.gebaeude_wohnungs_register,KML||https://tinyurl.com/yy7ya4g9/JU/6771_bdg_erw.kml","KML building")</f>
        <v>KML building</v>
      </c>
      <c r="I37" s="158">
        <v>4</v>
      </c>
      <c r="J37" s="247" t="s">
        <v>286</v>
      </c>
      <c r="K37" s="157">
        <v>3.246753246753247E-3</v>
      </c>
      <c r="L37" s="65">
        <v>0</v>
      </c>
      <c r="M37" s="65"/>
      <c r="N37" s="204">
        <v>0</v>
      </c>
      <c r="O37" s="159"/>
      <c r="P37" s="64"/>
      <c r="Q37" s="65">
        <v>0</v>
      </c>
      <c r="R37" s="65"/>
      <c r="S37" s="204">
        <v>0</v>
      </c>
      <c r="T37" s="159"/>
      <c r="U37" s="64"/>
      <c r="V37" s="65">
        <v>0</v>
      </c>
      <c r="W37" s="65"/>
      <c r="X37" s="204">
        <v>0</v>
      </c>
      <c r="Y37" s="159"/>
      <c r="Z37" s="64"/>
      <c r="AA37" s="65">
        <v>0</v>
      </c>
      <c r="AB37" s="65"/>
      <c r="AC37" s="204">
        <v>0</v>
      </c>
      <c r="AD37" s="161"/>
      <c r="AE37" s="64"/>
      <c r="AF37" s="65">
        <v>7</v>
      </c>
      <c r="AG37" s="65"/>
      <c r="AH37" s="204">
        <v>5.7000000000000002E-3</v>
      </c>
      <c r="AI37" s="161"/>
      <c r="AJ37" s="64"/>
      <c r="AK37" s="65">
        <v>0</v>
      </c>
      <c r="AL37" s="65"/>
      <c r="AM37" s="204">
        <v>0</v>
      </c>
      <c r="AN37" s="161"/>
      <c r="AO37" s="234">
        <v>5.7000000000000002E-3</v>
      </c>
      <c r="AP37" s="227">
        <v>566</v>
      </c>
      <c r="AQ37" s="227">
        <v>561</v>
      </c>
      <c r="AR37" s="239">
        <v>0.99099999999999999</v>
      </c>
      <c r="AS37" s="227">
        <v>525</v>
      </c>
      <c r="AT37" s="239">
        <v>0.92800000000000005</v>
      </c>
      <c r="AU37" s="227">
        <v>524</v>
      </c>
      <c r="AV37" s="236">
        <v>0.92600000000000005</v>
      </c>
      <c r="AW37" s="227">
        <v>241</v>
      </c>
      <c r="AX37" s="227">
        <v>240</v>
      </c>
      <c r="AY37" s="239">
        <v>0.996</v>
      </c>
      <c r="AZ37" s="227">
        <v>234</v>
      </c>
      <c r="BA37" s="239">
        <v>0.97099999999999997</v>
      </c>
      <c r="BB37" s="227">
        <v>233</v>
      </c>
      <c r="BC37" s="236">
        <v>0.96699999999999997</v>
      </c>
    </row>
    <row r="38" spans="1:55" x14ac:dyDescent="0.25">
      <c r="A38" s="230">
        <v>1</v>
      </c>
      <c r="B38" s="215" t="s">
        <v>134</v>
      </c>
      <c r="C38" s="215">
        <v>6774</v>
      </c>
      <c r="D38" s="215" t="s">
        <v>218</v>
      </c>
      <c r="E38" s="215">
        <v>1093</v>
      </c>
      <c r="F38" s="215">
        <v>1093</v>
      </c>
      <c r="G38" s="215"/>
      <c r="H38" s="224" t="str">
        <f>HYPERLINK("https://map.geo.admin.ch/?zoom=7&amp;E=568200&amp;N=260700&amp;layers=ch.kantone.cadastralwebmap-farbe,ch.swisstopo.amtliches-strassenverzeichnis,ch.bfs.gebaeude_wohnungs_register,KML||https://tinyurl.com/yy7ya4g9/JU/6774_bdg_erw.kml","KML building")</f>
        <v>KML building</v>
      </c>
      <c r="I38" s="158">
        <v>8</v>
      </c>
      <c r="J38" s="247" t="s">
        <v>287</v>
      </c>
      <c r="K38" s="157">
        <v>7.319304666056725E-3</v>
      </c>
      <c r="L38" s="65">
        <v>0</v>
      </c>
      <c r="M38" s="65"/>
      <c r="N38" s="204">
        <v>0</v>
      </c>
      <c r="O38" s="159"/>
      <c r="P38" s="64"/>
      <c r="Q38" s="65">
        <v>0</v>
      </c>
      <c r="R38" s="65"/>
      <c r="S38" s="204">
        <v>0</v>
      </c>
      <c r="T38" s="159"/>
      <c r="U38" s="64"/>
      <c r="V38" s="65">
        <v>0</v>
      </c>
      <c r="W38" s="65"/>
      <c r="X38" s="204">
        <v>0</v>
      </c>
      <c r="Y38" s="159"/>
      <c r="Z38" s="64"/>
      <c r="AA38" s="65">
        <v>0</v>
      </c>
      <c r="AB38" s="65"/>
      <c r="AC38" s="204">
        <v>0</v>
      </c>
      <c r="AD38" s="161"/>
      <c r="AE38" s="64"/>
      <c r="AF38" s="65">
        <v>5</v>
      </c>
      <c r="AG38" s="65"/>
      <c r="AH38" s="204">
        <v>4.5999999999999999E-3</v>
      </c>
      <c r="AI38" s="161"/>
      <c r="AJ38" s="64"/>
      <c r="AK38" s="65">
        <v>2</v>
      </c>
      <c r="AL38" s="65"/>
      <c r="AM38" s="204">
        <v>1.8E-3</v>
      </c>
      <c r="AN38" s="161"/>
      <c r="AO38" s="234">
        <v>6.3999999999999994E-3</v>
      </c>
      <c r="AP38" s="227">
        <v>546</v>
      </c>
      <c r="AQ38" s="227">
        <v>541</v>
      </c>
      <c r="AR38" s="239">
        <v>0.99099999999999999</v>
      </c>
      <c r="AS38" s="227">
        <v>519</v>
      </c>
      <c r="AT38" s="239">
        <v>0.95099999999999996</v>
      </c>
      <c r="AU38" s="227">
        <v>514</v>
      </c>
      <c r="AV38" s="236">
        <v>0.94099999999999995</v>
      </c>
      <c r="AW38" s="227">
        <v>248</v>
      </c>
      <c r="AX38" s="227">
        <v>246</v>
      </c>
      <c r="AY38" s="239">
        <v>0.99199999999999999</v>
      </c>
      <c r="AZ38" s="227">
        <v>241</v>
      </c>
      <c r="BA38" s="239">
        <v>0.97199999999999998</v>
      </c>
      <c r="BB38" s="227">
        <v>239</v>
      </c>
      <c r="BC38" s="236">
        <v>0.96399999999999997</v>
      </c>
    </row>
    <row r="39" spans="1:55" x14ac:dyDescent="0.25">
      <c r="A39" s="230">
        <v>1</v>
      </c>
      <c r="B39" s="215" t="s">
        <v>134</v>
      </c>
      <c r="C39" s="215">
        <v>6778</v>
      </c>
      <c r="D39" s="215" t="s">
        <v>219</v>
      </c>
      <c r="E39" s="215">
        <v>647</v>
      </c>
      <c r="F39" s="215">
        <v>647</v>
      </c>
      <c r="G39" s="215"/>
      <c r="H39" s="224" t="str">
        <f>HYPERLINK("https://map.geo.admin.ch/?zoom=7&amp;E=567400&amp;N=254600&amp;layers=ch.kantone.cadastralwebmap-farbe,ch.swisstopo.amtliches-strassenverzeichnis,ch.bfs.gebaeude_wohnungs_register,KML||https://tinyurl.com/yy7ya4g9/JU/6778_bdg_erw.kml","KML building")</f>
        <v>KML building</v>
      </c>
      <c r="I39" s="158">
        <v>6</v>
      </c>
      <c r="J39" s="247" t="s">
        <v>288</v>
      </c>
      <c r="K39" s="157">
        <v>9.2735703245749607E-3</v>
      </c>
      <c r="L39" s="65">
        <v>0</v>
      </c>
      <c r="M39" s="65"/>
      <c r="N39" s="204">
        <v>0</v>
      </c>
      <c r="O39" s="159"/>
      <c r="P39" s="64"/>
      <c r="Q39" s="65">
        <v>0</v>
      </c>
      <c r="R39" s="65"/>
      <c r="S39" s="204">
        <v>0</v>
      </c>
      <c r="T39" s="159"/>
      <c r="U39" s="64"/>
      <c r="V39" s="65">
        <v>0</v>
      </c>
      <c r="W39" s="65"/>
      <c r="X39" s="204">
        <v>0</v>
      </c>
      <c r="Y39" s="159"/>
      <c r="Z39" s="64"/>
      <c r="AA39" s="65">
        <v>0</v>
      </c>
      <c r="AB39" s="65"/>
      <c r="AC39" s="204">
        <v>0</v>
      </c>
      <c r="AD39" s="161"/>
      <c r="AE39" s="64"/>
      <c r="AF39" s="65">
        <v>1</v>
      </c>
      <c r="AG39" s="65"/>
      <c r="AH39" s="204">
        <v>1.5E-3</v>
      </c>
      <c r="AI39" s="161"/>
      <c r="AJ39" s="64"/>
      <c r="AK39" s="65">
        <v>0</v>
      </c>
      <c r="AL39" s="65"/>
      <c r="AM39" s="204">
        <v>0</v>
      </c>
      <c r="AN39" s="161"/>
      <c r="AO39" s="234">
        <v>1.5E-3</v>
      </c>
      <c r="AP39" s="227">
        <v>362</v>
      </c>
      <c r="AQ39" s="227">
        <v>277</v>
      </c>
      <c r="AR39" s="239">
        <v>0.76500000000000001</v>
      </c>
      <c r="AS39" s="227">
        <v>302</v>
      </c>
      <c r="AT39" s="239">
        <v>0.83399999999999996</v>
      </c>
      <c r="AU39" s="227">
        <v>273</v>
      </c>
      <c r="AV39" s="236">
        <v>0.754</v>
      </c>
      <c r="AW39" s="227">
        <v>200</v>
      </c>
      <c r="AX39" s="227">
        <v>148</v>
      </c>
      <c r="AY39" s="239">
        <v>0.74</v>
      </c>
      <c r="AZ39" s="227">
        <v>161</v>
      </c>
      <c r="BA39" s="239">
        <v>0.80500000000000005</v>
      </c>
      <c r="BB39" s="227">
        <v>146</v>
      </c>
      <c r="BC39" s="236">
        <v>0.73</v>
      </c>
    </row>
    <row r="40" spans="1:55" x14ac:dyDescent="0.25">
      <c r="A40" s="230">
        <v>1</v>
      </c>
      <c r="B40" s="215" t="s">
        <v>134</v>
      </c>
      <c r="C40" s="215">
        <v>6781</v>
      </c>
      <c r="D40" s="215" t="s">
        <v>220</v>
      </c>
      <c r="E40" s="215">
        <v>571</v>
      </c>
      <c r="F40" s="215">
        <v>572</v>
      </c>
      <c r="G40" s="215"/>
      <c r="H40" s="224" t="str">
        <f>HYPERLINK("https://map.geo.admin.ch/?zoom=7&amp;E=574300&amp;N=255900&amp;layers=ch.kantone.cadastralwebmap-farbe,ch.swisstopo.amtliches-strassenverzeichnis,ch.bfs.gebaeude_wohnungs_register,KML||https://tinyurl.com/yy7ya4g9/JU/6781_bdg_erw.kml","KML building")</f>
        <v>KML building</v>
      </c>
      <c r="I40" s="158">
        <v>11</v>
      </c>
      <c r="J40" s="247" t="s">
        <v>289</v>
      </c>
      <c r="K40" s="157">
        <v>1.9264448336252189E-2</v>
      </c>
      <c r="L40" s="65">
        <v>0</v>
      </c>
      <c r="M40" s="65"/>
      <c r="N40" s="204">
        <v>0</v>
      </c>
      <c r="O40" s="159"/>
      <c r="P40" s="64"/>
      <c r="Q40" s="65">
        <v>0</v>
      </c>
      <c r="R40" s="65"/>
      <c r="S40" s="204">
        <v>0</v>
      </c>
      <c r="T40" s="159"/>
      <c r="U40" s="64"/>
      <c r="V40" s="65">
        <v>0</v>
      </c>
      <c r="W40" s="65"/>
      <c r="X40" s="204">
        <v>0</v>
      </c>
      <c r="Y40" s="159"/>
      <c r="Z40" s="64"/>
      <c r="AA40" s="65">
        <v>0</v>
      </c>
      <c r="AB40" s="65"/>
      <c r="AC40" s="204">
        <v>0</v>
      </c>
      <c r="AD40" s="161"/>
      <c r="AE40" s="64"/>
      <c r="AF40" s="65">
        <v>4</v>
      </c>
      <c r="AG40" s="65"/>
      <c r="AH40" s="204">
        <v>7.0000000000000001E-3</v>
      </c>
      <c r="AI40" s="161"/>
      <c r="AJ40" s="64"/>
      <c r="AK40" s="65">
        <v>0</v>
      </c>
      <c r="AL40" s="65"/>
      <c r="AM40" s="204">
        <v>0</v>
      </c>
      <c r="AN40" s="161"/>
      <c r="AO40" s="234">
        <v>7.0000000000000001E-3</v>
      </c>
      <c r="AP40" s="227">
        <v>277</v>
      </c>
      <c r="AQ40" s="227">
        <v>231</v>
      </c>
      <c r="AR40" s="239">
        <v>0.83399999999999996</v>
      </c>
      <c r="AS40" s="227">
        <v>255</v>
      </c>
      <c r="AT40" s="239">
        <v>0.92100000000000004</v>
      </c>
      <c r="AU40" s="227">
        <v>226</v>
      </c>
      <c r="AV40" s="236">
        <v>0.81599999999999995</v>
      </c>
      <c r="AW40" s="227">
        <v>141</v>
      </c>
      <c r="AX40" s="227">
        <v>127</v>
      </c>
      <c r="AY40" s="239">
        <v>0.90100000000000002</v>
      </c>
      <c r="AZ40" s="227">
        <v>130</v>
      </c>
      <c r="BA40" s="239">
        <v>0.92200000000000004</v>
      </c>
      <c r="BB40" s="227">
        <v>122</v>
      </c>
      <c r="BC40" s="236">
        <v>0.86499999999999999</v>
      </c>
    </row>
    <row r="41" spans="1:55" x14ac:dyDescent="0.25">
      <c r="A41" s="230">
        <v>1</v>
      </c>
      <c r="B41" s="215" t="s">
        <v>134</v>
      </c>
      <c r="C41" s="215">
        <v>6782</v>
      </c>
      <c r="D41" s="215" t="s">
        <v>221</v>
      </c>
      <c r="E41" s="215">
        <v>734</v>
      </c>
      <c r="F41" s="215">
        <v>740</v>
      </c>
      <c r="G41" s="215"/>
      <c r="H41" s="224" t="str">
        <f>HYPERLINK("https://map.geo.admin.ch/?zoom=7&amp;E=579300&amp;N=250600&amp;layers=ch.kantone.cadastralwebmap-farbe,ch.swisstopo.amtliches-strassenverzeichnis,ch.bfs.gebaeude_wohnungs_register,KML||https://tinyurl.com/yy7ya4g9/JU/6782_bdg_erw.kml","KML building")</f>
        <v>KML building</v>
      </c>
      <c r="I41" s="158">
        <v>3</v>
      </c>
      <c r="J41" s="247" t="s">
        <v>290</v>
      </c>
      <c r="K41" s="157">
        <v>4.0871934604904629E-3</v>
      </c>
      <c r="L41" s="65">
        <v>0</v>
      </c>
      <c r="M41" s="65"/>
      <c r="N41" s="204">
        <v>0</v>
      </c>
      <c r="O41" s="159"/>
      <c r="P41" s="64"/>
      <c r="Q41" s="65">
        <v>0</v>
      </c>
      <c r="R41" s="65"/>
      <c r="S41" s="204">
        <v>0</v>
      </c>
      <c r="T41" s="159"/>
      <c r="U41" s="64"/>
      <c r="V41" s="65">
        <v>0</v>
      </c>
      <c r="W41" s="65"/>
      <c r="X41" s="204">
        <v>0</v>
      </c>
      <c r="Y41" s="159"/>
      <c r="Z41" s="64"/>
      <c r="AA41" s="65">
        <v>0</v>
      </c>
      <c r="AB41" s="65"/>
      <c r="AC41" s="204">
        <v>0</v>
      </c>
      <c r="AD41" s="161"/>
      <c r="AE41" s="64"/>
      <c r="AF41" s="65">
        <v>2</v>
      </c>
      <c r="AG41" s="65"/>
      <c r="AH41" s="204">
        <v>2.7000000000000001E-3</v>
      </c>
      <c r="AI41" s="161"/>
      <c r="AJ41" s="64"/>
      <c r="AK41" s="65">
        <v>1</v>
      </c>
      <c r="AL41" s="65"/>
      <c r="AM41" s="204">
        <v>1.4E-3</v>
      </c>
      <c r="AN41" s="161"/>
      <c r="AO41" s="234">
        <v>4.1000000000000003E-3</v>
      </c>
      <c r="AP41" s="227">
        <v>348</v>
      </c>
      <c r="AQ41" s="227">
        <v>296</v>
      </c>
      <c r="AR41" s="239">
        <v>0.85099999999999998</v>
      </c>
      <c r="AS41" s="227">
        <v>263</v>
      </c>
      <c r="AT41" s="239">
        <v>0.75600000000000001</v>
      </c>
      <c r="AU41" s="227">
        <v>256</v>
      </c>
      <c r="AV41" s="236">
        <v>0.73599999999999999</v>
      </c>
      <c r="AW41" s="227">
        <v>161</v>
      </c>
      <c r="AX41" s="227">
        <v>138</v>
      </c>
      <c r="AY41" s="239">
        <v>0.85699999999999998</v>
      </c>
      <c r="AZ41" s="227">
        <v>138</v>
      </c>
      <c r="BA41" s="239">
        <v>0.85699999999999998</v>
      </c>
      <c r="BB41" s="227">
        <v>131</v>
      </c>
      <c r="BC41" s="236">
        <v>0.81399999999999995</v>
      </c>
    </row>
    <row r="42" spans="1:55" x14ac:dyDescent="0.25">
      <c r="A42" s="230">
        <v>1</v>
      </c>
      <c r="B42" s="215" t="s">
        <v>134</v>
      </c>
      <c r="C42" s="215">
        <v>6783</v>
      </c>
      <c r="D42" s="215" t="s">
        <v>222</v>
      </c>
      <c r="E42" s="215">
        <v>291</v>
      </c>
      <c r="F42" s="215">
        <v>292</v>
      </c>
      <c r="G42" s="215"/>
      <c r="H42" s="224" t="str">
        <f>HYPERLINK("https://map.geo.admin.ch/?zoom=7&amp;E=571200&amp;N=254400&amp;layers=ch.kantone.cadastralwebmap-farbe,ch.swisstopo.amtliches-strassenverzeichnis,ch.bfs.gebaeude_wohnungs_register,KML||https://tinyurl.com/yy7ya4g9/JU/6783_bdg_erw.kml","KML building")</f>
        <v>KML building</v>
      </c>
      <c r="I42" s="158">
        <v>3</v>
      </c>
      <c r="J42" s="247" t="s">
        <v>291</v>
      </c>
      <c r="K42" s="157">
        <v>1.0309278350515464E-2</v>
      </c>
      <c r="L42" s="65">
        <v>0</v>
      </c>
      <c r="M42" s="65"/>
      <c r="N42" s="204">
        <v>0</v>
      </c>
      <c r="O42" s="159"/>
      <c r="P42" s="64"/>
      <c r="Q42" s="65">
        <v>0</v>
      </c>
      <c r="R42" s="65"/>
      <c r="S42" s="204">
        <v>0</v>
      </c>
      <c r="T42" s="159"/>
      <c r="U42" s="64"/>
      <c r="V42" s="65">
        <v>0</v>
      </c>
      <c r="W42" s="65"/>
      <c r="X42" s="204">
        <v>0</v>
      </c>
      <c r="Y42" s="159"/>
      <c r="Z42" s="64"/>
      <c r="AA42" s="65">
        <v>0</v>
      </c>
      <c r="AB42" s="65"/>
      <c r="AC42" s="204">
        <v>0</v>
      </c>
      <c r="AD42" s="161"/>
      <c r="AE42" s="64"/>
      <c r="AF42" s="65">
        <v>1</v>
      </c>
      <c r="AG42" s="65"/>
      <c r="AH42" s="204">
        <v>3.3999999999999998E-3</v>
      </c>
      <c r="AI42" s="161"/>
      <c r="AJ42" s="64"/>
      <c r="AK42" s="65">
        <v>0</v>
      </c>
      <c r="AL42" s="65"/>
      <c r="AM42" s="204">
        <v>0</v>
      </c>
      <c r="AN42" s="161"/>
      <c r="AO42" s="234">
        <v>3.3999999999999998E-3</v>
      </c>
      <c r="AP42" s="227">
        <v>155</v>
      </c>
      <c r="AQ42" s="227">
        <v>138</v>
      </c>
      <c r="AR42" s="239">
        <v>0.89</v>
      </c>
      <c r="AS42" s="227">
        <v>127</v>
      </c>
      <c r="AT42" s="239">
        <v>0.81899999999999995</v>
      </c>
      <c r="AU42" s="227">
        <v>121</v>
      </c>
      <c r="AV42" s="236">
        <v>0.78100000000000003</v>
      </c>
      <c r="AW42" s="227">
        <v>82</v>
      </c>
      <c r="AX42" s="227">
        <v>68</v>
      </c>
      <c r="AY42" s="239">
        <v>0.82899999999999996</v>
      </c>
      <c r="AZ42" s="227">
        <v>60</v>
      </c>
      <c r="BA42" s="239">
        <v>0.73199999999999998</v>
      </c>
      <c r="BB42" s="227">
        <v>54</v>
      </c>
      <c r="BC42" s="236">
        <v>0.65900000000000003</v>
      </c>
    </row>
    <row r="43" spans="1:55" x14ac:dyDescent="0.25">
      <c r="A43" s="230">
        <v>1</v>
      </c>
      <c r="B43" s="215" t="s">
        <v>134</v>
      </c>
      <c r="C43" s="215">
        <v>6784</v>
      </c>
      <c r="D43" s="215" t="s">
        <v>223</v>
      </c>
      <c r="E43" s="215">
        <v>1537</v>
      </c>
      <c r="F43" s="215">
        <v>1545</v>
      </c>
      <c r="G43" s="215"/>
      <c r="H43" s="224" t="str">
        <f>HYPERLINK("https://map.geo.admin.ch/?zoom=7&amp;E=576400&amp;N=250300&amp;layers=ch.kantone.cadastralwebmap-farbe,ch.swisstopo.amtliches-strassenverzeichnis,ch.bfs.gebaeude_wohnungs_register,KML||https://tinyurl.com/yy7ya4g9/JU/6784_bdg_erw.kml","KML building")</f>
        <v>KML building</v>
      </c>
      <c r="I43" s="158">
        <v>5</v>
      </c>
      <c r="J43" s="247" t="s">
        <v>292</v>
      </c>
      <c r="K43" s="157">
        <v>3.2530904359141183E-3</v>
      </c>
      <c r="L43" s="65">
        <v>0</v>
      </c>
      <c r="M43" s="65"/>
      <c r="N43" s="204">
        <v>0</v>
      </c>
      <c r="O43" s="159"/>
      <c r="P43" s="64"/>
      <c r="Q43" s="65">
        <v>0</v>
      </c>
      <c r="R43" s="65"/>
      <c r="S43" s="204">
        <v>0</v>
      </c>
      <c r="T43" s="159"/>
      <c r="U43" s="64"/>
      <c r="V43" s="65">
        <v>0</v>
      </c>
      <c r="W43" s="65"/>
      <c r="X43" s="204">
        <v>0</v>
      </c>
      <c r="Y43" s="159"/>
      <c r="Z43" s="64"/>
      <c r="AA43" s="65">
        <v>0</v>
      </c>
      <c r="AB43" s="65"/>
      <c r="AC43" s="204">
        <v>0</v>
      </c>
      <c r="AD43" s="161"/>
      <c r="AE43" s="64"/>
      <c r="AF43" s="65">
        <v>7</v>
      </c>
      <c r="AG43" s="65"/>
      <c r="AH43" s="204">
        <v>4.5999999999999999E-3</v>
      </c>
      <c r="AI43" s="161"/>
      <c r="AJ43" s="64"/>
      <c r="AK43" s="65">
        <v>0</v>
      </c>
      <c r="AL43" s="65"/>
      <c r="AM43" s="204">
        <v>0</v>
      </c>
      <c r="AN43" s="161"/>
      <c r="AO43" s="234">
        <v>4.5999999999999999E-3</v>
      </c>
      <c r="AP43" s="227">
        <v>736</v>
      </c>
      <c r="AQ43" s="227">
        <v>711</v>
      </c>
      <c r="AR43" s="239">
        <v>0.96599999999999997</v>
      </c>
      <c r="AS43" s="227">
        <v>725</v>
      </c>
      <c r="AT43" s="239">
        <v>0.98499999999999999</v>
      </c>
      <c r="AU43" s="227">
        <v>702</v>
      </c>
      <c r="AV43" s="236">
        <v>0.95399999999999996</v>
      </c>
      <c r="AW43" s="227">
        <v>369</v>
      </c>
      <c r="AX43" s="227">
        <v>346</v>
      </c>
      <c r="AY43" s="239">
        <v>0.93799999999999994</v>
      </c>
      <c r="AZ43" s="227">
        <v>364</v>
      </c>
      <c r="BA43" s="239">
        <v>0.98599999999999999</v>
      </c>
      <c r="BB43" s="227">
        <v>341</v>
      </c>
      <c r="BC43" s="236">
        <v>0.92400000000000004</v>
      </c>
    </row>
    <row r="44" spans="1:55" x14ac:dyDescent="0.25">
      <c r="A44" s="230">
        <v>1</v>
      </c>
      <c r="B44" s="215" t="s">
        <v>134</v>
      </c>
      <c r="C44" s="215">
        <v>6785</v>
      </c>
      <c r="D44" s="215" t="s">
        <v>224</v>
      </c>
      <c r="E44" s="215">
        <v>589</v>
      </c>
      <c r="F44" s="215">
        <v>590</v>
      </c>
      <c r="G44" s="215"/>
      <c r="H44" s="224" t="str">
        <f>HYPERLINK("https://map.geo.admin.ch/?zoom=7&amp;E=570100&amp;N=251000&amp;layers=ch.kantone.cadastralwebmap-farbe,ch.swisstopo.amtliches-strassenverzeichnis,ch.bfs.gebaeude_wohnungs_register,KML||https://tinyurl.com/yy7ya4g9/JU/6785_bdg_erw.kml","KML building")</f>
        <v>KML building</v>
      </c>
      <c r="I44" s="158">
        <v>0</v>
      </c>
      <c r="J44" s="247" t="s">
        <v>293</v>
      </c>
      <c r="K44" s="157">
        <v>0</v>
      </c>
      <c r="L44" s="65">
        <v>0</v>
      </c>
      <c r="M44" s="65"/>
      <c r="N44" s="204">
        <v>0</v>
      </c>
      <c r="O44" s="159"/>
      <c r="P44" s="64"/>
      <c r="Q44" s="65">
        <v>0</v>
      </c>
      <c r="R44" s="65"/>
      <c r="S44" s="204">
        <v>0</v>
      </c>
      <c r="T44" s="159"/>
      <c r="U44" s="64"/>
      <c r="V44" s="65">
        <v>0</v>
      </c>
      <c r="W44" s="65"/>
      <c r="X44" s="204">
        <v>0</v>
      </c>
      <c r="Y44" s="159"/>
      <c r="Z44" s="64"/>
      <c r="AA44" s="65">
        <v>0</v>
      </c>
      <c r="AB44" s="65"/>
      <c r="AC44" s="204">
        <v>0</v>
      </c>
      <c r="AD44" s="161"/>
      <c r="AE44" s="64"/>
      <c r="AF44" s="65">
        <v>12</v>
      </c>
      <c r="AG44" s="65"/>
      <c r="AH44" s="204">
        <v>2.0400000000000001E-2</v>
      </c>
      <c r="AI44" s="161"/>
      <c r="AJ44" s="64"/>
      <c r="AK44" s="65">
        <v>0</v>
      </c>
      <c r="AL44" s="65"/>
      <c r="AM44" s="204">
        <v>0</v>
      </c>
      <c r="AN44" s="161"/>
      <c r="AO44" s="234">
        <v>2.0400000000000001E-2</v>
      </c>
      <c r="AP44" s="227">
        <v>264</v>
      </c>
      <c r="AQ44" s="227">
        <v>258</v>
      </c>
      <c r="AR44" s="239">
        <v>0.97699999999999998</v>
      </c>
      <c r="AS44" s="227">
        <v>253</v>
      </c>
      <c r="AT44" s="239">
        <v>0.95799999999999996</v>
      </c>
      <c r="AU44" s="227">
        <v>250</v>
      </c>
      <c r="AV44" s="236">
        <v>0.94699999999999995</v>
      </c>
      <c r="AW44" s="227">
        <v>114</v>
      </c>
      <c r="AX44" s="227">
        <v>112</v>
      </c>
      <c r="AY44" s="239">
        <v>0.98199999999999998</v>
      </c>
      <c r="AZ44" s="227">
        <v>113</v>
      </c>
      <c r="BA44" s="239">
        <v>0.99099999999999999</v>
      </c>
      <c r="BB44" s="227">
        <v>111</v>
      </c>
      <c r="BC44" s="236">
        <v>0.97399999999999998</v>
      </c>
    </row>
    <row r="45" spans="1:55" x14ac:dyDescent="0.25">
      <c r="A45" s="230">
        <v>1</v>
      </c>
      <c r="B45" s="215" t="s">
        <v>134</v>
      </c>
      <c r="C45" s="215">
        <v>6789</v>
      </c>
      <c r="D45" s="215" t="s">
        <v>225</v>
      </c>
      <c r="E45" s="215">
        <v>429</v>
      </c>
      <c r="F45" s="215">
        <v>429</v>
      </c>
      <c r="G45" s="215"/>
      <c r="H45" s="224" t="str">
        <f>HYPERLINK("https://map.geo.admin.ch/?zoom=7&amp;E=563300&amp;N=252000&amp;layers=ch.kantone.cadastralwebmap-farbe,ch.swisstopo.amtliches-strassenverzeichnis,ch.bfs.gebaeude_wohnungs_register,KML||https://tinyurl.com/yy7ya4g9/JU/6789_bdg_erw.kml","KML building")</f>
        <v>KML building</v>
      </c>
      <c r="I45" s="158">
        <v>7</v>
      </c>
      <c r="J45" s="247" t="s">
        <v>294</v>
      </c>
      <c r="K45" s="157">
        <v>1.6317016317016316E-2</v>
      </c>
      <c r="L45" s="65">
        <v>0</v>
      </c>
      <c r="M45" s="65"/>
      <c r="N45" s="204">
        <v>0</v>
      </c>
      <c r="O45" s="159"/>
      <c r="P45" s="64"/>
      <c r="Q45" s="65">
        <v>0</v>
      </c>
      <c r="R45" s="65"/>
      <c r="S45" s="204">
        <v>0</v>
      </c>
      <c r="T45" s="159"/>
      <c r="U45" s="64"/>
      <c r="V45" s="65">
        <v>0</v>
      </c>
      <c r="W45" s="65"/>
      <c r="X45" s="204">
        <v>0</v>
      </c>
      <c r="Y45" s="159"/>
      <c r="Z45" s="64"/>
      <c r="AA45" s="65">
        <v>0</v>
      </c>
      <c r="AB45" s="65"/>
      <c r="AC45" s="204">
        <v>0</v>
      </c>
      <c r="AD45" s="161"/>
      <c r="AE45" s="64"/>
      <c r="AF45" s="65">
        <v>11</v>
      </c>
      <c r="AG45" s="65"/>
      <c r="AH45" s="204">
        <v>2.5600000000000001E-2</v>
      </c>
      <c r="AI45" s="161"/>
      <c r="AJ45" s="64"/>
      <c r="AK45" s="65">
        <v>0</v>
      </c>
      <c r="AL45" s="65"/>
      <c r="AM45" s="204">
        <v>0</v>
      </c>
      <c r="AN45" s="161"/>
      <c r="AO45" s="234">
        <v>2.5600000000000001E-2</v>
      </c>
      <c r="AP45" s="227">
        <v>229</v>
      </c>
      <c r="AQ45" s="227">
        <v>101</v>
      </c>
      <c r="AR45" s="239">
        <v>0.441</v>
      </c>
      <c r="AS45" s="227">
        <v>103</v>
      </c>
      <c r="AT45" s="239">
        <v>0.45</v>
      </c>
      <c r="AU45" s="227">
        <v>92</v>
      </c>
      <c r="AV45" s="236">
        <v>0.40200000000000002</v>
      </c>
      <c r="AW45" s="227">
        <v>145</v>
      </c>
      <c r="AX45" s="227">
        <v>47</v>
      </c>
      <c r="AY45" s="239">
        <v>0.32400000000000001</v>
      </c>
      <c r="AZ45" s="227">
        <v>47</v>
      </c>
      <c r="BA45" s="239">
        <v>0.32400000000000001</v>
      </c>
      <c r="BB45" s="227">
        <v>42</v>
      </c>
      <c r="BC45" s="236">
        <v>0.28999999999999998</v>
      </c>
    </row>
    <row r="46" spans="1:55" x14ac:dyDescent="0.25">
      <c r="A46" s="230">
        <v>1</v>
      </c>
      <c r="B46" s="215" t="s">
        <v>134</v>
      </c>
      <c r="C46" s="215">
        <v>6790</v>
      </c>
      <c r="D46" s="215" t="s">
        <v>226</v>
      </c>
      <c r="E46" s="215">
        <v>1224</v>
      </c>
      <c r="F46" s="215">
        <v>1235</v>
      </c>
      <c r="G46" s="215"/>
      <c r="H46" s="224" t="str">
        <f>HYPERLINK("https://map.geo.admin.ch/?zoom=7&amp;E=573000&amp;N=250300&amp;layers=ch.kantone.cadastralwebmap-farbe,ch.swisstopo.amtliches-strassenverzeichnis,ch.bfs.gebaeude_wohnungs_register,KML||https://tinyurl.com/yy7ya4g9/JU/6790_bdg_erw.kml","KML building")</f>
        <v>KML building</v>
      </c>
      <c r="I46" s="158">
        <v>3</v>
      </c>
      <c r="J46" s="247" t="s">
        <v>295</v>
      </c>
      <c r="K46" s="157">
        <v>2.4509803921568627E-3</v>
      </c>
      <c r="L46" s="65">
        <v>0</v>
      </c>
      <c r="M46" s="65"/>
      <c r="N46" s="204">
        <v>0</v>
      </c>
      <c r="O46" s="159"/>
      <c r="P46" s="64"/>
      <c r="Q46" s="65">
        <v>0</v>
      </c>
      <c r="R46" s="65"/>
      <c r="S46" s="204">
        <v>0</v>
      </c>
      <c r="T46" s="159"/>
      <c r="U46" s="64"/>
      <c r="V46" s="65">
        <v>0</v>
      </c>
      <c r="W46" s="65"/>
      <c r="X46" s="204">
        <v>0</v>
      </c>
      <c r="Y46" s="159"/>
      <c r="Z46" s="64"/>
      <c r="AA46" s="65">
        <v>0</v>
      </c>
      <c r="AB46" s="65"/>
      <c r="AC46" s="204">
        <v>0</v>
      </c>
      <c r="AD46" s="161"/>
      <c r="AE46" s="64"/>
      <c r="AF46" s="65">
        <v>14</v>
      </c>
      <c r="AG46" s="65"/>
      <c r="AH46" s="204">
        <v>1.14E-2</v>
      </c>
      <c r="AI46" s="161"/>
      <c r="AJ46" s="64"/>
      <c r="AK46" s="65">
        <v>0</v>
      </c>
      <c r="AL46" s="65"/>
      <c r="AM46" s="204">
        <v>0</v>
      </c>
      <c r="AN46" s="161"/>
      <c r="AO46" s="234">
        <v>1.14E-2</v>
      </c>
      <c r="AP46" s="227">
        <v>570</v>
      </c>
      <c r="AQ46" s="227">
        <v>520</v>
      </c>
      <c r="AR46" s="239">
        <v>0.91200000000000003</v>
      </c>
      <c r="AS46" s="227">
        <v>521</v>
      </c>
      <c r="AT46" s="239">
        <v>0.91400000000000003</v>
      </c>
      <c r="AU46" s="227">
        <v>518</v>
      </c>
      <c r="AV46" s="236">
        <v>0.90900000000000003</v>
      </c>
      <c r="AW46" s="227">
        <v>226</v>
      </c>
      <c r="AX46" s="227">
        <v>217</v>
      </c>
      <c r="AY46" s="239">
        <v>0.96</v>
      </c>
      <c r="AZ46" s="227">
        <v>218</v>
      </c>
      <c r="BA46" s="239">
        <v>0.96499999999999997</v>
      </c>
      <c r="BB46" s="227">
        <v>216</v>
      </c>
      <c r="BC46" s="236">
        <v>0.95599999999999996</v>
      </c>
    </row>
    <row r="47" spans="1:55" x14ac:dyDescent="0.25">
      <c r="A47" s="230">
        <v>1</v>
      </c>
      <c r="B47" s="215" t="s">
        <v>134</v>
      </c>
      <c r="C47" s="215">
        <v>6792</v>
      </c>
      <c r="D47" s="215" t="s">
        <v>227</v>
      </c>
      <c r="E47" s="215">
        <v>478</v>
      </c>
      <c r="F47" s="215">
        <v>478</v>
      </c>
      <c r="G47" s="215"/>
      <c r="H47" s="224" t="str">
        <f>HYPERLINK("https://map.geo.admin.ch/?zoom=7&amp;E=562300&amp;N=249100&amp;layers=ch.kantone.cadastralwebmap-farbe,ch.swisstopo.amtliches-strassenverzeichnis,ch.bfs.gebaeude_wohnungs_register,KML||https://tinyurl.com/yy7ya4g9/JU/6792_bdg_erw.kml","KML building")</f>
        <v>KML building</v>
      </c>
      <c r="I47" s="158">
        <v>1</v>
      </c>
      <c r="J47" s="247" t="s">
        <v>296</v>
      </c>
      <c r="K47" s="157">
        <v>2.0920502092050207E-3</v>
      </c>
      <c r="L47" s="65">
        <v>0</v>
      </c>
      <c r="M47" s="65"/>
      <c r="N47" s="204">
        <v>0</v>
      </c>
      <c r="O47" s="159"/>
      <c r="P47" s="64"/>
      <c r="Q47" s="65">
        <v>0</v>
      </c>
      <c r="R47" s="65"/>
      <c r="S47" s="204">
        <v>0</v>
      </c>
      <c r="T47" s="159"/>
      <c r="U47" s="64"/>
      <c r="V47" s="65">
        <v>0</v>
      </c>
      <c r="W47" s="65"/>
      <c r="X47" s="204">
        <v>0</v>
      </c>
      <c r="Y47" s="159"/>
      <c r="Z47" s="64"/>
      <c r="AA47" s="65">
        <v>0</v>
      </c>
      <c r="AB47" s="65"/>
      <c r="AC47" s="204">
        <v>0</v>
      </c>
      <c r="AD47" s="161"/>
      <c r="AE47" s="64"/>
      <c r="AF47" s="65">
        <v>2</v>
      </c>
      <c r="AG47" s="65"/>
      <c r="AH47" s="204">
        <v>4.1999999999999997E-3</v>
      </c>
      <c r="AI47" s="161"/>
      <c r="AJ47" s="64"/>
      <c r="AK47" s="65">
        <v>1</v>
      </c>
      <c r="AL47" s="65"/>
      <c r="AM47" s="204">
        <v>2.0999999999999999E-3</v>
      </c>
      <c r="AN47" s="161"/>
      <c r="AO47" s="234">
        <v>6.3E-3</v>
      </c>
      <c r="AP47" s="227">
        <v>274</v>
      </c>
      <c r="AQ47" s="227">
        <v>238</v>
      </c>
      <c r="AR47" s="239">
        <v>0.86899999999999999</v>
      </c>
      <c r="AS47" s="227">
        <v>239</v>
      </c>
      <c r="AT47" s="239">
        <v>0.872</v>
      </c>
      <c r="AU47" s="227">
        <v>234</v>
      </c>
      <c r="AV47" s="236">
        <v>0.85399999999999998</v>
      </c>
      <c r="AW47" s="227">
        <v>132</v>
      </c>
      <c r="AX47" s="227">
        <v>123</v>
      </c>
      <c r="AY47" s="239">
        <v>0.93200000000000005</v>
      </c>
      <c r="AZ47" s="227">
        <v>123</v>
      </c>
      <c r="BA47" s="239">
        <v>0.93200000000000005</v>
      </c>
      <c r="BB47" s="227">
        <v>121</v>
      </c>
      <c r="BC47" s="236">
        <v>0.91700000000000004</v>
      </c>
    </row>
    <row r="48" spans="1:55" x14ac:dyDescent="0.25">
      <c r="A48" s="230">
        <v>1</v>
      </c>
      <c r="B48" s="215" t="s">
        <v>134</v>
      </c>
      <c r="C48" s="215">
        <v>6800</v>
      </c>
      <c r="D48" s="215" t="s">
        <v>228</v>
      </c>
      <c r="E48" s="215">
        <v>2981</v>
      </c>
      <c r="F48" s="215">
        <v>3009</v>
      </c>
      <c r="G48" s="215"/>
      <c r="H48" s="224" t="str">
        <f>HYPERLINK("https://map.geo.admin.ch/?zoom=7&amp;E=572800&amp;N=251800&amp;layers=ch.kantone.cadastralwebmap-farbe,ch.swisstopo.amtliches-strassenverzeichnis,ch.bfs.gebaeude_wohnungs_register,KML||https://tinyurl.com/yy7ya4g9/JU/6800_bdg_erw.kml","KML building")</f>
        <v>KML building</v>
      </c>
      <c r="I48" s="158">
        <v>12</v>
      </c>
      <c r="J48" s="247" t="s">
        <v>297</v>
      </c>
      <c r="K48" s="157">
        <v>4.025494800402549E-3</v>
      </c>
      <c r="L48" s="65">
        <v>0</v>
      </c>
      <c r="M48" s="65"/>
      <c r="N48" s="204">
        <v>0</v>
      </c>
      <c r="O48" s="159"/>
      <c r="P48" s="64"/>
      <c r="Q48" s="65">
        <v>0</v>
      </c>
      <c r="R48" s="65"/>
      <c r="S48" s="204">
        <v>0</v>
      </c>
      <c r="T48" s="159"/>
      <c r="U48" s="64"/>
      <c r="V48" s="65">
        <v>0</v>
      </c>
      <c r="W48" s="65"/>
      <c r="X48" s="204">
        <v>0</v>
      </c>
      <c r="Y48" s="159"/>
      <c r="Z48" s="64"/>
      <c r="AA48" s="65">
        <v>0</v>
      </c>
      <c r="AB48" s="65"/>
      <c r="AC48" s="204">
        <v>0</v>
      </c>
      <c r="AD48" s="161"/>
      <c r="AE48" s="64"/>
      <c r="AF48" s="65">
        <v>13</v>
      </c>
      <c r="AG48" s="65"/>
      <c r="AH48" s="204">
        <v>4.4000000000000003E-3</v>
      </c>
      <c r="AI48" s="161"/>
      <c r="AJ48" s="64"/>
      <c r="AK48" s="65">
        <v>0</v>
      </c>
      <c r="AL48" s="65"/>
      <c r="AM48" s="204">
        <v>0</v>
      </c>
      <c r="AN48" s="161"/>
      <c r="AO48" s="234">
        <v>4.4000000000000003E-3</v>
      </c>
      <c r="AP48" s="227">
        <v>1287</v>
      </c>
      <c r="AQ48" s="227">
        <v>1156</v>
      </c>
      <c r="AR48" s="239">
        <v>0.89800000000000002</v>
      </c>
      <c r="AS48" s="227">
        <v>1128</v>
      </c>
      <c r="AT48" s="239">
        <v>0.876</v>
      </c>
      <c r="AU48" s="227">
        <v>1100</v>
      </c>
      <c r="AV48" s="236">
        <v>0.85499999999999998</v>
      </c>
      <c r="AW48" s="227">
        <v>652</v>
      </c>
      <c r="AX48" s="227">
        <v>552</v>
      </c>
      <c r="AY48" s="239">
        <v>0.84699999999999998</v>
      </c>
      <c r="AZ48" s="227">
        <v>537</v>
      </c>
      <c r="BA48" s="239">
        <v>0.82399999999999995</v>
      </c>
      <c r="BB48" s="227">
        <v>516</v>
      </c>
      <c r="BC48" s="236">
        <v>0.79100000000000004</v>
      </c>
    </row>
    <row r="49" spans="1:55" x14ac:dyDescent="0.25">
      <c r="A49" s="230">
        <v>1</v>
      </c>
      <c r="B49" s="215" t="s">
        <v>134</v>
      </c>
      <c r="C49" s="215">
        <v>6806</v>
      </c>
      <c r="D49" s="215" t="s">
        <v>229</v>
      </c>
      <c r="E49" s="215">
        <v>504</v>
      </c>
      <c r="F49" s="215">
        <v>504</v>
      </c>
      <c r="G49" s="215"/>
      <c r="H49" s="224" t="str">
        <f>HYPERLINK("https://map.geo.admin.ch/?zoom=7&amp;E=578200&amp;N=255600&amp;layers=ch.kantone.cadastralwebmap-farbe,ch.swisstopo.amtliches-strassenverzeichnis,ch.bfs.gebaeude_wohnungs_register,KML||https://tinyurl.com/yy7ya4g9/JU/6806_bdg_erw.kml","KML building")</f>
        <v>KML building</v>
      </c>
      <c r="I49" s="158">
        <v>6</v>
      </c>
      <c r="J49" s="247" t="s">
        <v>298</v>
      </c>
      <c r="K49" s="157">
        <v>1.1904761904761904E-2</v>
      </c>
      <c r="L49" s="65">
        <v>0</v>
      </c>
      <c r="M49" s="65"/>
      <c r="N49" s="204">
        <v>0</v>
      </c>
      <c r="O49" s="159"/>
      <c r="P49" s="64"/>
      <c r="Q49" s="65">
        <v>0</v>
      </c>
      <c r="R49" s="65"/>
      <c r="S49" s="204">
        <v>0</v>
      </c>
      <c r="T49" s="159"/>
      <c r="U49" s="64"/>
      <c r="V49" s="65">
        <v>0</v>
      </c>
      <c r="W49" s="65"/>
      <c r="X49" s="204">
        <v>0</v>
      </c>
      <c r="Y49" s="159"/>
      <c r="Z49" s="64"/>
      <c r="AA49" s="65">
        <v>0</v>
      </c>
      <c r="AB49" s="65"/>
      <c r="AC49" s="204">
        <v>0</v>
      </c>
      <c r="AD49" s="161"/>
      <c r="AE49" s="64"/>
      <c r="AF49" s="65">
        <v>0</v>
      </c>
      <c r="AG49" s="65"/>
      <c r="AH49" s="204">
        <v>0</v>
      </c>
      <c r="AI49" s="161"/>
      <c r="AJ49" s="64"/>
      <c r="AK49" s="65">
        <v>5</v>
      </c>
      <c r="AL49" s="65"/>
      <c r="AM49" s="204">
        <v>9.9000000000000008E-3</v>
      </c>
      <c r="AN49" s="161"/>
      <c r="AO49" s="234">
        <v>9.9000000000000008E-3</v>
      </c>
      <c r="AP49" s="227">
        <v>279</v>
      </c>
      <c r="AQ49" s="227">
        <v>148</v>
      </c>
      <c r="AR49" s="239">
        <v>0.53</v>
      </c>
      <c r="AS49" s="227">
        <v>237</v>
      </c>
      <c r="AT49" s="239">
        <v>0.84899999999999998</v>
      </c>
      <c r="AU49" s="227">
        <v>117</v>
      </c>
      <c r="AV49" s="236">
        <v>0.41899999999999998</v>
      </c>
      <c r="AW49" s="227">
        <v>147</v>
      </c>
      <c r="AX49" s="227">
        <v>42</v>
      </c>
      <c r="AY49" s="239">
        <v>0.28599999999999998</v>
      </c>
      <c r="AZ49" s="227">
        <v>138</v>
      </c>
      <c r="BA49" s="239">
        <v>0.93899999999999995</v>
      </c>
      <c r="BB49" s="227">
        <v>37</v>
      </c>
      <c r="BC49" s="236">
        <v>0.252</v>
      </c>
    </row>
    <row r="50" spans="1:55" x14ac:dyDescent="0.25">
      <c r="A50" s="230">
        <v>1</v>
      </c>
      <c r="B50" s="215" t="s">
        <v>134</v>
      </c>
      <c r="C50" s="215">
        <v>6807</v>
      </c>
      <c r="D50" s="215" t="s">
        <v>230</v>
      </c>
      <c r="E50" s="215">
        <v>1132</v>
      </c>
      <c r="F50" s="215">
        <v>1132</v>
      </c>
      <c r="G50" s="215"/>
      <c r="H50" s="224" t="str">
        <f>HYPERLINK("https://map.geo.admin.ch/?zoom=7&amp;E=569300&amp;N=258900&amp;layers=ch.kantone.cadastralwebmap-farbe,ch.swisstopo.amtliches-strassenverzeichnis,ch.bfs.gebaeude_wohnungs_register,KML||https://tinyurl.com/yy7ya4g9/JU/6807_bdg_erw.kml","KML building")</f>
        <v>KML building</v>
      </c>
      <c r="I50" s="158">
        <v>20</v>
      </c>
      <c r="J50" s="247" t="s">
        <v>299</v>
      </c>
      <c r="K50" s="157">
        <v>1.7667844522968199E-2</v>
      </c>
      <c r="L50" s="65">
        <v>0</v>
      </c>
      <c r="M50" s="65"/>
      <c r="N50" s="204">
        <v>0</v>
      </c>
      <c r="O50" s="159"/>
      <c r="P50" s="64"/>
      <c r="Q50" s="65">
        <v>0</v>
      </c>
      <c r="R50" s="65"/>
      <c r="S50" s="204">
        <v>0</v>
      </c>
      <c r="T50" s="159"/>
      <c r="U50" s="64"/>
      <c r="V50" s="65">
        <v>0</v>
      </c>
      <c r="W50" s="65"/>
      <c r="X50" s="204">
        <v>0</v>
      </c>
      <c r="Y50" s="159"/>
      <c r="Z50" s="64"/>
      <c r="AA50" s="65">
        <v>0</v>
      </c>
      <c r="AB50" s="65"/>
      <c r="AC50" s="204">
        <v>0</v>
      </c>
      <c r="AD50" s="161"/>
      <c r="AE50" s="64"/>
      <c r="AF50" s="65">
        <v>1</v>
      </c>
      <c r="AG50" s="65"/>
      <c r="AH50" s="204">
        <v>8.9999999999999998E-4</v>
      </c>
      <c r="AI50" s="161"/>
      <c r="AJ50" s="64"/>
      <c r="AK50" s="65">
        <v>0</v>
      </c>
      <c r="AL50" s="65"/>
      <c r="AM50" s="204">
        <v>0</v>
      </c>
      <c r="AN50" s="161"/>
      <c r="AO50" s="234">
        <v>8.9999999999999998E-4</v>
      </c>
      <c r="AP50" s="227">
        <v>568</v>
      </c>
      <c r="AQ50" s="227">
        <v>470</v>
      </c>
      <c r="AR50" s="239">
        <v>0.82699999999999996</v>
      </c>
      <c r="AS50" s="227">
        <v>491</v>
      </c>
      <c r="AT50" s="239">
        <v>0.86399999999999999</v>
      </c>
      <c r="AU50" s="227">
        <v>469</v>
      </c>
      <c r="AV50" s="236">
        <v>0.82599999999999996</v>
      </c>
      <c r="AW50" s="227">
        <v>291</v>
      </c>
      <c r="AX50" s="227">
        <v>250</v>
      </c>
      <c r="AY50" s="239">
        <v>0.85899999999999999</v>
      </c>
      <c r="AZ50" s="227">
        <v>260</v>
      </c>
      <c r="BA50" s="239">
        <v>0.89300000000000002</v>
      </c>
      <c r="BB50" s="227">
        <v>249</v>
      </c>
      <c r="BC50" s="236">
        <v>0.85599999999999998</v>
      </c>
    </row>
    <row r="51" spans="1:55" x14ac:dyDescent="0.25">
      <c r="A51" s="230">
        <v>1</v>
      </c>
      <c r="B51" s="215" t="s">
        <v>134</v>
      </c>
      <c r="C51" s="215">
        <v>6808</v>
      </c>
      <c r="D51" s="215" t="s">
        <v>231</v>
      </c>
      <c r="E51" s="215">
        <v>1491</v>
      </c>
      <c r="F51" s="215">
        <v>1493</v>
      </c>
      <c r="G51" s="215"/>
      <c r="H51" s="224" t="str">
        <f>HYPERLINK("https://map.geo.admin.ch/?zoom=7&amp;E=579100&amp;N=246300&amp;layers=ch.kantone.cadastralwebmap-farbe,ch.swisstopo.amtliches-strassenverzeichnis,ch.bfs.gebaeude_wohnungs_register,KML||https://tinyurl.com/yy7ya4g9/JU/6808_bdg_erw.kml","KML building")</f>
        <v>KML building</v>
      </c>
      <c r="I51" s="158">
        <v>2</v>
      </c>
      <c r="J51" s="247" t="s">
        <v>300</v>
      </c>
      <c r="K51" s="157">
        <v>1.3413816230717639E-3</v>
      </c>
      <c r="L51" s="65">
        <v>0</v>
      </c>
      <c r="M51" s="65"/>
      <c r="N51" s="204">
        <v>0</v>
      </c>
      <c r="O51" s="159"/>
      <c r="P51" s="64"/>
      <c r="Q51" s="65">
        <v>0</v>
      </c>
      <c r="R51" s="65"/>
      <c r="S51" s="204">
        <v>0</v>
      </c>
      <c r="T51" s="159"/>
      <c r="U51" s="64"/>
      <c r="V51" s="65">
        <v>1</v>
      </c>
      <c r="W51" s="65"/>
      <c r="X51" s="204">
        <v>6.9999999999999999E-4</v>
      </c>
      <c r="Y51" s="159"/>
      <c r="Z51" s="64"/>
      <c r="AA51" s="65">
        <v>0</v>
      </c>
      <c r="AB51" s="65"/>
      <c r="AC51" s="204">
        <v>0</v>
      </c>
      <c r="AD51" s="161"/>
      <c r="AE51" s="64"/>
      <c r="AF51" s="65">
        <v>1</v>
      </c>
      <c r="AG51" s="65"/>
      <c r="AH51" s="204">
        <v>6.9999999999999999E-4</v>
      </c>
      <c r="AI51" s="161"/>
      <c r="AJ51" s="64"/>
      <c r="AK51" s="65">
        <v>3</v>
      </c>
      <c r="AL51" s="65"/>
      <c r="AM51" s="204">
        <v>2E-3</v>
      </c>
      <c r="AN51" s="161"/>
      <c r="AO51" s="234">
        <v>3.4000000000000002E-3</v>
      </c>
      <c r="AP51" s="227">
        <v>814</v>
      </c>
      <c r="AQ51" s="227">
        <v>726</v>
      </c>
      <c r="AR51" s="239">
        <v>0.89200000000000002</v>
      </c>
      <c r="AS51" s="227">
        <v>687</v>
      </c>
      <c r="AT51" s="239">
        <v>0.84399999999999997</v>
      </c>
      <c r="AU51" s="227">
        <v>656</v>
      </c>
      <c r="AV51" s="236">
        <v>0.80600000000000005</v>
      </c>
      <c r="AW51" s="227">
        <v>446</v>
      </c>
      <c r="AX51" s="227">
        <v>401</v>
      </c>
      <c r="AY51" s="239">
        <v>0.89900000000000002</v>
      </c>
      <c r="AZ51" s="227">
        <v>393</v>
      </c>
      <c r="BA51" s="239">
        <v>0.88100000000000001</v>
      </c>
      <c r="BB51" s="227">
        <v>375</v>
      </c>
      <c r="BC51" s="236">
        <v>0.84099999999999997</v>
      </c>
    </row>
    <row r="52" spans="1:55" x14ac:dyDescent="0.25">
      <c r="A52" s="230">
        <v>1</v>
      </c>
      <c r="B52" s="215" t="s">
        <v>134</v>
      </c>
      <c r="C52" s="215">
        <v>6809</v>
      </c>
      <c r="D52" s="215" t="s">
        <v>232</v>
      </c>
      <c r="E52" s="215">
        <v>1240</v>
      </c>
      <c r="F52" s="215">
        <v>1241</v>
      </c>
      <c r="G52" s="215"/>
      <c r="H52" s="224" t="str">
        <f>HYPERLINK("https://map.geo.admin.ch/?zoom=7&amp;E=567000&amp;N=249100&amp;layers=ch.kantone.cadastralwebmap-farbe,ch.swisstopo.amtliches-strassenverzeichnis,ch.bfs.gebaeude_wohnungs_register,KML||https://tinyurl.com/yy7ya4g9/JU/6809_bdg_erw.kml","KML building")</f>
        <v>KML building</v>
      </c>
      <c r="I52" s="158">
        <v>10</v>
      </c>
      <c r="J52" s="247" t="s">
        <v>301</v>
      </c>
      <c r="K52" s="157">
        <v>8.0645161290322578E-3</v>
      </c>
      <c r="L52" s="65">
        <v>0</v>
      </c>
      <c r="M52" s="65"/>
      <c r="N52" s="204">
        <v>0</v>
      </c>
      <c r="O52" s="159"/>
      <c r="P52" s="64"/>
      <c r="Q52" s="65">
        <v>0</v>
      </c>
      <c r="R52" s="65"/>
      <c r="S52" s="204">
        <v>0</v>
      </c>
      <c r="T52" s="159"/>
      <c r="U52" s="64"/>
      <c r="V52" s="65">
        <v>0</v>
      </c>
      <c r="W52" s="65"/>
      <c r="X52" s="204">
        <v>0</v>
      </c>
      <c r="Y52" s="159"/>
      <c r="Z52" s="64"/>
      <c r="AA52" s="65">
        <v>0</v>
      </c>
      <c r="AB52" s="65"/>
      <c r="AC52" s="204">
        <v>0</v>
      </c>
      <c r="AD52" s="161"/>
      <c r="AE52" s="64"/>
      <c r="AF52" s="65">
        <v>3</v>
      </c>
      <c r="AG52" s="65"/>
      <c r="AH52" s="204">
        <v>2.3999999999999998E-3</v>
      </c>
      <c r="AI52" s="161"/>
      <c r="AJ52" s="64"/>
      <c r="AK52" s="65">
        <v>0</v>
      </c>
      <c r="AL52" s="65"/>
      <c r="AM52" s="204">
        <v>0</v>
      </c>
      <c r="AN52" s="161"/>
      <c r="AO52" s="234">
        <v>2.3999999999999998E-3</v>
      </c>
      <c r="AP52" s="227">
        <v>677</v>
      </c>
      <c r="AQ52" s="227">
        <v>653</v>
      </c>
      <c r="AR52" s="239">
        <v>0.96499999999999997</v>
      </c>
      <c r="AS52" s="227">
        <v>584</v>
      </c>
      <c r="AT52" s="239">
        <v>0.86299999999999999</v>
      </c>
      <c r="AU52" s="227">
        <v>564</v>
      </c>
      <c r="AV52" s="236">
        <v>0.83299999999999996</v>
      </c>
      <c r="AW52" s="227">
        <v>403</v>
      </c>
      <c r="AX52" s="227">
        <v>384</v>
      </c>
      <c r="AY52" s="239">
        <v>0.95299999999999996</v>
      </c>
      <c r="AZ52" s="227">
        <v>357</v>
      </c>
      <c r="BA52" s="239">
        <v>0.88600000000000001</v>
      </c>
      <c r="BB52" s="227">
        <v>341</v>
      </c>
      <c r="BC52" s="236">
        <v>0.84599999999999997</v>
      </c>
    </row>
    <row r="53" spans="1:55" x14ac:dyDescent="0.25">
      <c r="A53" s="230">
        <v>1</v>
      </c>
      <c r="B53" s="215" t="s">
        <v>134</v>
      </c>
      <c r="C53" s="215">
        <v>6810</v>
      </c>
      <c r="D53" s="215" t="s">
        <v>233</v>
      </c>
      <c r="E53" s="215">
        <v>1289</v>
      </c>
      <c r="F53" s="215">
        <v>1291</v>
      </c>
      <c r="G53" s="215"/>
      <c r="H53" s="224" t="str">
        <f>HYPERLINK("https://map.geo.admin.ch/?zoom=7&amp;E=582400&amp;N=252500&amp;layers=ch.kantone.cadastralwebmap-farbe,ch.swisstopo.amtliches-strassenverzeichnis,ch.bfs.gebaeude_wohnungs_register,KML||https://tinyurl.com/yy7ya4g9/JU/6810_bdg_erw.kml","KML building")</f>
        <v>KML building</v>
      </c>
      <c r="I53" s="158">
        <v>15</v>
      </c>
      <c r="J53" s="247" t="s">
        <v>302</v>
      </c>
      <c r="K53" s="157">
        <v>1.1636927851047323E-2</v>
      </c>
      <c r="L53" s="65">
        <v>0</v>
      </c>
      <c r="M53" s="65"/>
      <c r="N53" s="204">
        <v>0</v>
      </c>
      <c r="O53" s="159"/>
      <c r="P53" s="64"/>
      <c r="Q53" s="65">
        <v>0</v>
      </c>
      <c r="R53" s="65"/>
      <c r="S53" s="204">
        <v>0</v>
      </c>
      <c r="T53" s="159"/>
      <c r="U53" s="64"/>
      <c r="V53" s="65">
        <v>0</v>
      </c>
      <c r="W53" s="65"/>
      <c r="X53" s="204">
        <v>0</v>
      </c>
      <c r="Y53" s="159"/>
      <c r="Z53" s="64"/>
      <c r="AA53" s="65">
        <v>0</v>
      </c>
      <c r="AB53" s="65"/>
      <c r="AC53" s="204">
        <v>0</v>
      </c>
      <c r="AD53" s="161"/>
      <c r="AE53" s="64"/>
      <c r="AF53" s="65">
        <v>21</v>
      </c>
      <c r="AG53" s="65"/>
      <c r="AH53" s="204">
        <v>1.6299999999999999E-2</v>
      </c>
      <c r="AI53" s="161"/>
      <c r="AJ53" s="64"/>
      <c r="AK53" s="65">
        <v>1</v>
      </c>
      <c r="AL53" s="65"/>
      <c r="AM53" s="204">
        <v>8.0000000000000004E-4</v>
      </c>
      <c r="AN53" s="161"/>
      <c r="AO53" s="234">
        <v>1.7099999999999997E-2</v>
      </c>
      <c r="AP53" s="227">
        <v>735</v>
      </c>
      <c r="AQ53" s="227">
        <v>565</v>
      </c>
      <c r="AR53" s="239">
        <v>0.76900000000000002</v>
      </c>
      <c r="AS53" s="227">
        <v>610</v>
      </c>
      <c r="AT53" s="239">
        <v>0.83</v>
      </c>
      <c r="AU53" s="227">
        <v>559</v>
      </c>
      <c r="AV53" s="236">
        <v>0.76100000000000001</v>
      </c>
      <c r="AW53" s="227">
        <v>389</v>
      </c>
      <c r="AX53" s="227">
        <v>313</v>
      </c>
      <c r="AY53" s="239">
        <v>0.80500000000000005</v>
      </c>
      <c r="AZ53" s="227">
        <v>341</v>
      </c>
      <c r="BA53" s="239">
        <v>0.877</v>
      </c>
      <c r="BB53" s="227">
        <v>310</v>
      </c>
      <c r="BC53" s="236">
        <v>0.79700000000000004</v>
      </c>
    </row>
    <row r="54" spans="1:55" x14ac:dyDescent="0.25">
      <c r="A54" s="230">
        <v>1</v>
      </c>
      <c r="B54" s="215" t="s">
        <v>134</v>
      </c>
      <c r="C54" s="215">
        <v>6811</v>
      </c>
      <c r="D54" s="215" t="s">
        <v>463</v>
      </c>
      <c r="E54" s="215">
        <v>418</v>
      </c>
      <c r="F54" s="215">
        <v>420</v>
      </c>
      <c r="G54" s="215"/>
      <c r="H54" s="224" t="str">
        <f>HYPERLINK("https://map.geo.admin.ch/?zoom=7&amp;E=574700&amp;N=258400&amp;layers=ch.kantone.cadastralwebmap-farbe,ch.swisstopo.amtliches-strassenverzeichnis,ch.bfs.gebaeude_wohnungs_register,KML||https://tinyurl.com/yy7ya4g9/JU/6811_bdg_erw.kml","KML building")</f>
        <v>KML building</v>
      </c>
      <c r="I54" s="158">
        <v>9</v>
      </c>
      <c r="J54" s="247" t="s">
        <v>465</v>
      </c>
      <c r="K54" s="157">
        <v>2.1531100478468901E-2</v>
      </c>
      <c r="L54" s="65">
        <v>0</v>
      </c>
      <c r="M54" s="65"/>
      <c r="N54" s="204">
        <v>0</v>
      </c>
      <c r="O54" s="159"/>
      <c r="P54" s="64"/>
      <c r="Q54" s="65">
        <v>0</v>
      </c>
      <c r="R54" s="65"/>
      <c r="S54" s="204">
        <v>0</v>
      </c>
      <c r="T54" s="159"/>
      <c r="U54" s="64"/>
      <c r="V54" s="65">
        <v>0</v>
      </c>
      <c r="W54" s="65"/>
      <c r="X54" s="204">
        <v>0</v>
      </c>
      <c r="Y54" s="159"/>
      <c r="Z54" s="64"/>
      <c r="AA54" s="65">
        <v>0</v>
      </c>
      <c r="AB54" s="65"/>
      <c r="AC54" s="204">
        <v>0</v>
      </c>
      <c r="AD54" s="161"/>
      <c r="AE54" s="64"/>
      <c r="AF54" s="65">
        <v>8</v>
      </c>
      <c r="AG54" s="65"/>
      <c r="AH54" s="204">
        <v>1.9099999999999999E-2</v>
      </c>
      <c r="AI54" s="161"/>
      <c r="AJ54" s="64"/>
      <c r="AK54" s="65">
        <v>0</v>
      </c>
      <c r="AL54" s="65"/>
      <c r="AM54" s="204">
        <v>0</v>
      </c>
      <c r="AN54" s="161"/>
      <c r="AO54" s="234">
        <v>1.9099999999999999E-2</v>
      </c>
      <c r="AP54" s="227">
        <v>242</v>
      </c>
      <c r="AQ54" s="227">
        <v>236</v>
      </c>
      <c r="AR54" s="239">
        <v>0.97499999999999998</v>
      </c>
      <c r="AS54" s="227">
        <v>216</v>
      </c>
      <c r="AT54" s="239">
        <v>0.89300000000000002</v>
      </c>
      <c r="AU54" s="227">
        <v>212</v>
      </c>
      <c r="AV54" s="236">
        <v>0.876</v>
      </c>
      <c r="AW54" s="227">
        <v>144</v>
      </c>
      <c r="AX54" s="227">
        <v>139</v>
      </c>
      <c r="AY54" s="239">
        <v>0.96499999999999997</v>
      </c>
      <c r="AZ54" s="227">
        <v>132</v>
      </c>
      <c r="BA54" s="239">
        <v>0.91700000000000004</v>
      </c>
      <c r="BB54" s="227">
        <v>128</v>
      </c>
      <c r="BC54" s="236">
        <v>0.88900000000000001</v>
      </c>
    </row>
    <row r="55" spans="1:55" x14ac:dyDescent="0.25">
      <c r="A55" s="230">
        <v>1</v>
      </c>
      <c r="B55" s="215" t="s">
        <v>134</v>
      </c>
      <c r="C55" s="215">
        <v>6812</v>
      </c>
      <c r="D55" s="215" t="s">
        <v>750</v>
      </c>
      <c r="E55" s="215">
        <v>799</v>
      </c>
      <c r="F55" s="215">
        <v>801</v>
      </c>
      <c r="G55" s="215"/>
      <c r="H55" s="224" t="str">
        <f>HYPERLINK("https://map.geo.admin.ch/?zoom=7&amp;E=&amp;N=&amp;layers=ch.kantone.cadastralwebmap-farbe,ch.swisstopo.amtliches-strassenverzeichnis,ch.bfs.gebaeude_wohnungs_register,KML||https://tinyurl.com/yy7ya4g9/JU/6812_bdg_erw.kml","KML building")</f>
        <v>KML building</v>
      </c>
      <c r="I55" s="158">
        <v>16</v>
      </c>
      <c r="J55" s="247" t="s">
        <v>752</v>
      </c>
      <c r="K55" s="157">
        <v>2.002503128911139E-2</v>
      </c>
      <c r="L55" s="65">
        <v>0</v>
      </c>
      <c r="M55" s="65"/>
      <c r="N55" s="204">
        <v>0</v>
      </c>
      <c r="O55" s="159"/>
      <c r="P55" s="64"/>
      <c r="Q55" s="65">
        <v>0</v>
      </c>
      <c r="R55" s="65"/>
      <c r="S55" s="204">
        <v>0</v>
      </c>
      <c r="T55" s="159"/>
      <c r="U55" s="64"/>
      <c r="V55" s="65">
        <v>0</v>
      </c>
      <c r="W55" s="65"/>
      <c r="X55" s="204">
        <v>0</v>
      </c>
      <c r="Y55" s="159"/>
      <c r="Z55" s="64"/>
      <c r="AA55" s="65">
        <v>0</v>
      </c>
      <c r="AB55" s="65"/>
      <c r="AC55" s="204">
        <v>0</v>
      </c>
      <c r="AD55" s="161"/>
      <c r="AE55" s="64"/>
      <c r="AF55" s="65">
        <v>9</v>
      </c>
      <c r="AG55" s="65"/>
      <c r="AH55" s="204">
        <v>1.1299999999999999E-2</v>
      </c>
      <c r="AI55" s="161"/>
      <c r="AJ55" s="64"/>
      <c r="AK55" s="65">
        <v>0</v>
      </c>
      <c r="AL55" s="65"/>
      <c r="AM55" s="204">
        <v>0</v>
      </c>
      <c r="AN55" s="161"/>
      <c r="AO55" s="234">
        <v>1.1299999999999999E-2</v>
      </c>
      <c r="AP55" s="227">
        <v>413</v>
      </c>
      <c r="AQ55" s="227">
        <v>388</v>
      </c>
      <c r="AR55" s="239">
        <v>0.93899999999999995</v>
      </c>
      <c r="AS55" s="227">
        <v>356</v>
      </c>
      <c r="AT55" s="239">
        <v>0.86199999999999999</v>
      </c>
      <c r="AU55" s="227">
        <v>345</v>
      </c>
      <c r="AV55" s="236">
        <v>0.83499999999999996</v>
      </c>
      <c r="AW55" s="227">
        <v>212</v>
      </c>
      <c r="AX55" s="227">
        <v>194</v>
      </c>
      <c r="AY55" s="239">
        <v>0.91500000000000004</v>
      </c>
      <c r="AZ55" s="227">
        <v>193</v>
      </c>
      <c r="BA55" s="239">
        <v>0.91</v>
      </c>
      <c r="BB55" s="227">
        <v>185</v>
      </c>
      <c r="BC55" s="236">
        <v>0.873</v>
      </c>
    </row>
    <row r="56" spans="1:55" x14ac:dyDescent="0.25">
      <c r="AO56" s="235"/>
      <c r="AR56" s="239"/>
      <c r="AT56" s="239"/>
      <c r="AV56" s="236"/>
      <c r="AY56" s="239"/>
      <c r="BA56" s="239"/>
      <c r="BC56" s="236"/>
    </row>
    <row r="57" spans="1:55" x14ac:dyDescent="0.25">
      <c r="AO57" s="235"/>
      <c r="AR57" s="239"/>
      <c r="AT57" s="239"/>
      <c r="AV57" s="236"/>
      <c r="AY57" s="239"/>
      <c r="BA57" s="239"/>
      <c r="BC57" s="236"/>
    </row>
    <row r="58" spans="1:55" x14ac:dyDescent="0.25">
      <c r="AO58" s="235"/>
      <c r="AR58" s="239"/>
      <c r="AT58" s="239"/>
      <c r="AV58" s="236"/>
      <c r="AY58" s="239"/>
      <c r="BA58" s="239"/>
      <c r="BC58" s="236"/>
    </row>
    <row r="59" spans="1:55" x14ac:dyDescent="0.25">
      <c r="AO59" s="235"/>
      <c r="AR59" s="239"/>
      <c r="AT59" s="239"/>
      <c r="AV59" s="236"/>
      <c r="AY59" s="239"/>
      <c r="BA59" s="239"/>
      <c r="BC59" s="236"/>
    </row>
    <row r="60" spans="1:55" x14ac:dyDescent="0.25">
      <c r="AO60" s="235"/>
      <c r="AR60" s="239"/>
      <c r="AT60" s="239"/>
      <c r="AV60" s="236"/>
      <c r="AY60" s="239"/>
      <c r="BA60" s="239"/>
      <c r="BC60" s="236"/>
    </row>
    <row r="61" spans="1:55" x14ac:dyDescent="0.25">
      <c r="AO61" s="235"/>
      <c r="AR61" s="239"/>
      <c r="AT61" s="239"/>
      <c r="AV61" s="236"/>
      <c r="AY61" s="239"/>
      <c r="BA61" s="239"/>
      <c r="BC61" s="236"/>
    </row>
    <row r="62" spans="1:55" x14ac:dyDescent="0.25">
      <c r="AO62" s="235"/>
      <c r="AR62" s="239"/>
      <c r="AT62" s="239"/>
      <c r="AV62" s="236"/>
      <c r="AY62" s="239"/>
      <c r="BA62" s="239"/>
      <c r="BC62" s="236"/>
    </row>
    <row r="63" spans="1:55" x14ac:dyDescent="0.25">
      <c r="AO63" s="235"/>
      <c r="AR63" s="239"/>
      <c r="AT63" s="239"/>
      <c r="AV63" s="236"/>
      <c r="AY63" s="239"/>
      <c r="BA63" s="239"/>
      <c r="BC63" s="236"/>
    </row>
    <row r="64" spans="1:55" x14ac:dyDescent="0.25">
      <c r="AO64" s="235"/>
      <c r="AR64" s="239"/>
      <c r="AT64" s="239"/>
      <c r="AV64" s="236"/>
      <c r="AY64" s="239"/>
      <c r="BA64" s="239"/>
      <c r="BC64" s="236"/>
    </row>
    <row r="65" spans="41:55" x14ac:dyDescent="0.25">
      <c r="AO65" s="235"/>
      <c r="AR65" s="239"/>
      <c r="AT65" s="239"/>
      <c r="AV65" s="236"/>
      <c r="AY65" s="239"/>
      <c r="BA65" s="239"/>
      <c r="BC65" s="236"/>
    </row>
    <row r="66" spans="41:55" x14ac:dyDescent="0.25">
      <c r="AO66" s="235"/>
      <c r="AR66" s="239"/>
      <c r="AT66" s="239"/>
      <c r="AV66" s="236"/>
      <c r="AY66" s="239"/>
      <c r="BA66" s="239"/>
      <c r="BC66" s="236"/>
    </row>
    <row r="67" spans="41:55" x14ac:dyDescent="0.25">
      <c r="AO67" s="235"/>
      <c r="AR67" s="239"/>
      <c r="AT67" s="239"/>
      <c r="AV67" s="236"/>
      <c r="AY67" s="239"/>
      <c r="BA67" s="239"/>
      <c r="BC67" s="236"/>
    </row>
    <row r="68" spans="41:55" x14ac:dyDescent="0.25">
      <c r="AO68" s="235"/>
      <c r="AR68" s="239"/>
      <c r="AT68" s="239"/>
      <c r="AV68" s="236"/>
      <c r="AY68" s="239"/>
      <c r="BA68" s="239"/>
      <c r="BC68" s="236"/>
    </row>
    <row r="69" spans="41:55" x14ac:dyDescent="0.25">
      <c r="AO69" s="235"/>
      <c r="AR69" s="239"/>
      <c r="AT69" s="239"/>
      <c r="AV69" s="236"/>
      <c r="AY69" s="239"/>
      <c r="BA69" s="239"/>
      <c r="BC69" s="236"/>
    </row>
    <row r="70" spans="41:55" x14ac:dyDescent="0.25">
      <c r="AO70" s="235"/>
      <c r="AR70" s="239"/>
      <c r="AT70" s="239"/>
      <c r="AV70" s="236"/>
      <c r="AY70" s="239"/>
      <c r="BA70" s="239"/>
      <c r="BC70" s="236"/>
    </row>
    <row r="71" spans="41:55" x14ac:dyDescent="0.25">
      <c r="AO71" s="235"/>
      <c r="AR71" s="239"/>
      <c r="AT71" s="239"/>
      <c r="AV71" s="236"/>
      <c r="AY71" s="239"/>
      <c r="BA71" s="239"/>
      <c r="BC71" s="236"/>
    </row>
    <row r="72" spans="41:55" x14ac:dyDescent="0.25">
      <c r="AO72" s="235"/>
      <c r="AR72" s="239"/>
      <c r="AT72" s="239"/>
      <c r="AV72" s="236"/>
      <c r="AY72" s="239"/>
      <c r="BA72" s="239"/>
      <c r="BC72" s="236"/>
    </row>
    <row r="73" spans="41:55" x14ac:dyDescent="0.25">
      <c r="AO73" s="235"/>
      <c r="AR73" s="239"/>
      <c r="AT73" s="239"/>
      <c r="AV73" s="236"/>
      <c r="AY73" s="239"/>
      <c r="BA73" s="239"/>
      <c r="BC73" s="236"/>
    </row>
    <row r="74" spans="41:55" x14ac:dyDescent="0.25">
      <c r="AO74" s="235"/>
      <c r="AR74" s="239"/>
      <c r="AT74" s="239"/>
      <c r="AV74" s="236"/>
      <c r="AY74" s="239"/>
      <c r="BA74" s="239"/>
      <c r="BC74" s="236"/>
    </row>
    <row r="75" spans="41:55" x14ac:dyDescent="0.25">
      <c r="AO75" s="235"/>
      <c r="AR75" s="239"/>
      <c r="AT75" s="239"/>
      <c r="AV75" s="236"/>
      <c r="AY75" s="239"/>
      <c r="BA75" s="239"/>
      <c r="BC75" s="236"/>
    </row>
    <row r="76" spans="41:55" x14ac:dyDescent="0.25">
      <c r="AO76" s="235"/>
      <c r="AR76" s="239"/>
      <c r="AT76" s="239"/>
      <c r="AV76" s="236"/>
      <c r="AY76" s="239"/>
      <c r="BA76" s="239"/>
      <c r="BC76" s="236"/>
    </row>
    <row r="77" spans="41:55" x14ac:dyDescent="0.25">
      <c r="AO77" s="235"/>
      <c r="AR77" s="239"/>
      <c r="AT77" s="239"/>
      <c r="AV77" s="236"/>
      <c r="AY77" s="239"/>
      <c r="BA77" s="239"/>
      <c r="BC77" s="236"/>
    </row>
    <row r="78" spans="41:55" x14ac:dyDescent="0.25">
      <c r="AO78" s="235"/>
      <c r="AR78" s="239"/>
      <c r="AT78" s="239"/>
      <c r="AV78" s="236"/>
      <c r="AY78" s="239"/>
      <c r="BA78" s="239"/>
      <c r="BC78" s="236"/>
    </row>
    <row r="79" spans="41:55" x14ac:dyDescent="0.25">
      <c r="AO79" s="235"/>
      <c r="AR79" s="239"/>
      <c r="AT79" s="239"/>
      <c r="AV79" s="236"/>
      <c r="AY79" s="239"/>
      <c r="BA79" s="239"/>
      <c r="BC79" s="236"/>
    </row>
    <row r="80" spans="41:55" x14ac:dyDescent="0.25">
      <c r="AO80" s="235"/>
      <c r="AR80" s="239"/>
      <c r="AT80" s="239"/>
      <c r="AV80" s="236"/>
      <c r="AY80" s="239"/>
      <c r="BA80" s="239"/>
      <c r="BC80" s="236"/>
    </row>
    <row r="81" spans="41:55" x14ac:dyDescent="0.25">
      <c r="AO81" s="235"/>
      <c r="AR81" s="239"/>
      <c r="AT81" s="239"/>
      <c r="AV81" s="236"/>
      <c r="AY81" s="239"/>
      <c r="BA81" s="239"/>
      <c r="BC81" s="236"/>
    </row>
    <row r="82" spans="41:55" x14ac:dyDescent="0.25">
      <c r="AO82" s="235"/>
      <c r="AR82" s="239"/>
      <c r="AT82" s="239"/>
      <c r="AV82" s="236"/>
      <c r="AY82" s="239"/>
      <c r="BA82" s="239"/>
      <c r="BC82" s="236"/>
    </row>
    <row r="83" spans="41:55" x14ac:dyDescent="0.25">
      <c r="AO83" s="235"/>
      <c r="AR83" s="239"/>
      <c r="AT83" s="239"/>
      <c r="AV83" s="236"/>
      <c r="AY83" s="239"/>
      <c r="BA83" s="239"/>
      <c r="BC83" s="236"/>
    </row>
    <row r="84" spans="41:55" x14ac:dyDescent="0.25">
      <c r="AO84" s="235"/>
      <c r="AR84" s="239"/>
      <c r="AT84" s="239"/>
      <c r="AV84" s="236"/>
      <c r="AY84" s="239"/>
      <c r="BA84" s="239"/>
      <c r="BC84" s="236"/>
    </row>
    <row r="85" spans="41:55" x14ac:dyDescent="0.25">
      <c r="AO85" s="235"/>
      <c r="AR85" s="239"/>
      <c r="AT85" s="239"/>
      <c r="AV85" s="236"/>
      <c r="AY85" s="239"/>
      <c r="BA85" s="239"/>
      <c r="BC85" s="236"/>
    </row>
    <row r="86" spans="41:55" x14ac:dyDescent="0.25">
      <c r="AO86" s="235"/>
      <c r="AR86" s="239"/>
      <c r="AT86" s="239"/>
      <c r="AV86" s="236"/>
      <c r="AY86" s="239"/>
      <c r="BA86" s="239"/>
      <c r="BC86" s="236"/>
    </row>
    <row r="87" spans="41:55" x14ac:dyDescent="0.25">
      <c r="AO87" s="235"/>
      <c r="AR87" s="239"/>
      <c r="AT87" s="239"/>
      <c r="AV87" s="236"/>
      <c r="AY87" s="239"/>
      <c r="BA87" s="239"/>
      <c r="BC87" s="236"/>
    </row>
    <row r="88" spans="41:55" x14ac:dyDescent="0.25">
      <c r="AO88" s="235"/>
      <c r="AR88" s="239"/>
      <c r="AT88" s="239"/>
      <c r="AV88" s="236"/>
      <c r="AY88" s="239"/>
      <c r="BA88" s="239"/>
      <c r="BC88" s="236"/>
    </row>
    <row r="89" spans="41:55" x14ac:dyDescent="0.25">
      <c r="AO89" s="235"/>
      <c r="AR89" s="239"/>
      <c r="AT89" s="239"/>
      <c r="AV89" s="236"/>
      <c r="AY89" s="239"/>
      <c r="BA89" s="239"/>
      <c r="BC89" s="236"/>
    </row>
    <row r="90" spans="41:55" x14ac:dyDescent="0.25">
      <c r="AO90" s="235"/>
      <c r="AR90" s="239"/>
      <c r="AT90" s="239"/>
      <c r="AV90" s="236"/>
      <c r="AY90" s="239"/>
      <c r="BA90" s="239"/>
      <c r="BC90" s="236"/>
    </row>
    <row r="91" spans="41:55" x14ac:dyDescent="0.25">
      <c r="AO91" s="235"/>
      <c r="AR91" s="239"/>
      <c r="AT91" s="239"/>
      <c r="AV91" s="236"/>
      <c r="AY91" s="239"/>
      <c r="BA91" s="239"/>
      <c r="BC91" s="236"/>
    </row>
    <row r="92" spans="41:55" x14ac:dyDescent="0.25">
      <c r="AO92" s="235"/>
      <c r="AR92" s="239"/>
      <c r="AT92" s="239"/>
      <c r="AV92" s="236"/>
      <c r="AY92" s="239"/>
      <c r="BA92" s="239"/>
      <c r="BC92" s="236"/>
    </row>
    <row r="93" spans="41:55" x14ac:dyDescent="0.25">
      <c r="AO93" s="235"/>
      <c r="AR93" s="239"/>
      <c r="AT93" s="239"/>
      <c r="AV93" s="236"/>
      <c r="AY93" s="239"/>
      <c r="BA93" s="239"/>
      <c r="BC93" s="236"/>
    </row>
    <row r="94" spans="41:55" x14ac:dyDescent="0.25">
      <c r="AO94" s="235"/>
      <c r="AR94" s="239"/>
      <c r="AT94" s="239"/>
      <c r="AV94" s="236"/>
      <c r="AY94" s="239"/>
      <c r="BA94" s="239"/>
      <c r="BC94" s="236"/>
    </row>
    <row r="95" spans="41:55" x14ac:dyDescent="0.25">
      <c r="AO95" s="235"/>
      <c r="AR95" s="239"/>
      <c r="AT95" s="239"/>
      <c r="AV95" s="236"/>
      <c r="AY95" s="239"/>
      <c r="BA95" s="239"/>
      <c r="BC95" s="236"/>
    </row>
    <row r="96" spans="41:55" x14ac:dyDescent="0.25">
      <c r="AO96" s="235"/>
      <c r="AR96" s="239"/>
      <c r="AT96" s="239"/>
      <c r="AV96" s="236"/>
      <c r="AY96" s="239"/>
      <c r="BA96" s="239"/>
      <c r="BC96" s="236"/>
    </row>
    <row r="97" spans="41:55" x14ac:dyDescent="0.25">
      <c r="AO97" s="235"/>
      <c r="AR97" s="239"/>
      <c r="AT97" s="239"/>
      <c r="AV97" s="236"/>
      <c r="AY97" s="239"/>
      <c r="BA97" s="239"/>
      <c r="BC97" s="236"/>
    </row>
    <row r="98" spans="41:55" x14ac:dyDescent="0.25">
      <c r="AO98" s="235"/>
      <c r="AR98" s="239"/>
      <c r="AT98" s="239"/>
      <c r="AV98" s="236"/>
      <c r="AY98" s="239"/>
      <c r="BA98" s="239"/>
      <c r="BC98" s="236"/>
    </row>
    <row r="99" spans="41:55" x14ac:dyDescent="0.25">
      <c r="AO99" s="235"/>
      <c r="AR99" s="239"/>
      <c r="AT99" s="239"/>
      <c r="AV99" s="236"/>
      <c r="AY99" s="239"/>
      <c r="BA99" s="239"/>
      <c r="BC99" s="236"/>
    </row>
    <row r="100" spans="41:55" x14ac:dyDescent="0.25">
      <c r="AO100" s="235"/>
      <c r="AR100" s="239"/>
      <c r="AT100" s="239"/>
      <c r="AV100" s="236"/>
      <c r="AY100" s="239"/>
      <c r="BA100" s="239"/>
      <c r="BC100" s="236"/>
    </row>
    <row r="101" spans="41:55" x14ac:dyDescent="0.25">
      <c r="AO101" s="235"/>
      <c r="AR101" s="239"/>
      <c r="AT101" s="239"/>
      <c r="AV101" s="236"/>
      <c r="AY101" s="239"/>
      <c r="BA101" s="239"/>
      <c r="BC101" s="236"/>
    </row>
    <row r="102" spans="41:55" x14ac:dyDescent="0.25">
      <c r="AO102" s="235"/>
      <c r="AR102" s="239"/>
      <c r="AT102" s="239"/>
      <c r="AV102" s="236"/>
      <c r="AY102" s="239"/>
      <c r="BA102" s="239"/>
      <c r="BC102" s="236"/>
    </row>
    <row r="103" spans="41:55" x14ac:dyDescent="0.25">
      <c r="AO103" s="235"/>
      <c r="AR103" s="239"/>
      <c r="AT103" s="239"/>
      <c r="AV103" s="236"/>
      <c r="AY103" s="239"/>
      <c r="BA103" s="239"/>
      <c r="BC103" s="236"/>
    </row>
    <row r="104" spans="41:55" x14ac:dyDescent="0.25">
      <c r="AO104" s="235"/>
      <c r="AR104" s="239"/>
      <c r="AT104" s="239"/>
      <c r="AV104" s="236"/>
      <c r="AY104" s="239"/>
      <c r="BA104" s="239"/>
      <c r="BC104" s="236"/>
    </row>
    <row r="105" spans="41:55" x14ac:dyDescent="0.25">
      <c r="AO105" s="235"/>
      <c r="AR105" s="239"/>
      <c r="AT105" s="239"/>
      <c r="AV105" s="236"/>
      <c r="AY105" s="239"/>
      <c r="BA105" s="239"/>
      <c r="BC105" s="236"/>
    </row>
    <row r="106" spans="41:55" x14ac:dyDescent="0.25">
      <c r="AO106" s="235"/>
      <c r="AR106" s="239"/>
      <c r="AT106" s="239"/>
      <c r="AV106" s="236"/>
      <c r="AY106" s="239"/>
      <c r="BA106" s="239"/>
      <c r="BC106" s="236"/>
    </row>
    <row r="107" spans="41:55" x14ac:dyDescent="0.25">
      <c r="AO107" s="235"/>
      <c r="AR107" s="239"/>
      <c r="AT107" s="239"/>
      <c r="AV107" s="236"/>
      <c r="AY107" s="239"/>
      <c r="BA107" s="239"/>
      <c r="BC107" s="236"/>
    </row>
    <row r="108" spans="41:55" x14ac:dyDescent="0.25">
      <c r="AO108" s="235"/>
      <c r="AR108" s="239"/>
      <c r="AT108" s="239"/>
      <c r="AV108" s="236"/>
      <c r="AY108" s="239"/>
      <c r="BA108" s="239"/>
      <c r="BC108" s="236"/>
    </row>
    <row r="109" spans="41:55" x14ac:dyDescent="0.25">
      <c r="AO109" s="235"/>
      <c r="AR109" s="239"/>
      <c r="AT109" s="239"/>
      <c r="AV109" s="236"/>
      <c r="AY109" s="239"/>
      <c r="BA109" s="239"/>
      <c r="BC109" s="236"/>
    </row>
    <row r="110" spans="41:55" x14ac:dyDescent="0.25">
      <c r="AO110" s="235"/>
      <c r="AR110" s="239"/>
      <c r="AT110" s="239"/>
      <c r="AV110" s="236"/>
      <c r="AY110" s="239"/>
      <c r="BA110" s="239"/>
      <c r="BC110" s="236"/>
    </row>
    <row r="111" spans="41:55" x14ac:dyDescent="0.25">
      <c r="AO111" s="235"/>
      <c r="AR111" s="239"/>
      <c r="AT111" s="239"/>
      <c r="AV111" s="236"/>
      <c r="AY111" s="239"/>
      <c r="BA111" s="239"/>
      <c r="BC111" s="236"/>
    </row>
    <row r="112" spans="41:55" x14ac:dyDescent="0.25">
      <c r="AO112" s="235"/>
      <c r="AR112" s="239"/>
      <c r="AT112" s="239"/>
      <c r="AV112" s="236"/>
      <c r="AY112" s="239"/>
      <c r="BA112" s="239"/>
      <c r="BC112" s="236"/>
    </row>
    <row r="113" spans="41:55" x14ac:dyDescent="0.25">
      <c r="AO113" s="235"/>
      <c r="AR113" s="239"/>
      <c r="AT113" s="239"/>
      <c r="AV113" s="236"/>
      <c r="AY113" s="239"/>
      <c r="BA113" s="239"/>
      <c r="BC113" s="236"/>
    </row>
    <row r="114" spans="41:55" x14ac:dyDescent="0.25">
      <c r="AO114" s="235"/>
      <c r="AR114" s="239"/>
      <c r="AT114" s="239"/>
      <c r="AV114" s="236"/>
      <c r="AY114" s="239"/>
      <c r="BA114" s="239"/>
      <c r="BC114" s="236"/>
    </row>
    <row r="115" spans="41:55" x14ac:dyDescent="0.25">
      <c r="AO115" s="235"/>
      <c r="AR115" s="239"/>
      <c r="AT115" s="239"/>
      <c r="AV115" s="236"/>
      <c r="AY115" s="239"/>
      <c r="BA115" s="239"/>
      <c r="BC115" s="236"/>
    </row>
    <row r="116" spans="41:55" x14ac:dyDescent="0.25">
      <c r="AO116" s="235"/>
      <c r="AR116" s="239"/>
      <c r="AT116" s="239"/>
      <c r="AV116" s="236"/>
      <c r="AY116" s="239"/>
      <c r="BA116" s="239"/>
      <c r="BC116" s="236"/>
    </row>
    <row r="117" spans="41:55" x14ac:dyDescent="0.25">
      <c r="AO117" s="235"/>
      <c r="AR117" s="239"/>
      <c r="AT117" s="239"/>
      <c r="AV117" s="236"/>
      <c r="AY117" s="239"/>
      <c r="BA117" s="239"/>
      <c r="BC117" s="236"/>
    </row>
    <row r="118" spans="41:55" x14ac:dyDescent="0.25">
      <c r="AO118" s="235"/>
      <c r="AR118" s="239"/>
      <c r="AT118" s="239"/>
      <c r="AV118" s="236"/>
      <c r="AY118" s="239"/>
      <c r="BA118" s="239"/>
      <c r="BC118" s="236"/>
    </row>
    <row r="119" spans="41:55" x14ac:dyDescent="0.25">
      <c r="AO119" s="235"/>
      <c r="AR119" s="239"/>
      <c r="AT119" s="239"/>
      <c r="AV119" s="236"/>
      <c r="AY119" s="239"/>
      <c r="BA119" s="239"/>
      <c r="BC119" s="236"/>
    </row>
    <row r="120" spans="41:55" x14ac:dyDescent="0.25">
      <c r="AO120" s="235"/>
      <c r="AR120" s="239"/>
      <c r="AT120" s="239"/>
      <c r="AV120" s="236"/>
      <c r="AY120" s="239"/>
      <c r="BA120" s="239"/>
      <c r="BC120" s="236"/>
    </row>
    <row r="121" spans="41:55" x14ac:dyDescent="0.25">
      <c r="AO121" s="235"/>
      <c r="AR121" s="239"/>
      <c r="AT121" s="239"/>
      <c r="AV121" s="236"/>
      <c r="AY121" s="239"/>
      <c r="BA121" s="239"/>
      <c r="BC121" s="236"/>
    </row>
    <row r="122" spans="41:55" x14ac:dyDescent="0.25">
      <c r="AO122" s="235"/>
      <c r="AR122" s="239"/>
      <c r="AT122" s="239"/>
      <c r="AV122" s="236"/>
      <c r="AY122" s="239"/>
      <c r="BA122" s="239"/>
      <c r="BC122" s="236"/>
    </row>
    <row r="123" spans="41:55" x14ac:dyDescent="0.25">
      <c r="AO123" s="235"/>
      <c r="AR123" s="239"/>
      <c r="AT123" s="239"/>
      <c r="AV123" s="236"/>
      <c r="AY123" s="239"/>
      <c r="BA123" s="239"/>
      <c r="BC123" s="236"/>
    </row>
    <row r="124" spans="41:55" x14ac:dyDescent="0.25">
      <c r="AO124" s="235"/>
      <c r="AR124" s="239"/>
      <c r="AT124" s="239"/>
      <c r="AV124" s="236"/>
      <c r="AY124" s="239"/>
      <c r="BA124" s="239"/>
      <c r="BC124" s="236"/>
    </row>
    <row r="125" spans="41:55" x14ac:dyDescent="0.25">
      <c r="AO125" s="235"/>
      <c r="AR125" s="239"/>
      <c r="AT125" s="239"/>
      <c r="AV125" s="236"/>
      <c r="AY125" s="239"/>
      <c r="BA125" s="239"/>
      <c r="BC125" s="236"/>
    </row>
    <row r="126" spans="41:55" x14ac:dyDescent="0.25">
      <c r="AO126" s="235"/>
      <c r="AR126" s="239"/>
      <c r="AT126" s="239"/>
      <c r="AV126" s="236"/>
      <c r="AY126" s="239"/>
      <c r="BA126" s="239"/>
      <c r="BC126" s="236"/>
    </row>
    <row r="127" spans="41:55" x14ac:dyDescent="0.25">
      <c r="AO127" s="235"/>
      <c r="AR127" s="239"/>
      <c r="AT127" s="239"/>
      <c r="AV127" s="236"/>
      <c r="AY127" s="239"/>
      <c r="BA127" s="239"/>
      <c r="BC127" s="236"/>
    </row>
    <row r="128" spans="41:55" x14ac:dyDescent="0.25">
      <c r="AO128" s="235"/>
      <c r="AR128" s="239"/>
      <c r="AT128" s="239"/>
      <c r="AV128" s="236"/>
      <c r="AY128" s="239"/>
      <c r="BA128" s="239"/>
      <c r="BC128" s="236"/>
    </row>
    <row r="129" spans="41:55" x14ac:dyDescent="0.25">
      <c r="AO129" s="235"/>
      <c r="AR129" s="239"/>
      <c r="AT129" s="239"/>
      <c r="AV129" s="236"/>
      <c r="AY129" s="239"/>
      <c r="BA129" s="239"/>
      <c r="BC129" s="236"/>
    </row>
    <row r="130" spans="41:55" x14ac:dyDescent="0.25">
      <c r="AO130" s="235"/>
      <c r="AR130" s="239"/>
      <c r="AT130" s="239"/>
      <c r="AV130" s="236"/>
      <c r="AY130" s="239"/>
      <c r="BA130" s="239"/>
      <c r="BC130" s="236"/>
    </row>
    <row r="131" spans="41:55" x14ac:dyDescent="0.25">
      <c r="AO131" s="235"/>
      <c r="AR131" s="239"/>
      <c r="AT131" s="239"/>
      <c r="AV131" s="236"/>
      <c r="AY131" s="239"/>
      <c r="BA131" s="239"/>
      <c r="BC131" s="236"/>
    </row>
    <row r="132" spans="41:55" x14ac:dyDescent="0.25">
      <c r="AO132" s="235"/>
      <c r="AR132" s="239"/>
      <c r="AT132" s="239"/>
      <c r="AV132" s="236"/>
      <c r="AY132" s="239"/>
      <c r="BA132" s="239"/>
      <c r="BC132" s="236"/>
    </row>
    <row r="133" spans="41:55" x14ac:dyDescent="0.25">
      <c r="AO133" s="235"/>
      <c r="AR133" s="239"/>
      <c r="AT133" s="239"/>
      <c r="AV133" s="236"/>
      <c r="AY133" s="239"/>
      <c r="BA133" s="239"/>
      <c r="BC133" s="236"/>
    </row>
    <row r="134" spans="41:55" x14ac:dyDescent="0.25">
      <c r="AO134" s="235"/>
      <c r="AR134" s="239"/>
      <c r="AT134" s="239"/>
      <c r="AV134" s="236"/>
      <c r="AY134" s="239"/>
      <c r="BA134" s="239"/>
      <c r="BC134" s="236"/>
    </row>
    <row r="135" spans="41:55" x14ac:dyDescent="0.25">
      <c r="AO135" s="235"/>
      <c r="AR135" s="239"/>
      <c r="AT135" s="239"/>
      <c r="AV135" s="236"/>
      <c r="AY135" s="239"/>
      <c r="BA135" s="239"/>
      <c r="BC135" s="236"/>
    </row>
    <row r="136" spans="41:55" x14ac:dyDescent="0.25">
      <c r="AO136" s="235"/>
      <c r="AR136" s="239"/>
      <c r="AT136" s="239"/>
      <c r="AV136" s="236"/>
      <c r="AY136" s="239"/>
      <c r="BA136" s="239"/>
      <c r="BC136" s="236"/>
    </row>
    <row r="137" spans="41:55" x14ac:dyDescent="0.25">
      <c r="AO137" s="235"/>
      <c r="AR137" s="239"/>
      <c r="AT137" s="239"/>
      <c r="AV137" s="236"/>
      <c r="AY137" s="239"/>
      <c r="BA137" s="239"/>
      <c r="BC137" s="236"/>
    </row>
    <row r="138" spans="41:55" x14ac:dyDescent="0.25">
      <c r="AO138" s="235"/>
      <c r="AR138" s="239"/>
      <c r="AT138" s="239"/>
      <c r="AV138" s="236"/>
      <c r="AY138" s="239"/>
      <c r="BA138" s="239"/>
      <c r="BC138" s="236"/>
    </row>
    <row r="139" spans="41:55" x14ac:dyDescent="0.25">
      <c r="AO139" s="235"/>
      <c r="AR139" s="239"/>
      <c r="AT139" s="239"/>
      <c r="AV139" s="236"/>
      <c r="AY139" s="239"/>
      <c r="BA139" s="239"/>
      <c r="BC139" s="236"/>
    </row>
    <row r="140" spans="41:55" x14ac:dyDescent="0.25">
      <c r="AO140" s="235"/>
      <c r="AR140" s="239"/>
      <c r="AT140" s="239"/>
      <c r="AV140" s="236"/>
      <c r="AY140" s="239"/>
      <c r="BA140" s="239"/>
      <c r="BC140" s="236"/>
    </row>
    <row r="141" spans="41:55" x14ac:dyDescent="0.25">
      <c r="AO141" s="235"/>
      <c r="AR141" s="239"/>
      <c r="AT141" s="239"/>
      <c r="AV141" s="236"/>
      <c r="AY141" s="239"/>
      <c r="BA141" s="239"/>
      <c r="BC141" s="236"/>
    </row>
    <row r="142" spans="41:55" x14ac:dyDescent="0.25">
      <c r="AO142" s="235"/>
      <c r="AR142" s="239"/>
      <c r="AT142" s="239"/>
      <c r="AV142" s="236"/>
      <c r="AY142" s="239"/>
      <c r="BA142" s="239"/>
      <c r="BC142" s="236"/>
    </row>
    <row r="143" spans="41:55" x14ac:dyDescent="0.25">
      <c r="AO143" s="235"/>
      <c r="AR143" s="239"/>
      <c r="AT143" s="239"/>
      <c r="AV143" s="236"/>
      <c r="AY143" s="239"/>
      <c r="BA143" s="239"/>
      <c r="BC143" s="236"/>
    </row>
    <row r="144" spans="41:55" x14ac:dyDescent="0.25">
      <c r="AO144" s="235"/>
      <c r="AR144" s="239"/>
      <c r="AT144" s="239"/>
      <c r="AV144" s="236"/>
      <c r="AY144" s="239"/>
      <c r="BA144" s="239"/>
      <c r="BC144" s="236"/>
    </row>
    <row r="145" spans="41:55" x14ac:dyDescent="0.25">
      <c r="AO145" s="235"/>
      <c r="AR145" s="239"/>
      <c r="AT145" s="239"/>
      <c r="AV145" s="236"/>
      <c r="AY145" s="239"/>
      <c r="BA145" s="239"/>
      <c r="BC145" s="236"/>
    </row>
    <row r="146" spans="41:55" x14ac:dyDescent="0.25">
      <c r="AO146" s="235"/>
      <c r="AR146" s="239"/>
      <c r="AT146" s="239"/>
      <c r="AV146" s="236"/>
      <c r="AY146" s="239"/>
      <c r="BA146" s="239"/>
      <c r="BC146" s="236"/>
    </row>
    <row r="147" spans="41:55" x14ac:dyDescent="0.25">
      <c r="AO147" s="235"/>
      <c r="AR147" s="239"/>
      <c r="AT147" s="239"/>
      <c r="AV147" s="236"/>
      <c r="AY147" s="239"/>
      <c r="BA147" s="239"/>
      <c r="BC147" s="236"/>
    </row>
    <row r="148" spans="41:55" x14ac:dyDescent="0.25">
      <c r="AO148" s="235"/>
      <c r="AR148" s="239"/>
      <c r="AT148" s="239"/>
      <c r="AV148" s="236"/>
      <c r="AY148" s="239"/>
      <c r="BA148" s="239"/>
      <c r="BC148" s="236"/>
    </row>
    <row r="149" spans="41:55" x14ac:dyDescent="0.25">
      <c r="AO149" s="235"/>
      <c r="AR149" s="239"/>
      <c r="AT149" s="239"/>
      <c r="AV149" s="236"/>
      <c r="AY149" s="239"/>
      <c r="BA149" s="239"/>
      <c r="BC149" s="236"/>
    </row>
    <row r="150" spans="41:55" x14ac:dyDescent="0.25">
      <c r="AO150" s="235"/>
      <c r="AR150" s="239"/>
      <c r="AT150" s="239"/>
      <c r="AV150" s="236"/>
      <c r="AY150" s="239"/>
      <c r="BA150" s="239"/>
      <c r="BC150" s="236"/>
    </row>
    <row r="151" spans="41:55" x14ac:dyDescent="0.25">
      <c r="AO151" s="235"/>
      <c r="AR151" s="239"/>
      <c r="AT151" s="239"/>
      <c r="AV151" s="236"/>
      <c r="AY151" s="239"/>
      <c r="BA151" s="239"/>
      <c r="BC151" s="236"/>
    </row>
    <row r="152" spans="41:55" x14ac:dyDescent="0.25">
      <c r="AO152" s="235"/>
      <c r="AR152" s="239"/>
      <c r="AT152" s="239"/>
      <c r="AV152" s="236"/>
      <c r="AY152" s="239"/>
      <c r="BA152" s="239"/>
      <c r="BC152" s="236"/>
    </row>
    <row r="153" spans="41:55" x14ac:dyDescent="0.25">
      <c r="AO153" s="235"/>
      <c r="AR153" s="239"/>
      <c r="AT153" s="239"/>
      <c r="AV153" s="236"/>
      <c r="AY153" s="239"/>
      <c r="BA153" s="239"/>
      <c r="BC153" s="236"/>
    </row>
    <row r="154" spans="41:55" x14ac:dyDescent="0.25">
      <c r="AO154" s="235"/>
      <c r="AR154" s="239"/>
      <c r="AT154" s="239"/>
      <c r="AV154" s="236"/>
      <c r="AY154" s="239"/>
      <c r="BA154" s="239"/>
      <c r="BC154" s="236"/>
    </row>
    <row r="155" spans="41:55" x14ac:dyDescent="0.25">
      <c r="AO155" s="235"/>
      <c r="AR155" s="239"/>
      <c r="AT155" s="239"/>
      <c r="AV155" s="236"/>
      <c r="AY155" s="239"/>
      <c r="BA155" s="239"/>
      <c r="BC155" s="236"/>
    </row>
    <row r="156" spans="41:55" x14ac:dyDescent="0.25">
      <c r="AO156" s="235"/>
      <c r="AR156" s="239"/>
      <c r="AT156" s="239"/>
      <c r="AV156" s="236"/>
      <c r="AY156" s="239"/>
      <c r="BA156" s="239"/>
      <c r="BC156" s="236"/>
    </row>
    <row r="157" spans="41:55" x14ac:dyDescent="0.25">
      <c r="AO157" s="235"/>
      <c r="AR157" s="239"/>
      <c r="AT157" s="239"/>
      <c r="AV157" s="236"/>
      <c r="AY157" s="239"/>
      <c r="BA157" s="239"/>
      <c r="BC157" s="236"/>
    </row>
    <row r="158" spans="41:55" x14ac:dyDescent="0.25">
      <c r="AO158" s="235"/>
      <c r="AR158" s="239"/>
      <c r="AT158" s="239"/>
      <c r="AV158" s="236"/>
      <c r="AY158" s="239"/>
      <c r="BA158" s="239"/>
      <c r="BC158" s="236"/>
    </row>
    <row r="159" spans="41:55" x14ac:dyDescent="0.25">
      <c r="AO159" s="235"/>
      <c r="AR159" s="239"/>
      <c r="AT159" s="239"/>
      <c r="AV159" s="236"/>
      <c r="AY159" s="239"/>
      <c r="BA159" s="239"/>
      <c r="BC159" s="236"/>
    </row>
    <row r="160" spans="41:55" x14ac:dyDescent="0.25">
      <c r="AO160" s="235"/>
      <c r="AR160" s="239"/>
      <c r="AT160" s="239"/>
      <c r="AV160" s="236"/>
      <c r="AY160" s="239"/>
      <c r="BA160" s="239"/>
      <c r="BC160" s="236"/>
    </row>
    <row r="161" spans="41:55" x14ac:dyDescent="0.25">
      <c r="AO161" s="235"/>
      <c r="AR161" s="239"/>
      <c r="AT161" s="239"/>
      <c r="AV161" s="236"/>
      <c r="AY161" s="239"/>
      <c r="BA161" s="239"/>
      <c r="BC161" s="236"/>
    </row>
    <row r="162" spans="41:55" x14ac:dyDescent="0.25">
      <c r="AO162" s="235"/>
      <c r="AR162" s="239"/>
      <c r="AT162" s="239"/>
      <c r="AV162" s="236"/>
      <c r="AY162" s="239"/>
      <c r="BA162" s="239"/>
      <c r="BC162" s="236"/>
    </row>
    <row r="163" spans="41:55" x14ac:dyDescent="0.25">
      <c r="AO163" s="235"/>
      <c r="AR163" s="239"/>
      <c r="AT163" s="239"/>
      <c r="AV163" s="236"/>
      <c r="AY163" s="239"/>
      <c r="BA163" s="239"/>
      <c r="BC163" s="236"/>
    </row>
    <row r="164" spans="41:55" x14ac:dyDescent="0.25">
      <c r="AO164" s="235"/>
      <c r="AR164" s="239"/>
      <c r="AT164" s="239"/>
      <c r="AV164" s="236"/>
      <c r="AY164" s="239"/>
      <c r="BA164" s="239"/>
      <c r="BC164" s="236"/>
    </row>
    <row r="165" spans="41:55" x14ac:dyDescent="0.25">
      <c r="AO165" s="235"/>
      <c r="AR165" s="239"/>
      <c r="AT165" s="239"/>
      <c r="AV165" s="236"/>
      <c r="AY165" s="239"/>
      <c r="BA165" s="239"/>
      <c r="BC165" s="236"/>
    </row>
    <row r="166" spans="41:55" x14ac:dyDescent="0.25">
      <c r="AO166" s="235"/>
      <c r="AR166" s="239"/>
      <c r="AT166" s="239"/>
      <c r="AV166" s="236"/>
      <c r="AY166" s="239"/>
      <c r="BA166" s="239"/>
      <c r="BC166" s="236"/>
    </row>
    <row r="167" spans="41:55" x14ac:dyDescent="0.25">
      <c r="AO167" s="235"/>
      <c r="AR167" s="239"/>
      <c r="AT167" s="239"/>
      <c r="AV167" s="236"/>
      <c r="AY167" s="239"/>
      <c r="BA167" s="239"/>
      <c r="BC167" s="236"/>
    </row>
    <row r="168" spans="41:55" x14ac:dyDescent="0.25">
      <c r="AO168" s="235"/>
      <c r="AR168" s="239"/>
      <c r="AT168" s="239"/>
      <c r="AV168" s="236"/>
      <c r="AY168" s="239"/>
      <c r="BA168" s="239"/>
      <c r="BC168" s="236"/>
    </row>
    <row r="169" spans="41:55" x14ac:dyDescent="0.25">
      <c r="AO169" s="235"/>
      <c r="AR169" s="239"/>
      <c r="AT169" s="239"/>
      <c r="AV169" s="236"/>
      <c r="AY169" s="239"/>
      <c r="BA169" s="239"/>
      <c r="BC169" s="236"/>
    </row>
    <row r="170" spans="41:55" x14ac:dyDescent="0.25">
      <c r="AO170" s="235"/>
      <c r="AR170" s="239"/>
      <c r="AT170" s="239"/>
      <c r="AV170" s="236"/>
      <c r="AY170" s="239"/>
      <c r="BA170" s="239"/>
      <c r="BC170" s="236"/>
    </row>
    <row r="171" spans="41:55" x14ac:dyDescent="0.25">
      <c r="AO171" s="235"/>
      <c r="AR171" s="239"/>
      <c r="AT171" s="239"/>
      <c r="AV171" s="236"/>
      <c r="AY171" s="239"/>
      <c r="BA171" s="239"/>
      <c r="BC171" s="236"/>
    </row>
    <row r="172" spans="41:55" x14ac:dyDescent="0.25">
      <c r="AO172" s="235"/>
      <c r="AR172" s="239"/>
      <c r="AT172" s="239"/>
      <c r="AV172" s="236"/>
      <c r="AY172" s="239"/>
      <c r="BA172" s="239"/>
      <c r="BC172" s="236"/>
    </row>
    <row r="173" spans="41:55" x14ac:dyDescent="0.25">
      <c r="AO173" s="235"/>
      <c r="AR173" s="239"/>
      <c r="AT173" s="239"/>
      <c r="AV173" s="236"/>
      <c r="AY173" s="239"/>
      <c r="BA173" s="239"/>
      <c r="BC173" s="236"/>
    </row>
    <row r="174" spans="41:55" x14ac:dyDescent="0.25">
      <c r="AO174" s="235"/>
      <c r="AR174" s="239"/>
      <c r="AT174" s="239"/>
      <c r="AV174" s="236"/>
      <c r="AY174" s="239"/>
      <c r="BA174" s="239"/>
      <c r="BC174" s="236"/>
    </row>
    <row r="175" spans="41:55" x14ac:dyDescent="0.25">
      <c r="AO175" s="235"/>
      <c r="AR175" s="239"/>
      <c r="AT175" s="239"/>
      <c r="AV175" s="236"/>
      <c r="AY175" s="239"/>
      <c r="BA175" s="239"/>
      <c r="BC175" s="236"/>
    </row>
    <row r="176" spans="41:55" x14ac:dyDescent="0.25">
      <c r="AO176" s="235"/>
      <c r="AR176" s="239"/>
      <c r="AT176" s="239"/>
      <c r="AV176" s="236"/>
      <c r="AY176" s="239"/>
      <c r="BA176" s="239"/>
      <c r="BC176" s="236"/>
    </row>
    <row r="177" spans="41:55" x14ac:dyDescent="0.25">
      <c r="AO177" s="235"/>
      <c r="AR177" s="239"/>
      <c r="AT177" s="239"/>
      <c r="AV177" s="236"/>
      <c r="AY177" s="239"/>
      <c r="BA177" s="239"/>
      <c r="BC177" s="236"/>
    </row>
    <row r="178" spans="41:55" x14ac:dyDescent="0.25">
      <c r="AO178" s="235"/>
      <c r="AR178" s="239"/>
      <c r="AT178" s="239"/>
      <c r="AV178" s="236"/>
      <c r="AY178" s="239"/>
      <c r="BA178" s="239"/>
      <c r="BC178" s="236"/>
    </row>
    <row r="179" spans="41:55" x14ac:dyDescent="0.25">
      <c r="AO179" s="235"/>
      <c r="AR179" s="239"/>
      <c r="AT179" s="239"/>
      <c r="AV179" s="236"/>
      <c r="AY179" s="239"/>
      <c r="BA179" s="239"/>
      <c r="BC179" s="236"/>
    </row>
    <row r="180" spans="41:55" x14ac:dyDescent="0.25">
      <c r="AO180" s="235"/>
      <c r="AR180" s="239"/>
      <c r="AT180" s="239"/>
      <c r="AV180" s="236"/>
      <c r="AY180" s="239"/>
      <c r="BA180" s="239"/>
      <c r="BC180" s="236"/>
    </row>
    <row r="181" spans="41:55" x14ac:dyDescent="0.25">
      <c r="AO181" s="235"/>
      <c r="AR181" s="239"/>
      <c r="AT181" s="239"/>
      <c r="AV181" s="236"/>
      <c r="AY181" s="239"/>
      <c r="BA181" s="239"/>
      <c r="BC181" s="236"/>
    </row>
    <row r="182" spans="41:55" x14ac:dyDescent="0.25">
      <c r="AO182" s="235"/>
      <c r="AR182" s="239"/>
      <c r="AT182" s="239"/>
      <c r="AV182" s="236"/>
      <c r="AY182" s="239"/>
      <c r="BA182" s="239"/>
      <c r="BC182" s="236"/>
    </row>
    <row r="183" spans="41:55" x14ac:dyDescent="0.25">
      <c r="AO183" s="235"/>
      <c r="AR183" s="239"/>
      <c r="AT183" s="239"/>
      <c r="AV183" s="236"/>
      <c r="AY183" s="239"/>
      <c r="BA183" s="239"/>
      <c r="BC183" s="236"/>
    </row>
    <row r="184" spans="41:55" x14ac:dyDescent="0.25">
      <c r="AO184" s="235"/>
      <c r="AR184" s="239"/>
      <c r="AT184" s="239"/>
      <c r="AV184" s="236"/>
      <c r="AY184" s="239"/>
      <c r="BA184" s="239"/>
      <c r="BC184" s="236"/>
    </row>
    <row r="185" spans="41:55" x14ac:dyDescent="0.25">
      <c r="AO185" s="235"/>
      <c r="AR185" s="239"/>
      <c r="AT185" s="239"/>
      <c r="AV185" s="236"/>
      <c r="AY185" s="239"/>
      <c r="BA185" s="239"/>
      <c r="BC185" s="236"/>
    </row>
    <row r="186" spans="41:55" x14ac:dyDescent="0.25">
      <c r="AO186" s="235"/>
      <c r="AR186" s="239"/>
      <c r="AT186" s="239"/>
      <c r="AV186" s="236"/>
      <c r="AY186" s="239"/>
      <c r="BA186" s="239"/>
      <c r="BC186" s="236"/>
    </row>
    <row r="187" spans="41:55" x14ac:dyDescent="0.25">
      <c r="AO187" s="235"/>
      <c r="AR187" s="239"/>
      <c r="AT187" s="239"/>
      <c r="AV187" s="236"/>
      <c r="AY187" s="239"/>
      <c r="BA187" s="239"/>
      <c r="BC187" s="236"/>
    </row>
    <row r="188" spans="41:55" x14ac:dyDescent="0.25">
      <c r="AO188" s="235"/>
      <c r="AR188" s="239"/>
      <c r="AT188" s="239"/>
      <c r="AV188" s="236"/>
      <c r="AY188" s="239"/>
      <c r="BA188" s="239"/>
      <c r="BC188" s="236"/>
    </row>
    <row r="189" spans="41:55" x14ac:dyDescent="0.25">
      <c r="AO189" s="235"/>
      <c r="AR189" s="239"/>
      <c r="AT189" s="239"/>
      <c r="AV189" s="236"/>
      <c r="AY189" s="239"/>
      <c r="BA189" s="239"/>
      <c r="BC189" s="236"/>
    </row>
    <row r="190" spans="41:55" x14ac:dyDescent="0.25">
      <c r="AO190" s="235"/>
      <c r="AR190" s="239"/>
      <c r="AT190" s="239"/>
      <c r="AV190" s="236"/>
      <c r="AY190" s="239"/>
      <c r="BA190" s="239"/>
      <c r="BC190" s="236"/>
    </row>
    <row r="191" spans="41:55" x14ac:dyDescent="0.25">
      <c r="AO191" s="235"/>
      <c r="AR191" s="239"/>
      <c r="AT191" s="239"/>
      <c r="AV191" s="236"/>
      <c r="AY191" s="239"/>
      <c r="BA191" s="239"/>
      <c r="BC191" s="236"/>
    </row>
    <row r="192" spans="41:55" x14ac:dyDescent="0.25">
      <c r="AO192" s="235"/>
      <c r="AR192" s="239"/>
      <c r="AT192" s="239"/>
      <c r="AV192" s="236"/>
      <c r="AY192" s="239"/>
      <c r="BA192" s="239"/>
      <c r="BC192" s="236"/>
    </row>
    <row r="193" spans="41:55" x14ac:dyDescent="0.25">
      <c r="AO193" s="235"/>
      <c r="AR193" s="239"/>
      <c r="AT193" s="239"/>
      <c r="AV193" s="236"/>
      <c r="AY193" s="239"/>
      <c r="BA193" s="239"/>
      <c r="BC193" s="236"/>
    </row>
    <row r="194" spans="41:55" x14ac:dyDescent="0.25">
      <c r="AO194" s="235"/>
      <c r="AR194" s="239"/>
      <c r="AT194" s="239"/>
      <c r="AV194" s="236"/>
      <c r="AY194" s="239"/>
      <c r="BA194" s="239"/>
      <c r="BC194" s="236"/>
    </row>
    <row r="195" spans="41:55" x14ac:dyDescent="0.25">
      <c r="AO195" s="235"/>
      <c r="AR195" s="239"/>
      <c r="AT195" s="239"/>
      <c r="AV195" s="236"/>
      <c r="AY195" s="239"/>
      <c r="BA195" s="239"/>
      <c r="BC195" s="236"/>
    </row>
    <row r="196" spans="41:55" x14ac:dyDescent="0.25">
      <c r="AO196" s="235"/>
      <c r="AR196" s="239"/>
      <c r="AT196" s="239"/>
      <c r="AV196" s="236"/>
      <c r="AY196" s="239"/>
      <c r="BA196" s="239"/>
      <c r="BC196" s="236"/>
    </row>
    <row r="197" spans="41:55" x14ac:dyDescent="0.25">
      <c r="AO197" s="235"/>
      <c r="AR197" s="239"/>
      <c r="AT197" s="239"/>
      <c r="AV197" s="236"/>
      <c r="AY197" s="239"/>
      <c r="BA197" s="239"/>
      <c r="BC197" s="236"/>
    </row>
    <row r="198" spans="41:55" x14ac:dyDescent="0.25">
      <c r="AO198" s="235"/>
      <c r="AR198" s="239"/>
      <c r="AT198" s="239"/>
      <c r="AV198" s="236"/>
      <c r="AY198" s="239"/>
      <c r="BA198" s="239"/>
      <c r="BC198" s="236"/>
    </row>
    <row r="199" spans="41:55" x14ac:dyDescent="0.25">
      <c r="AO199" s="235"/>
      <c r="AR199" s="239"/>
      <c r="AT199" s="239"/>
      <c r="AV199" s="236"/>
      <c r="AY199" s="239"/>
      <c r="BA199" s="239"/>
      <c r="BC199" s="236"/>
    </row>
    <row r="200" spans="41:55" x14ac:dyDescent="0.25">
      <c r="AO200" s="235"/>
      <c r="AR200" s="239"/>
      <c r="AT200" s="239"/>
      <c r="AV200" s="236"/>
      <c r="AY200" s="239"/>
      <c r="BA200" s="239"/>
      <c r="BC200" s="236"/>
    </row>
    <row r="201" spans="41:55" x14ac:dyDescent="0.25">
      <c r="AO201" s="235"/>
      <c r="AR201" s="239"/>
      <c r="AT201" s="239"/>
      <c r="AV201" s="236"/>
      <c r="AY201" s="239"/>
      <c r="BA201" s="239"/>
      <c r="BC201" s="236"/>
    </row>
    <row r="202" spans="41:55" x14ac:dyDescent="0.25">
      <c r="AO202" s="235"/>
      <c r="AR202" s="239"/>
      <c r="AT202" s="239"/>
      <c r="AV202" s="236"/>
      <c r="AY202" s="239"/>
      <c r="BA202" s="239"/>
      <c r="BC202" s="236"/>
    </row>
    <row r="203" spans="41:55" x14ac:dyDescent="0.25">
      <c r="AO203" s="235"/>
      <c r="AR203" s="239"/>
      <c r="AT203" s="239"/>
      <c r="AV203" s="236"/>
      <c r="AY203" s="239"/>
      <c r="BA203" s="239"/>
      <c r="BC203" s="236"/>
    </row>
    <row r="204" spans="41:55" x14ac:dyDescent="0.25">
      <c r="AO204" s="235"/>
      <c r="AR204" s="239"/>
      <c r="AT204" s="239"/>
      <c r="AV204" s="236"/>
      <c r="AY204" s="239"/>
      <c r="BA204" s="239"/>
      <c r="BC204" s="236"/>
    </row>
    <row r="205" spans="41:55" x14ac:dyDescent="0.25">
      <c r="AO205" s="235"/>
      <c r="AR205" s="239"/>
      <c r="AT205" s="239"/>
      <c r="AV205" s="236"/>
      <c r="AY205" s="239"/>
      <c r="BA205" s="239"/>
      <c r="BC205" s="236"/>
    </row>
    <row r="206" spans="41:55" x14ac:dyDescent="0.25">
      <c r="AO206" s="235"/>
      <c r="AR206" s="239"/>
      <c r="AT206" s="239"/>
      <c r="AV206" s="236"/>
      <c r="AY206" s="239"/>
      <c r="BA206" s="239"/>
      <c r="BC206" s="236"/>
    </row>
    <row r="207" spans="41:55" x14ac:dyDescent="0.25">
      <c r="AO207" s="235"/>
      <c r="AR207" s="239"/>
      <c r="AT207" s="239"/>
      <c r="AV207" s="236"/>
      <c r="AY207" s="239"/>
      <c r="BA207" s="239"/>
      <c r="BC207" s="236"/>
    </row>
    <row r="208" spans="41:55" x14ac:dyDescent="0.25">
      <c r="AO208" s="235"/>
      <c r="AR208" s="239"/>
      <c r="AT208" s="239"/>
      <c r="AV208" s="236"/>
      <c r="AY208" s="239"/>
      <c r="BA208" s="239"/>
      <c r="BC208" s="236"/>
    </row>
    <row r="209" spans="41:55" x14ac:dyDescent="0.25">
      <c r="AO209" s="235"/>
      <c r="AR209" s="239"/>
      <c r="AT209" s="239"/>
      <c r="AV209" s="236"/>
      <c r="AY209" s="239"/>
      <c r="BA209" s="239"/>
      <c r="BC209" s="236"/>
    </row>
    <row r="210" spans="41:55" x14ac:dyDescent="0.25">
      <c r="AO210" s="235"/>
      <c r="AR210" s="239"/>
      <c r="AT210" s="239"/>
      <c r="AV210" s="236"/>
      <c r="AY210" s="239"/>
      <c r="BA210" s="239"/>
      <c r="BC210" s="236"/>
    </row>
    <row r="211" spans="41:55" x14ac:dyDescent="0.25">
      <c r="AO211" s="235"/>
      <c r="AR211" s="239"/>
      <c r="AT211" s="239"/>
      <c r="AV211" s="236"/>
      <c r="AY211" s="239"/>
      <c r="BA211" s="239"/>
      <c r="BC211" s="236"/>
    </row>
    <row r="212" spans="41:55" x14ac:dyDescent="0.25">
      <c r="AO212" s="235"/>
      <c r="AR212" s="239"/>
      <c r="AT212" s="239"/>
      <c r="AV212" s="236"/>
      <c r="AY212" s="239"/>
      <c r="BA212" s="239"/>
      <c r="BC212" s="236"/>
    </row>
    <row r="213" spans="41:55" x14ac:dyDescent="0.25">
      <c r="AO213" s="235"/>
      <c r="AR213" s="239"/>
      <c r="AT213" s="239"/>
      <c r="AV213" s="236"/>
      <c r="AY213" s="239"/>
      <c r="BA213" s="239"/>
      <c r="BC213" s="236"/>
    </row>
    <row r="214" spans="41:55" x14ac:dyDescent="0.25">
      <c r="AO214" s="235"/>
      <c r="AR214" s="239"/>
      <c r="AT214" s="239"/>
      <c r="AV214" s="236"/>
      <c r="AY214" s="239"/>
      <c r="BA214" s="239"/>
      <c r="BC214" s="236"/>
    </row>
    <row r="215" spans="41:55" x14ac:dyDescent="0.25">
      <c r="AO215" s="235"/>
      <c r="AR215" s="239"/>
      <c r="AT215" s="239"/>
      <c r="AV215" s="236"/>
      <c r="AY215" s="239"/>
      <c r="BA215" s="239"/>
      <c r="BC215" s="236"/>
    </row>
    <row r="216" spans="41:55" x14ac:dyDescent="0.25">
      <c r="AO216" s="235"/>
      <c r="AR216" s="239"/>
      <c r="AT216" s="239"/>
      <c r="AV216" s="236"/>
      <c r="AY216" s="239"/>
      <c r="BA216" s="239"/>
      <c r="BC216" s="236"/>
    </row>
    <row r="217" spans="41:55" x14ac:dyDescent="0.25">
      <c r="AO217" s="235"/>
      <c r="AR217" s="239"/>
      <c r="AT217" s="239"/>
      <c r="AV217" s="236"/>
      <c r="AY217" s="239"/>
      <c r="BA217" s="239"/>
      <c r="BC217" s="236"/>
    </row>
    <row r="218" spans="41:55" x14ac:dyDescent="0.25">
      <c r="AO218" s="235"/>
      <c r="AR218" s="239"/>
      <c r="AT218" s="239"/>
      <c r="AV218" s="236"/>
      <c r="AY218" s="239"/>
      <c r="BA218" s="239"/>
      <c r="BC218" s="236"/>
    </row>
    <row r="219" spans="41:55" x14ac:dyDescent="0.25">
      <c r="AO219" s="235"/>
      <c r="AR219" s="239"/>
      <c r="AT219" s="239"/>
      <c r="AV219" s="236"/>
      <c r="AY219" s="239"/>
      <c r="BA219" s="239"/>
      <c r="BC219" s="236"/>
    </row>
    <row r="220" spans="41:55" x14ac:dyDescent="0.25">
      <c r="AO220" s="235"/>
      <c r="AR220" s="239"/>
      <c r="AT220" s="239"/>
      <c r="AV220" s="236"/>
      <c r="AY220" s="239"/>
      <c r="BA220" s="239"/>
      <c r="BC220" s="236"/>
    </row>
    <row r="221" spans="41:55" x14ac:dyDescent="0.25">
      <c r="AO221" s="235"/>
      <c r="AR221" s="239"/>
      <c r="AT221" s="239"/>
      <c r="AV221" s="236"/>
      <c r="AY221" s="239"/>
      <c r="BA221" s="239"/>
      <c r="BC221" s="236"/>
    </row>
    <row r="222" spans="41:55" x14ac:dyDescent="0.25">
      <c r="AO222" s="235"/>
      <c r="AR222" s="239"/>
      <c r="AT222" s="239"/>
      <c r="AV222" s="236"/>
      <c r="AY222" s="239"/>
      <c r="BA222" s="239"/>
      <c r="BC222" s="236"/>
    </row>
    <row r="223" spans="41:55" x14ac:dyDescent="0.25">
      <c r="AO223" s="235"/>
      <c r="AR223" s="239"/>
      <c r="AT223" s="239"/>
      <c r="AV223" s="236"/>
      <c r="AY223" s="239"/>
      <c r="BA223" s="239"/>
      <c r="BC223" s="236"/>
    </row>
    <row r="224" spans="41:55" x14ac:dyDescent="0.25">
      <c r="AO224" s="235"/>
      <c r="AR224" s="239"/>
      <c r="AT224" s="239"/>
      <c r="AV224" s="236"/>
      <c r="AY224" s="239"/>
      <c r="BA224" s="239"/>
      <c r="BC224" s="236"/>
    </row>
    <row r="225" spans="41:55" x14ac:dyDescent="0.25">
      <c r="AO225" s="235"/>
      <c r="AR225" s="239"/>
      <c r="AT225" s="239"/>
      <c r="AV225" s="236"/>
      <c r="AY225" s="239"/>
      <c r="BA225" s="239"/>
      <c r="BC225" s="236"/>
    </row>
    <row r="226" spans="41:55" x14ac:dyDescent="0.25">
      <c r="AO226" s="235"/>
      <c r="AR226" s="239"/>
      <c r="AT226" s="239"/>
      <c r="AV226" s="236"/>
      <c r="AY226" s="239"/>
      <c r="BA226" s="239"/>
      <c r="BC226" s="236"/>
    </row>
    <row r="227" spans="41:55" x14ac:dyDescent="0.25">
      <c r="AO227" s="235"/>
      <c r="AR227" s="239"/>
      <c r="AT227" s="239"/>
      <c r="AV227" s="236"/>
      <c r="AY227" s="239"/>
      <c r="BA227" s="239"/>
      <c r="BC227" s="236"/>
    </row>
    <row r="228" spans="41:55" x14ac:dyDescent="0.25">
      <c r="AO228" s="235"/>
      <c r="AR228" s="239"/>
      <c r="AT228" s="239"/>
      <c r="AV228" s="236"/>
      <c r="AY228" s="239"/>
      <c r="BA228" s="239"/>
      <c r="BC228" s="236"/>
    </row>
    <row r="229" spans="41:55" x14ac:dyDescent="0.25">
      <c r="AO229" s="235"/>
      <c r="AR229" s="239"/>
      <c r="AT229" s="239"/>
      <c r="AV229" s="236"/>
      <c r="AY229" s="239"/>
      <c r="BA229" s="239"/>
      <c r="BC229" s="236"/>
    </row>
    <row r="230" spans="41:55" x14ac:dyDescent="0.25">
      <c r="AO230" s="235"/>
      <c r="AR230" s="239"/>
      <c r="AT230" s="239"/>
      <c r="AV230" s="236"/>
      <c r="AY230" s="239"/>
      <c r="BA230" s="239"/>
      <c r="BC230" s="236"/>
    </row>
    <row r="231" spans="41:55" x14ac:dyDescent="0.25">
      <c r="AO231" s="235"/>
      <c r="AR231" s="239"/>
      <c r="AT231" s="239"/>
      <c r="AV231" s="236"/>
      <c r="AY231" s="239"/>
      <c r="BA231" s="239"/>
      <c r="BC231" s="236"/>
    </row>
    <row r="232" spans="41:55" x14ac:dyDescent="0.25">
      <c r="AO232" s="235"/>
      <c r="AR232" s="239"/>
      <c r="AT232" s="239"/>
      <c r="AV232" s="236"/>
      <c r="AY232" s="239"/>
      <c r="BA232" s="239"/>
      <c r="BC232" s="236"/>
    </row>
    <row r="233" spans="41:55" x14ac:dyDescent="0.25">
      <c r="AO233" s="235"/>
      <c r="AR233" s="239"/>
      <c r="AT233" s="239"/>
      <c r="AV233" s="236"/>
      <c r="AY233" s="239"/>
      <c r="BA233" s="239"/>
      <c r="BC233" s="236"/>
    </row>
    <row r="234" spans="41:55" x14ac:dyDescent="0.25">
      <c r="AO234" s="235"/>
      <c r="AR234" s="239"/>
      <c r="AT234" s="239"/>
      <c r="AV234" s="236"/>
      <c r="AY234" s="239"/>
      <c r="BA234" s="239"/>
      <c r="BC234" s="236"/>
    </row>
    <row r="235" spans="41:55" x14ac:dyDescent="0.25">
      <c r="AO235" s="235"/>
      <c r="AR235" s="239"/>
      <c r="AT235" s="239"/>
      <c r="AV235" s="236"/>
      <c r="AY235" s="239"/>
      <c r="BA235" s="239"/>
      <c r="BC235" s="236"/>
    </row>
    <row r="236" spans="41:55" x14ac:dyDescent="0.25">
      <c r="AO236" s="235"/>
      <c r="AR236" s="239"/>
      <c r="AT236" s="239"/>
      <c r="AV236" s="236"/>
      <c r="AY236" s="239"/>
      <c r="BA236" s="239"/>
      <c r="BC236" s="236"/>
    </row>
    <row r="237" spans="41:55" x14ac:dyDescent="0.25">
      <c r="AO237" s="235"/>
      <c r="AR237" s="239"/>
      <c r="AT237" s="239"/>
      <c r="AV237" s="236"/>
      <c r="AY237" s="239"/>
      <c r="BA237" s="239"/>
      <c r="BC237" s="236"/>
    </row>
    <row r="238" spans="41:55" x14ac:dyDescent="0.25">
      <c r="AO238" s="235"/>
      <c r="AR238" s="239"/>
      <c r="AT238" s="239"/>
      <c r="AV238" s="236"/>
      <c r="AY238" s="239"/>
      <c r="BA238" s="239"/>
      <c r="BC238" s="236"/>
    </row>
    <row r="239" spans="41:55" x14ac:dyDescent="0.25">
      <c r="AO239" s="235"/>
      <c r="AR239" s="239"/>
      <c r="AT239" s="239"/>
      <c r="AV239" s="236"/>
      <c r="AY239" s="239"/>
      <c r="BA239" s="239"/>
      <c r="BC239" s="236"/>
    </row>
    <row r="240" spans="41:55" x14ac:dyDescent="0.25">
      <c r="AO240" s="235"/>
      <c r="AR240" s="239"/>
      <c r="AT240" s="239"/>
      <c r="AV240" s="236"/>
      <c r="AY240" s="239"/>
      <c r="BA240" s="239"/>
      <c r="BC240" s="236"/>
    </row>
    <row r="241" spans="41:55" x14ac:dyDescent="0.25">
      <c r="AO241" s="235"/>
      <c r="AR241" s="239"/>
      <c r="AT241" s="239"/>
      <c r="AV241" s="236"/>
      <c r="AY241" s="239"/>
      <c r="BA241" s="239"/>
      <c r="BC241" s="236"/>
    </row>
    <row r="242" spans="41:55" x14ac:dyDescent="0.25">
      <c r="AO242" s="235"/>
      <c r="AR242" s="239"/>
      <c r="AT242" s="239"/>
      <c r="AV242" s="236"/>
      <c r="AY242" s="239"/>
      <c r="BA242" s="239"/>
      <c r="BC242" s="236"/>
    </row>
    <row r="243" spans="41:55" x14ac:dyDescent="0.25">
      <c r="AO243" s="235"/>
      <c r="AR243" s="239"/>
      <c r="AT243" s="239"/>
      <c r="AV243" s="236"/>
      <c r="AY243" s="239"/>
      <c r="BA243" s="239"/>
      <c r="BC243" s="236"/>
    </row>
    <row r="244" spans="41:55" x14ac:dyDescent="0.25">
      <c r="AO244" s="235"/>
      <c r="AR244" s="239"/>
      <c r="AT244" s="239"/>
      <c r="AV244" s="236"/>
      <c r="AY244" s="239"/>
      <c r="BA244" s="239"/>
      <c r="BC244" s="236"/>
    </row>
    <row r="245" spans="41:55" x14ac:dyDescent="0.25">
      <c r="AO245" s="235"/>
      <c r="AR245" s="239"/>
      <c r="AT245" s="239"/>
      <c r="AV245" s="236"/>
      <c r="AY245" s="239"/>
      <c r="BA245" s="239"/>
      <c r="BC245" s="236"/>
    </row>
    <row r="246" spans="41:55" x14ac:dyDescent="0.25">
      <c r="AO246" s="235"/>
      <c r="AR246" s="239"/>
      <c r="AT246" s="239"/>
      <c r="AV246" s="236"/>
      <c r="AY246" s="239"/>
      <c r="BA246" s="239"/>
      <c r="BC246" s="236"/>
    </row>
    <row r="247" spans="41:55" x14ac:dyDescent="0.25">
      <c r="AO247" s="235"/>
      <c r="AR247" s="239"/>
      <c r="AT247" s="239"/>
      <c r="AV247" s="236"/>
      <c r="AY247" s="239"/>
      <c r="BA247" s="239"/>
      <c r="BC247" s="236"/>
    </row>
    <row r="248" spans="41:55" x14ac:dyDescent="0.25">
      <c r="AO248" s="235"/>
      <c r="AR248" s="239"/>
      <c r="AT248" s="239"/>
      <c r="AV248" s="236"/>
      <c r="AY248" s="239"/>
      <c r="BA248" s="239"/>
      <c r="BC248" s="236"/>
    </row>
    <row r="249" spans="41:55" x14ac:dyDescent="0.25">
      <c r="AO249" s="235"/>
      <c r="AR249" s="239"/>
      <c r="AT249" s="239"/>
      <c r="AV249" s="236"/>
      <c r="AY249" s="239"/>
      <c r="BA249" s="239"/>
      <c r="BC249" s="236"/>
    </row>
    <row r="250" spans="41:55" x14ac:dyDescent="0.25">
      <c r="AO250" s="235"/>
      <c r="AR250" s="239"/>
      <c r="AT250" s="239"/>
      <c r="AV250" s="236"/>
      <c r="AY250" s="239"/>
      <c r="BA250" s="239"/>
      <c r="BC250" s="236"/>
    </row>
    <row r="251" spans="41:55" x14ac:dyDescent="0.25">
      <c r="AO251" s="235"/>
      <c r="AR251" s="239"/>
      <c r="AT251" s="239"/>
      <c r="AV251" s="236"/>
      <c r="AY251" s="239"/>
      <c r="BA251" s="239"/>
      <c r="BC251" s="236"/>
    </row>
    <row r="252" spans="41:55" x14ac:dyDescent="0.25">
      <c r="AO252" s="235"/>
      <c r="AR252" s="239"/>
      <c r="AT252" s="239"/>
      <c r="AV252" s="236"/>
      <c r="AY252" s="239"/>
      <c r="BA252" s="239"/>
      <c r="BC252" s="236"/>
    </row>
    <row r="253" spans="41:55" x14ac:dyDescent="0.25">
      <c r="AO253" s="235"/>
      <c r="AR253" s="239"/>
      <c r="AT253" s="239"/>
      <c r="AV253" s="236"/>
      <c r="AY253" s="239"/>
      <c r="BA253" s="239"/>
      <c r="BC253" s="236"/>
    </row>
    <row r="254" spans="41:55" x14ac:dyDescent="0.25">
      <c r="AO254" s="235"/>
      <c r="AR254" s="239"/>
      <c r="AT254" s="239"/>
      <c r="AV254" s="236"/>
      <c r="AY254" s="239"/>
      <c r="BA254" s="239"/>
      <c r="BC254" s="236"/>
    </row>
    <row r="255" spans="41:55" x14ac:dyDescent="0.25">
      <c r="AO255" s="235"/>
      <c r="AR255" s="239"/>
      <c r="AT255" s="239"/>
      <c r="AV255" s="236"/>
      <c r="AY255" s="239"/>
      <c r="BA255" s="239"/>
      <c r="BC255" s="236"/>
    </row>
    <row r="256" spans="41:55" x14ac:dyDescent="0.25">
      <c r="AO256" s="235"/>
      <c r="AR256" s="239"/>
      <c r="AT256" s="239"/>
      <c r="AV256" s="236"/>
      <c r="AY256" s="239"/>
      <c r="BA256" s="239"/>
      <c r="BC256" s="236"/>
    </row>
    <row r="257" spans="41:55" x14ac:dyDescent="0.25">
      <c r="AO257" s="235"/>
      <c r="AR257" s="239"/>
      <c r="AT257" s="239"/>
      <c r="AV257" s="236"/>
      <c r="AY257" s="239"/>
      <c r="BA257" s="239"/>
      <c r="BC257" s="236"/>
    </row>
    <row r="258" spans="41:55" x14ac:dyDescent="0.25">
      <c r="AO258" s="235"/>
      <c r="AR258" s="239"/>
      <c r="AT258" s="239"/>
      <c r="AV258" s="236"/>
      <c r="AY258" s="239"/>
      <c r="BA258" s="239"/>
      <c r="BC258" s="236"/>
    </row>
    <row r="259" spans="41:55" x14ac:dyDescent="0.25">
      <c r="AO259" s="235"/>
      <c r="AR259" s="239"/>
      <c r="AT259" s="239"/>
      <c r="AV259" s="236"/>
      <c r="AY259" s="239"/>
      <c r="BA259" s="239"/>
      <c r="BC259" s="236"/>
    </row>
    <row r="260" spans="41:55" x14ac:dyDescent="0.25">
      <c r="AO260" s="235"/>
      <c r="AR260" s="239"/>
      <c r="AT260" s="239"/>
      <c r="AV260" s="236"/>
      <c r="AY260" s="239"/>
      <c r="BA260" s="239"/>
      <c r="BC260" s="236"/>
    </row>
    <row r="261" spans="41:55" x14ac:dyDescent="0.25">
      <c r="AO261" s="235"/>
      <c r="AR261" s="239"/>
      <c r="AT261" s="239"/>
      <c r="AV261" s="236"/>
      <c r="AY261" s="239"/>
      <c r="BA261" s="239"/>
      <c r="BC261" s="236"/>
    </row>
    <row r="262" spans="41:55" x14ac:dyDescent="0.25">
      <c r="AO262" s="235"/>
      <c r="AR262" s="239"/>
      <c r="AT262" s="239"/>
      <c r="AV262" s="236"/>
      <c r="AY262" s="239"/>
      <c r="BA262" s="239"/>
      <c r="BC262" s="236"/>
    </row>
    <row r="263" spans="41:55" x14ac:dyDescent="0.25">
      <c r="AO263" s="235"/>
      <c r="AR263" s="239"/>
      <c r="AT263" s="239"/>
      <c r="AV263" s="236"/>
      <c r="AY263" s="239"/>
      <c r="BA263" s="239"/>
      <c r="BC263" s="236"/>
    </row>
    <row r="264" spans="41:55" x14ac:dyDescent="0.25">
      <c r="AO264" s="235"/>
      <c r="AR264" s="239"/>
      <c r="AT264" s="239"/>
      <c r="AV264" s="236"/>
      <c r="AY264" s="239"/>
      <c r="BA264" s="239"/>
      <c r="BC264" s="236"/>
    </row>
    <row r="265" spans="41:55" x14ac:dyDescent="0.25">
      <c r="AO265" s="235"/>
      <c r="AR265" s="239"/>
      <c r="AT265" s="239"/>
      <c r="AV265" s="236"/>
      <c r="AY265" s="239"/>
      <c r="BA265" s="239"/>
      <c r="BC265" s="236"/>
    </row>
    <row r="266" spans="41:55" x14ac:dyDescent="0.25">
      <c r="AO266" s="235"/>
      <c r="AR266" s="239"/>
      <c r="AT266" s="239"/>
      <c r="AV266" s="236"/>
      <c r="AY266" s="239"/>
      <c r="BA266" s="239"/>
      <c r="BC266" s="236"/>
    </row>
    <row r="267" spans="41:55" x14ac:dyDescent="0.25">
      <c r="AO267" s="235"/>
      <c r="AR267" s="239"/>
      <c r="AT267" s="239"/>
      <c r="AV267" s="236"/>
      <c r="AY267" s="239"/>
      <c r="BA267" s="239"/>
      <c r="BC267" s="236"/>
    </row>
    <row r="268" spans="41:55" x14ac:dyDescent="0.25">
      <c r="AO268" s="235"/>
      <c r="AR268" s="239"/>
      <c r="AT268" s="239"/>
      <c r="AV268" s="236"/>
      <c r="AY268" s="239"/>
      <c r="BA268" s="239"/>
      <c r="BC268" s="236"/>
    </row>
    <row r="269" spans="41:55" x14ac:dyDescent="0.25">
      <c r="AO269" s="235"/>
      <c r="AR269" s="239"/>
      <c r="AT269" s="239"/>
      <c r="AV269" s="236"/>
      <c r="AY269" s="239"/>
      <c r="BA269" s="239"/>
      <c r="BC269" s="236"/>
    </row>
    <row r="270" spans="41:55" x14ac:dyDescent="0.25">
      <c r="AO270" s="235"/>
      <c r="AR270" s="239"/>
      <c r="AT270" s="239"/>
      <c r="AV270" s="236"/>
      <c r="AY270" s="239"/>
      <c r="BA270" s="239"/>
      <c r="BC270" s="236"/>
    </row>
    <row r="271" spans="41:55" x14ac:dyDescent="0.25">
      <c r="AO271" s="235"/>
      <c r="AR271" s="239"/>
      <c r="AT271" s="239"/>
      <c r="AV271" s="236"/>
      <c r="AY271" s="239"/>
      <c r="BA271" s="239"/>
      <c r="BC271" s="236"/>
    </row>
    <row r="272" spans="41:55" x14ac:dyDescent="0.25">
      <c r="AO272" s="235"/>
      <c r="AR272" s="239"/>
      <c r="AT272" s="239"/>
      <c r="AV272" s="236"/>
      <c r="AY272" s="239"/>
      <c r="BA272" s="239"/>
      <c r="BC272" s="236"/>
    </row>
    <row r="273" spans="41:55" x14ac:dyDescent="0.25">
      <c r="AO273" s="235"/>
      <c r="AR273" s="239"/>
      <c r="AT273" s="239"/>
      <c r="AV273" s="236"/>
      <c r="AY273" s="239"/>
      <c r="BA273" s="239"/>
      <c r="BC273" s="236"/>
    </row>
    <row r="274" spans="41:55" x14ac:dyDescent="0.25">
      <c r="AO274" s="235"/>
      <c r="AR274" s="239"/>
      <c r="AT274" s="239"/>
      <c r="AV274" s="236"/>
      <c r="AY274" s="239"/>
      <c r="BA274" s="239"/>
      <c r="BC274" s="236"/>
    </row>
    <row r="275" spans="41:55" x14ac:dyDescent="0.25">
      <c r="AO275" s="235"/>
      <c r="AR275" s="239"/>
      <c r="AT275" s="239"/>
      <c r="AV275" s="236"/>
      <c r="AY275" s="239"/>
      <c r="BA275" s="239"/>
      <c r="BC275" s="236"/>
    </row>
    <row r="276" spans="41:55" x14ac:dyDescent="0.25">
      <c r="AO276" s="235"/>
      <c r="AR276" s="239"/>
      <c r="AT276" s="239"/>
      <c r="AV276" s="236"/>
      <c r="AY276" s="239"/>
      <c r="BA276" s="239"/>
      <c r="BC276" s="236"/>
    </row>
    <row r="277" spans="41:55" x14ac:dyDescent="0.25">
      <c r="AO277" s="235"/>
      <c r="AR277" s="239"/>
      <c r="AT277" s="239"/>
      <c r="AV277" s="236"/>
      <c r="AY277" s="239"/>
      <c r="BA277" s="239"/>
      <c r="BC277" s="236"/>
    </row>
    <row r="278" spans="41:55" x14ac:dyDescent="0.25">
      <c r="AO278" s="235"/>
      <c r="AR278" s="239"/>
      <c r="AT278" s="239"/>
      <c r="AV278" s="236"/>
      <c r="AY278" s="239"/>
      <c r="BA278" s="239"/>
      <c r="BC278" s="236"/>
    </row>
    <row r="279" spans="41:55" x14ac:dyDescent="0.25">
      <c r="AO279" s="235"/>
      <c r="AR279" s="239"/>
      <c r="AT279" s="239"/>
      <c r="AV279" s="236"/>
      <c r="AY279" s="239"/>
      <c r="BA279" s="239"/>
      <c r="BC279" s="236"/>
    </row>
    <row r="280" spans="41:55" x14ac:dyDescent="0.25">
      <c r="AO280" s="235"/>
      <c r="AR280" s="239"/>
      <c r="AT280" s="239"/>
      <c r="AV280" s="236"/>
      <c r="AY280" s="239"/>
      <c r="BA280" s="239"/>
      <c r="BC280" s="236"/>
    </row>
    <row r="281" spans="41:55" x14ac:dyDescent="0.25">
      <c r="AO281" s="235"/>
      <c r="AR281" s="239"/>
      <c r="AT281" s="239"/>
      <c r="AV281" s="236"/>
      <c r="AY281" s="239"/>
      <c r="BA281" s="239"/>
      <c r="BC281" s="236"/>
    </row>
    <row r="282" spans="41:55" x14ac:dyDescent="0.25">
      <c r="AO282" s="235"/>
      <c r="AR282" s="239"/>
      <c r="AT282" s="239"/>
      <c r="AV282" s="236"/>
      <c r="AY282" s="239"/>
      <c r="BA282" s="239"/>
      <c r="BC282" s="236"/>
    </row>
    <row r="283" spans="41:55" x14ac:dyDescent="0.25">
      <c r="AO283" s="235"/>
      <c r="AR283" s="239"/>
      <c r="AT283" s="239"/>
      <c r="AV283" s="236"/>
      <c r="AY283" s="239"/>
      <c r="BA283" s="239"/>
      <c r="BC283" s="236"/>
    </row>
    <row r="284" spans="41:55" x14ac:dyDescent="0.25">
      <c r="AO284" s="235"/>
      <c r="AR284" s="239"/>
      <c r="AT284" s="239"/>
      <c r="AV284" s="236"/>
      <c r="AY284" s="239"/>
      <c r="BA284" s="239"/>
      <c r="BC284" s="236"/>
    </row>
    <row r="285" spans="41:55" x14ac:dyDescent="0.25">
      <c r="AO285" s="235"/>
      <c r="AR285" s="239"/>
      <c r="AT285" s="239"/>
      <c r="AV285" s="236"/>
      <c r="AY285" s="239"/>
      <c r="BA285" s="239"/>
      <c r="BC285" s="236"/>
    </row>
    <row r="286" spans="41:55" x14ac:dyDescent="0.25">
      <c r="AO286" s="235"/>
      <c r="AR286" s="239"/>
      <c r="AT286" s="239"/>
      <c r="AV286" s="236"/>
      <c r="AY286" s="239"/>
      <c r="BA286" s="239"/>
      <c r="BC286" s="236"/>
    </row>
    <row r="287" spans="41:55" x14ac:dyDescent="0.25">
      <c r="AO287" s="235"/>
      <c r="AR287" s="239"/>
      <c r="AT287" s="239"/>
      <c r="AV287" s="236"/>
      <c r="AY287" s="239"/>
      <c r="BA287" s="239"/>
      <c r="BC287" s="236"/>
    </row>
    <row r="288" spans="41:55" x14ac:dyDescent="0.25">
      <c r="AO288" s="235"/>
      <c r="AR288" s="239"/>
      <c r="AT288" s="239"/>
      <c r="AV288" s="236"/>
      <c r="AY288" s="239"/>
      <c r="BA288" s="239"/>
      <c r="BC288" s="236"/>
    </row>
    <row r="289" spans="41:55" x14ac:dyDescent="0.25">
      <c r="AO289" s="235"/>
      <c r="AR289" s="239"/>
      <c r="AT289" s="239"/>
      <c r="AV289" s="236"/>
      <c r="AY289" s="239"/>
      <c r="BA289" s="239"/>
      <c r="BC289" s="236"/>
    </row>
    <row r="290" spans="41:55" x14ac:dyDescent="0.25">
      <c r="AO290" s="235"/>
      <c r="AR290" s="239"/>
      <c r="AT290" s="239"/>
      <c r="AV290" s="236"/>
      <c r="AY290" s="239"/>
      <c r="BA290" s="239"/>
      <c r="BC290" s="236"/>
    </row>
    <row r="291" spans="41:55" x14ac:dyDescent="0.25">
      <c r="AO291" s="235"/>
      <c r="AR291" s="239"/>
      <c r="AT291" s="239"/>
      <c r="AV291" s="236"/>
      <c r="AY291" s="239"/>
      <c r="BA291" s="239"/>
      <c r="BC291" s="236"/>
    </row>
    <row r="292" spans="41:55" x14ac:dyDescent="0.25">
      <c r="AO292" s="235"/>
      <c r="AR292" s="239"/>
      <c r="AT292" s="239"/>
      <c r="AV292" s="236"/>
      <c r="AY292" s="239"/>
      <c r="BA292" s="239"/>
      <c r="BC292" s="236"/>
    </row>
    <row r="293" spans="41:55" x14ac:dyDescent="0.25">
      <c r="AO293" s="235"/>
      <c r="AR293" s="239"/>
      <c r="AT293" s="239"/>
      <c r="AV293" s="236"/>
      <c r="AY293" s="239"/>
      <c r="BA293" s="239"/>
      <c r="BC293" s="236"/>
    </row>
    <row r="294" spans="41:55" x14ac:dyDescent="0.25">
      <c r="AO294" s="235"/>
      <c r="AR294" s="239"/>
      <c r="AT294" s="239"/>
      <c r="AV294" s="236"/>
      <c r="AY294" s="239"/>
      <c r="BA294" s="239"/>
      <c r="BC294" s="236"/>
    </row>
    <row r="295" spans="41:55" x14ac:dyDescent="0.25">
      <c r="AO295" s="235"/>
      <c r="AR295" s="239"/>
      <c r="AT295" s="239"/>
      <c r="AV295" s="236"/>
      <c r="AY295" s="239"/>
      <c r="BA295" s="239"/>
      <c r="BC295" s="236"/>
    </row>
    <row r="296" spans="41:55" x14ac:dyDescent="0.25">
      <c r="AO296" s="235"/>
      <c r="AR296" s="239"/>
      <c r="AT296" s="239"/>
      <c r="AV296" s="236"/>
      <c r="AY296" s="239"/>
      <c r="BA296" s="239"/>
      <c r="BC296" s="236"/>
    </row>
    <row r="297" spans="41:55" x14ac:dyDescent="0.25">
      <c r="AO297" s="235"/>
      <c r="AR297" s="239"/>
      <c r="AT297" s="239"/>
      <c r="AV297" s="236"/>
      <c r="AY297" s="239"/>
      <c r="BA297" s="239"/>
      <c r="BC297" s="236"/>
    </row>
    <row r="298" spans="41:55" x14ac:dyDescent="0.25">
      <c r="AO298" s="235"/>
      <c r="AR298" s="239"/>
      <c r="AT298" s="239"/>
      <c r="AV298" s="236"/>
      <c r="AY298" s="239"/>
      <c r="BA298" s="239"/>
      <c r="BC298" s="236"/>
    </row>
    <row r="299" spans="41:55" x14ac:dyDescent="0.25">
      <c r="AO299" s="235"/>
      <c r="AR299" s="239"/>
      <c r="AT299" s="239"/>
      <c r="AV299" s="236"/>
      <c r="AY299" s="239"/>
      <c r="BA299" s="239"/>
      <c r="BC299" s="236"/>
    </row>
    <row r="300" spans="41:55" x14ac:dyDescent="0.25">
      <c r="AO300" s="235"/>
      <c r="AR300" s="239"/>
      <c r="AT300" s="239"/>
      <c r="AV300" s="236"/>
      <c r="AY300" s="239"/>
      <c r="BA300" s="239"/>
      <c r="BC300" s="236"/>
    </row>
    <row r="301" spans="41:55" x14ac:dyDescent="0.25">
      <c r="AO301" s="235"/>
      <c r="AR301" s="239"/>
      <c r="AT301" s="239"/>
      <c r="AV301" s="236"/>
      <c r="AY301" s="239"/>
      <c r="BA301" s="239"/>
      <c r="BC301" s="236"/>
    </row>
    <row r="302" spans="41:55" x14ac:dyDescent="0.25">
      <c r="AO302" s="235"/>
      <c r="AR302" s="239"/>
      <c r="AT302" s="239"/>
      <c r="AV302" s="236"/>
      <c r="AY302" s="239"/>
      <c r="BA302" s="239"/>
      <c r="BC302" s="236"/>
    </row>
    <row r="303" spans="41:55" x14ac:dyDescent="0.25">
      <c r="AO303" s="235"/>
      <c r="AR303" s="239"/>
      <c r="AT303" s="239"/>
      <c r="AV303" s="236"/>
      <c r="AY303" s="239"/>
      <c r="BA303" s="239"/>
      <c r="BC303" s="236"/>
    </row>
    <row r="304" spans="41:55" x14ac:dyDescent="0.25">
      <c r="AO304" s="235"/>
      <c r="AR304" s="239"/>
      <c r="AT304" s="239"/>
      <c r="AV304" s="236"/>
      <c r="AY304" s="239"/>
      <c r="BA304" s="239"/>
      <c r="BC304" s="236"/>
    </row>
    <row r="305" spans="41:55" x14ac:dyDescent="0.25">
      <c r="AO305" s="235"/>
      <c r="AR305" s="239"/>
      <c r="AT305" s="239"/>
      <c r="AV305" s="236"/>
      <c r="AY305" s="239"/>
      <c r="BA305" s="239"/>
      <c r="BC305" s="236"/>
    </row>
    <row r="306" spans="41:55" x14ac:dyDescent="0.25">
      <c r="AO306" s="235"/>
      <c r="AR306" s="239"/>
      <c r="AT306" s="239"/>
      <c r="AV306" s="236"/>
      <c r="AY306" s="239"/>
      <c r="BA306" s="239"/>
      <c r="BC306" s="236"/>
    </row>
    <row r="307" spans="41:55" x14ac:dyDescent="0.25">
      <c r="AO307" s="235"/>
      <c r="AR307" s="239"/>
      <c r="AT307" s="239"/>
      <c r="AV307" s="236"/>
      <c r="AY307" s="239"/>
      <c r="BA307" s="239"/>
      <c r="BC307" s="236"/>
    </row>
    <row r="308" spans="41:55" x14ac:dyDescent="0.25">
      <c r="AO308" s="235"/>
      <c r="AR308" s="239"/>
      <c r="AT308" s="239"/>
      <c r="AV308" s="236"/>
      <c r="AY308" s="239"/>
      <c r="BA308" s="239"/>
      <c r="BC308" s="236"/>
    </row>
    <row r="309" spans="41:55" x14ac:dyDescent="0.25">
      <c r="AO309" s="235"/>
      <c r="AR309" s="239"/>
      <c r="AT309" s="239"/>
      <c r="AV309" s="236"/>
      <c r="AY309" s="239"/>
      <c r="BA309" s="239"/>
      <c r="BC309" s="236"/>
    </row>
    <row r="310" spans="41:55" x14ac:dyDescent="0.25">
      <c r="AO310" s="235"/>
      <c r="AR310" s="239"/>
      <c r="AT310" s="239"/>
      <c r="AV310" s="236"/>
      <c r="AY310" s="239"/>
      <c r="BA310" s="239"/>
      <c r="BC310" s="236"/>
    </row>
    <row r="311" spans="41:55" x14ac:dyDescent="0.25">
      <c r="AO311" s="235"/>
      <c r="AR311" s="239"/>
      <c r="AT311" s="239"/>
      <c r="AV311" s="236"/>
      <c r="AY311" s="239"/>
      <c r="BA311" s="239"/>
      <c r="BC311" s="236"/>
    </row>
    <row r="312" spans="41:55" x14ac:dyDescent="0.25">
      <c r="AO312" s="235"/>
      <c r="AR312" s="239"/>
      <c r="AT312" s="239"/>
      <c r="AV312" s="236"/>
      <c r="AY312" s="239"/>
      <c r="BA312" s="239"/>
      <c r="BC312" s="236"/>
    </row>
    <row r="313" spans="41:55" x14ac:dyDescent="0.25">
      <c r="AO313" s="235"/>
      <c r="AR313" s="239"/>
      <c r="AT313" s="239"/>
      <c r="AV313" s="236"/>
      <c r="AY313" s="239"/>
      <c r="BA313" s="239"/>
      <c r="BC313" s="236"/>
    </row>
    <row r="314" spans="41:55" x14ac:dyDescent="0.25">
      <c r="AO314" s="235"/>
      <c r="AR314" s="239"/>
      <c r="AT314" s="239"/>
      <c r="AV314" s="236"/>
      <c r="AY314" s="239"/>
      <c r="BA314" s="239"/>
      <c r="BC314" s="236"/>
    </row>
    <row r="315" spans="41:55" x14ac:dyDescent="0.25">
      <c r="AO315" s="235"/>
      <c r="AR315" s="239"/>
      <c r="AT315" s="239"/>
      <c r="AV315" s="236"/>
      <c r="AY315" s="239"/>
      <c r="BA315" s="239"/>
      <c r="BC315" s="236"/>
    </row>
    <row r="316" spans="41:55" x14ac:dyDescent="0.25">
      <c r="AO316" s="235"/>
      <c r="AR316" s="239"/>
      <c r="AT316" s="239"/>
      <c r="AV316" s="236"/>
      <c r="AY316" s="239"/>
      <c r="BA316" s="239"/>
      <c r="BC316" s="236"/>
    </row>
    <row r="317" spans="41:55" x14ac:dyDescent="0.25">
      <c r="AO317" s="235"/>
      <c r="AR317" s="239"/>
      <c r="AT317" s="239"/>
      <c r="AV317" s="236"/>
      <c r="AY317" s="239"/>
      <c r="BA317" s="239"/>
      <c r="BC317" s="236"/>
    </row>
    <row r="318" spans="41:55" x14ac:dyDescent="0.25">
      <c r="AO318" s="235"/>
      <c r="AR318" s="239"/>
      <c r="AT318" s="239"/>
      <c r="AV318" s="236"/>
      <c r="AY318" s="239"/>
      <c r="BA318" s="239"/>
      <c r="BC318" s="236"/>
    </row>
    <row r="319" spans="41:55" x14ac:dyDescent="0.25">
      <c r="AO319" s="235"/>
      <c r="AR319" s="239"/>
      <c r="AT319" s="239"/>
      <c r="AV319" s="236"/>
      <c r="AY319" s="239"/>
      <c r="BA319" s="239"/>
      <c r="BC319" s="236"/>
    </row>
    <row r="320" spans="41:55" x14ac:dyDescent="0.25">
      <c r="AO320" s="235"/>
      <c r="AR320" s="239"/>
      <c r="AT320" s="239"/>
      <c r="AV320" s="236"/>
      <c r="AY320" s="239"/>
      <c r="BA320" s="239"/>
      <c r="BC320" s="236"/>
    </row>
    <row r="321" spans="41:55" x14ac:dyDescent="0.25">
      <c r="AO321" s="235"/>
      <c r="AR321" s="239"/>
      <c r="AT321" s="239"/>
      <c r="AV321" s="236"/>
      <c r="AY321" s="239"/>
      <c r="BA321" s="239"/>
      <c r="BC321" s="236"/>
    </row>
    <row r="322" spans="41:55" x14ac:dyDescent="0.25">
      <c r="AO322" s="235"/>
      <c r="AR322" s="239"/>
      <c r="AT322" s="239"/>
      <c r="AV322" s="236"/>
      <c r="AY322" s="239"/>
      <c r="BA322" s="239"/>
      <c r="BC322" s="236"/>
    </row>
    <row r="323" spans="41:55" x14ac:dyDescent="0.25">
      <c r="AO323" s="235"/>
      <c r="AR323" s="239"/>
      <c r="AT323" s="239"/>
      <c r="AV323" s="236"/>
      <c r="AY323" s="239"/>
      <c r="BA323" s="239"/>
      <c r="BC323" s="236"/>
    </row>
    <row r="324" spans="41:55" x14ac:dyDescent="0.25">
      <c r="AO324" s="235"/>
      <c r="AR324" s="239"/>
      <c r="AT324" s="239"/>
      <c r="AV324" s="236"/>
      <c r="AY324" s="239"/>
      <c r="BA324" s="239"/>
      <c r="BC324" s="236"/>
    </row>
    <row r="325" spans="41:55" x14ac:dyDescent="0.25">
      <c r="AO325" s="235"/>
      <c r="AR325" s="239"/>
      <c r="AT325" s="239"/>
      <c r="AV325" s="236"/>
      <c r="AY325" s="239"/>
      <c r="BA325" s="239"/>
      <c r="BC325" s="236"/>
    </row>
    <row r="326" spans="41:55" x14ac:dyDescent="0.25">
      <c r="AO326" s="235"/>
      <c r="AR326" s="239"/>
      <c r="AT326" s="239"/>
      <c r="AV326" s="236"/>
      <c r="AY326" s="239"/>
      <c r="BA326" s="239"/>
      <c r="BC326" s="236"/>
    </row>
    <row r="327" spans="41:55" x14ac:dyDescent="0.25">
      <c r="AO327" s="235"/>
      <c r="AR327" s="239"/>
      <c r="AT327" s="239"/>
      <c r="AV327" s="236"/>
      <c r="AY327" s="239"/>
      <c r="BA327" s="239"/>
      <c r="BC327" s="236"/>
    </row>
    <row r="328" spans="41:55" x14ac:dyDescent="0.25">
      <c r="AO328" s="235"/>
      <c r="AR328" s="239"/>
      <c r="AT328" s="239"/>
      <c r="AV328" s="236"/>
      <c r="AY328" s="239"/>
      <c r="BA328" s="239"/>
      <c r="BC328" s="236"/>
    </row>
    <row r="329" spans="41:55" x14ac:dyDescent="0.25">
      <c r="AO329" s="235"/>
      <c r="AR329" s="239"/>
      <c r="AT329" s="239"/>
      <c r="AV329" s="236"/>
      <c r="AY329" s="239"/>
      <c r="BA329" s="239"/>
      <c r="BC329" s="236"/>
    </row>
    <row r="330" spans="41:55" x14ac:dyDescent="0.25">
      <c r="AO330" s="235"/>
      <c r="AR330" s="239"/>
      <c r="AT330" s="239"/>
      <c r="AV330" s="236"/>
      <c r="AY330" s="239"/>
      <c r="BA330" s="239"/>
      <c r="BC330" s="236"/>
    </row>
    <row r="331" spans="41:55" x14ac:dyDescent="0.25">
      <c r="AO331" s="235"/>
      <c r="AR331" s="239"/>
      <c r="AT331" s="239"/>
      <c r="AV331" s="236"/>
      <c r="AY331" s="239"/>
      <c r="BA331" s="239"/>
      <c r="BC331" s="236"/>
    </row>
    <row r="332" spans="41:55" x14ac:dyDescent="0.25">
      <c r="AO332" s="235"/>
      <c r="AR332" s="239"/>
      <c r="AT332" s="239"/>
      <c r="AV332" s="236"/>
      <c r="AY332" s="239"/>
      <c r="BA332" s="239"/>
      <c r="BC332" s="236"/>
    </row>
    <row r="333" spans="41:55" x14ac:dyDescent="0.25">
      <c r="AO333" s="235"/>
      <c r="AR333" s="239"/>
      <c r="AT333" s="239"/>
      <c r="AV333" s="236"/>
      <c r="AY333" s="239"/>
      <c r="BA333" s="239"/>
      <c r="BC333" s="236"/>
    </row>
    <row r="334" spans="41:55" x14ac:dyDescent="0.25">
      <c r="AO334" s="235"/>
      <c r="AR334" s="239"/>
      <c r="AT334" s="239"/>
      <c r="AV334" s="236"/>
      <c r="AY334" s="239"/>
      <c r="BA334" s="239"/>
      <c r="BC334" s="236"/>
    </row>
    <row r="335" spans="41:55" x14ac:dyDescent="0.25">
      <c r="AO335" s="235"/>
      <c r="AR335" s="239"/>
      <c r="AT335" s="239"/>
      <c r="AV335" s="236"/>
      <c r="AY335" s="239"/>
      <c r="BA335" s="239"/>
      <c r="BC335" s="236"/>
    </row>
    <row r="336" spans="41:55" x14ac:dyDescent="0.25">
      <c r="AO336" s="235"/>
      <c r="AR336" s="239"/>
      <c r="AT336" s="239"/>
      <c r="AV336" s="236"/>
      <c r="AY336" s="239"/>
      <c r="BA336" s="239"/>
      <c r="BC336" s="236"/>
    </row>
    <row r="337" spans="41:55" x14ac:dyDescent="0.25">
      <c r="AO337" s="235"/>
      <c r="AR337" s="239"/>
      <c r="AT337" s="239"/>
      <c r="AV337" s="236"/>
      <c r="AY337" s="239"/>
      <c r="BA337" s="239"/>
      <c r="BC337" s="236"/>
    </row>
    <row r="338" spans="41:55" x14ac:dyDescent="0.25">
      <c r="AO338" s="235"/>
      <c r="AR338" s="239"/>
      <c r="AT338" s="239"/>
      <c r="AV338" s="236"/>
      <c r="AY338" s="239"/>
      <c r="BA338" s="239"/>
      <c r="BC338" s="236"/>
    </row>
    <row r="339" spans="41:55" x14ac:dyDescent="0.25">
      <c r="AO339" s="235"/>
      <c r="AR339" s="239"/>
      <c r="AT339" s="239"/>
      <c r="AV339" s="236"/>
      <c r="AY339" s="239"/>
      <c r="BA339" s="239"/>
      <c r="BC339" s="236"/>
    </row>
    <row r="340" spans="41:55" x14ac:dyDescent="0.25">
      <c r="AO340" s="235"/>
      <c r="AR340" s="239"/>
      <c r="AT340" s="239"/>
      <c r="AV340" s="236"/>
      <c r="AY340" s="239"/>
      <c r="BA340" s="239"/>
      <c r="BC340" s="236"/>
    </row>
    <row r="341" spans="41:55" x14ac:dyDescent="0.25">
      <c r="AO341" s="235"/>
      <c r="AR341" s="239"/>
      <c r="AT341" s="239"/>
      <c r="AV341" s="236"/>
      <c r="AY341" s="239"/>
      <c r="BA341" s="239"/>
      <c r="BC341" s="236"/>
    </row>
    <row r="342" spans="41:55" x14ac:dyDescent="0.25">
      <c r="AO342" s="235"/>
      <c r="AR342" s="239"/>
      <c r="AT342" s="239"/>
      <c r="AV342" s="236"/>
      <c r="AY342" s="239"/>
      <c r="BA342" s="239"/>
      <c r="BC342" s="236"/>
    </row>
    <row r="343" spans="41:55" x14ac:dyDescent="0.25">
      <c r="AO343" s="235"/>
      <c r="AR343" s="239"/>
      <c r="AT343" s="239"/>
      <c r="AV343" s="236"/>
      <c r="AY343" s="239"/>
      <c r="BA343" s="239"/>
      <c r="BC343" s="236"/>
    </row>
    <row r="344" spans="41:55" x14ac:dyDescent="0.25">
      <c r="AO344" s="235"/>
      <c r="AR344" s="239"/>
      <c r="AT344" s="239"/>
      <c r="AV344" s="236"/>
      <c r="AY344" s="239"/>
      <c r="BA344" s="239"/>
      <c r="BC344" s="236"/>
    </row>
    <row r="345" spans="41:55" x14ac:dyDescent="0.25">
      <c r="AO345" s="235"/>
      <c r="AR345" s="239"/>
      <c r="AT345" s="239"/>
      <c r="AV345" s="236"/>
      <c r="AY345" s="239"/>
      <c r="BA345" s="239"/>
      <c r="BC345" s="236"/>
    </row>
    <row r="346" spans="41:55" x14ac:dyDescent="0.25">
      <c r="AO346" s="235"/>
      <c r="AR346" s="239"/>
      <c r="AT346" s="239"/>
      <c r="AV346" s="236"/>
      <c r="AY346" s="239"/>
      <c r="BA346" s="239"/>
      <c r="BC346" s="236"/>
    </row>
    <row r="347" spans="41:55" x14ac:dyDescent="0.25">
      <c r="AO347" s="235"/>
      <c r="AR347" s="239"/>
      <c r="AT347" s="239"/>
      <c r="AV347" s="236"/>
      <c r="AY347" s="239"/>
      <c r="BA347" s="239"/>
      <c r="BC347" s="236"/>
    </row>
    <row r="348" spans="41:55" x14ac:dyDescent="0.25">
      <c r="AO348" s="235"/>
      <c r="AR348" s="239"/>
      <c r="AT348" s="239"/>
      <c r="AV348" s="236"/>
      <c r="AY348" s="239"/>
      <c r="BA348" s="239"/>
      <c r="BC348" s="236"/>
    </row>
    <row r="349" spans="41:55" x14ac:dyDescent="0.25">
      <c r="AO349" s="235"/>
      <c r="AR349" s="239"/>
      <c r="AT349" s="239"/>
      <c r="AV349" s="236"/>
      <c r="AY349" s="239"/>
      <c r="BA349" s="239"/>
      <c r="BC349" s="236"/>
    </row>
    <row r="350" spans="41:55" x14ac:dyDescent="0.25">
      <c r="AO350" s="235"/>
      <c r="AR350" s="239"/>
      <c r="AT350" s="239"/>
      <c r="AV350" s="236"/>
      <c r="AY350" s="239"/>
      <c r="BA350" s="239"/>
      <c r="BC350" s="236"/>
    </row>
    <row r="351" spans="41:55" x14ac:dyDescent="0.25">
      <c r="AO351" s="235"/>
      <c r="AR351" s="239"/>
      <c r="AT351" s="239"/>
      <c r="AV351" s="236"/>
      <c r="AY351" s="239"/>
      <c r="BA351" s="239"/>
      <c r="BC351" s="236"/>
    </row>
    <row r="352" spans="41:55" x14ac:dyDescent="0.25">
      <c r="AO352" s="235"/>
      <c r="AR352" s="239"/>
      <c r="AT352" s="239"/>
      <c r="AV352" s="236"/>
      <c r="AY352" s="239"/>
      <c r="BA352" s="239"/>
      <c r="BC352" s="236"/>
    </row>
    <row r="353" spans="41:55" x14ac:dyDescent="0.25">
      <c r="AO353" s="235"/>
      <c r="AR353" s="239"/>
      <c r="AT353" s="239"/>
      <c r="AV353" s="236"/>
      <c r="AY353" s="239"/>
      <c r="BA353" s="239"/>
      <c r="BC353" s="236"/>
    </row>
    <row r="354" spans="41:55" x14ac:dyDescent="0.25">
      <c r="AO354" s="235"/>
      <c r="AR354" s="239"/>
      <c r="AT354" s="239"/>
      <c r="AV354" s="236"/>
      <c r="AY354" s="239"/>
      <c r="BA354" s="239"/>
      <c r="BC354" s="236"/>
    </row>
    <row r="355" spans="41:55" x14ac:dyDescent="0.25">
      <c r="AO355" s="235"/>
      <c r="AR355" s="239"/>
      <c r="AT355" s="239"/>
      <c r="AV355" s="236"/>
      <c r="AY355" s="239"/>
      <c r="BA355" s="239"/>
      <c r="BC355" s="236"/>
    </row>
    <row r="356" spans="41:55" x14ac:dyDescent="0.25">
      <c r="AO356" s="235"/>
      <c r="AR356" s="239"/>
      <c r="AT356" s="239"/>
      <c r="AV356" s="236"/>
      <c r="AY356" s="239"/>
      <c r="BA356" s="239"/>
      <c r="BC356" s="236"/>
    </row>
    <row r="357" spans="41:55" x14ac:dyDescent="0.25">
      <c r="AO357" s="235"/>
      <c r="AR357" s="239"/>
      <c r="AT357" s="239"/>
      <c r="AV357" s="236"/>
      <c r="AY357" s="239"/>
      <c r="BA357" s="239"/>
      <c r="BC357" s="236"/>
    </row>
    <row r="358" spans="41:55" x14ac:dyDescent="0.25">
      <c r="AO358" s="235"/>
      <c r="AR358" s="239"/>
      <c r="AT358" s="239"/>
      <c r="AV358" s="236"/>
      <c r="AY358" s="239"/>
      <c r="BA358" s="239"/>
      <c r="BC358" s="236"/>
    </row>
    <row r="359" spans="41:55" x14ac:dyDescent="0.25">
      <c r="AO359" s="235"/>
      <c r="AR359" s="239"/>
      <c r="AT359" s="239"/>
      <c r="AV359" s="236"/>
      <c r="AY359" s="239"/>
      <c r="BA359" s="239"/>
      <c r="BC359" s="236"/>
    </row>
    <row r="360" spans="41:55" x14ac:dyDescent="0.25">
      <c r="AO360" s="235"/>
      <c r="AR360" s="239"/>
      <c r="AT360" s="239"/>
      <c r="AV360" s="236"/>
      <c r="AY360" s="239"/>
      <c r="BA360" s="239"/>
      <c r="BC360" s="236"/>
    </row>
    <row r="361" spans="41:55" x14ac:dyDescent="0.25">
      <c r="AO361" s="235"/>
      <c r="AR361" s="239"/>
      <c r="AT361" s="239"/>
      <c r="AV361" s="236"/>
      <c r="AY361" s="239"/>
      <c r="BA361" s="239"/>
      <c r="BC361" s="236"/>
    </row>
    <row r="362" spans="41:55" x14ac:dyDescent="0.25">
      <c r="AO362" s="235"/>
      <c r="AR362" s="239"/>
      <c r="AT362" s="239"/>
      <c r="AV362" s="236"/>
      <c r="AY362" s="239"/>
      <c r="BA362" s="239"/>
      <c r="BC362" s="236"/>
    </row>
    <row r="363" spans="41:55" x14ac:dyDescent="0.25">
      <c r="AO363" s="235"/>
      <c r="AR363" s="239"/>
      <c r="AT363" s="239"/>
      <c r="AV363" s="236"/>
      <c r="AY363" s="239"/>
      <c r="BA363" s="239"/>
      <c r="BC363" s="236"/>
    </row>
    <row r="364" spans="41:55" x14ac:dyDescent="0.25">
      <c r="AO364" s="235"/>
      <c r="AR364" s="239"/>
      <c r="AT364" s="239"/>
      <c r="AV364" s="236"/>
      <c r="AY364" s="239"/>
      <c r="BA364" s="239"/>
      <c r="BC364" s="236"/>
    </row>
    <row r="365" spans="41:55" x14ac:dyDescent="0.25">
      <c r="AO365" s="235"/>
      <c r="AR365" s="239"/>
      <c r="AT365" s="239"/>
      <c r="AV365" s="236"/>
      <c r="AY365" s="239"/>
      <c r="BA365" s="239"/>
      <c r="BC365" s="236"/>
    </row>
    <row r="366" spans="41:55" x14ac:dyDescent="0.25">
      <c r="AO366" s="235"/>
      <c r="AR366" s="239"/>
      <c r="AT366" s="239"/>
      <c r="AV366" s="236"/>
      <c r="AY366" s="239"/>
      <c r="BA366" s="239"/>
      <c r="BC366" s="236"/>
    </row>
    <row r="367" spans="41:55" x14ac:dyDescent="0.25">
      <c r="AO367" s="235"/>
      <c r="AR367" s="239"/>
      <c r="AT367" s="239"/>
      <c r="AV367" s="236"/>
      <c r="AY367" s="239"/>
      <c r="BA367" s="239"/>
      <c r="BC367" s="236"/>
    </row>
    <row r="368" spans="41:55" x14ac:dyDescent="0.25">
      <c r="AO368" s="235"/>
      <c r="AR368" s="239"/>
      <c r="AT368" s="239"/>
      <c r="AV368" s="236"/>
      <c r="AY368" s="239"/>
      <c r="BA368" s="239"/>
      <c r="BC368" s="236"/>
    </row>
    <row r="369" spans="41:55" x14ac:dyDescent="0.25">
      <c r="AO369" s="235"/>
      <c r="AR369" s="239"/>
      <c r="AT369" s="239"/>
      <c r="AV369" s="236"/>
      <c r="AY369" s="239"/>
      <c r="BA369" s="239"/>
      <c r="BC369" s="236"/>
    </row>
    <row r="370" spans="41:55" x14ac:dyDescent="0.25">
      <c r="AO370" s="235"/>
      <c r="AR370" s="239"/>
      <c r="AT370" s="239"/>
      <c r="AV370" s="236"/>
      <c r="AY370" s="239"/>
      <c r="BA370" s="239"/>
      <c r="BC370" s="236"/>
    </row>
    <row r="371" spans="41:55" x14ac:dyDescent="0.25">
      <c r="AO371" s="235"/>
      <c r="AR371" s="239"/>
      <c r="AT371" s="239"/>
      <c r="AV371" s="236"/>
      <c r="AY371" s="239"/>
      <c r="BA371" s="239"/>
      <c r="BC371" s="236"/>
    </row>
    <row r="372" spans="41:55" x14ac:dyDescent="0.25">
      <c r="AO372" s="235"/>
      <c r="AR372" s="239"/>
      <c r="AT372" s="239"/>
      <c r="AV372" s="236"/>
      <c r="AY372" s="239"/>
      <c r="BA372" s="239"/>
      <c r="BC372" s="236"/>
    </row>
    <row r="373" spans="41:55" x14ac:dyDescent="0.25">
      <c r="AO373" s="235"/>
      <c r="AR373" s="239"/>
      <c r="AT373" s="239"/>
      <c r="AV373" s="236"/>
      <c r="AY373" s="239"/>
      <c r="BA373" s="239"/>
      <c r="BC373" s="236"/>
    </row>
    <row r="374" spans="41:55" x14ac:dyDescent="0.25">
      <c r="AO374" s="235"/>
      <c r="AR374" s="239"/>
      <c r="AT374" s="239"/>
      <c r="AV374" s="236"/>
      <c r="AY374" s="239"/>
      <c r="BA374" s="239"/>
      <c r="BC374" s="236"/>
    </row>
    <row r="375" spans="41:55" x14ac:dyDescent="0.25">
      <c r="AO375" s="235"/>
      <c r="AR375" s="239"/>
      <c r="AT375" s="239"/>
      <c r="AV375" s="236"/>
      <c r="AY375" s="239"/>
      <c r="BA375" s="239"/>
      <c r="BC375" s="236"/>
    </row>
    <row r="376" spans="41:55" x14ac:dyDescent="0.25">
      <c r="AO376" s="235"/>
      <c r="AR376" s="239"/>
      <c r="AT376" s="239"/>
      <c r="AV376" s="236"/>
      <c r="AY376" s="239"/>
      <c r="BA376" s="239"/>
      <c r="BC376" s="236"/>
    </row>
    <row r="377" spans="41:55" x14ac:dyDescent="0.25">
      <c r="AO377" s="235"/>
      <c r="AR377" s="239"/>
      <c r="AT377" s="239"/>
      <c r="AV377" s="236"/>
      <c r="AY377" s="239"/>
      <c r="BA377" s="239"/>
      <c r="BC377" s="236"/>
    </row>
    <row r="378" spans="41:55" x14ac:dyDescent="0.25">
      <c r="AO378" s="235"/>
      <c r="AR378" s="239"/>
      <c r="AT378" s="239"/>
      <c r="AV378" s="236"/>
      <c r="AY378" s="239"/>
      <c r="BA378" s="239"/>
      <c r="BC378" s="236"/>
    </row>
    <row r="379" spans="41:55" x14ac:dyDescent="0.25">
      <c r="AO379" s="235"/>
      <c r="AR379" s="239"/>
      <c r="AT379" s="239"/>
      <c r="AV379" s="236"/>
      <c r="AY379" s="239"/>
      <c r="BA379" s="239"/>
      <c r="BC379" s="236"/>
    </row>
    <row r="380" spans="41:55" x14ac:dyDescent="0.25">
      <c r="AO380" s="235"/>
      <c r="AR380" s="239"/>
      <c r="AT380" s="239"/>
      <c r="AV380" s="236"/>
      <c r="AY380" s="239"/>
      <c r="BA380" s="239"/>
      <c r="BC380" s="236"/>
    </row>
    <row r="381" spans="41:55" x14ac:dyDescent="0.25">
      <c r="AO381" s="235"/>
      <c r="AR381" s="239"/>
      <c r="AT381" s="239"/>
      <c r="AV381" s="236"/>
      <c r="AY381" s="239"/>
      <c r="BA381" s="239"/>
      <c r="BC381" s="236"/>
    </row>
    <row r="382" spans="41:55" x14ac:dyDescent="0.25">
      <c r="AO382" s="235"/>
      <c r="AR382" s="239"/>
      <c r="AT382" s="239"/>
      <c r="AV382" s="236"/>
      <c r="AY382" s="239"/>
      <c r="BA382" s="239"/>
      <c r="BC382" s="236"/>
    </row>
    <row r="383" spans="41:55" x14ac:dyDescent="0.25">
      <c r="AO383" s="235"/>
      <c r="AR383" s="239"/>
      <c r="AT383" s="239"/>
      <c r="AV383" s="236"/>
      <c r="AY383" s="239"/>
      <c r="BA383" s="239"/>
      <c r="BC383" s="236"/>
    </row>
    <row r="384" spans="41:55" x14ac:dyDescent="0.25">
      <c r="AO384" s="235"/>
      <c r="AR384" s="239"/>
      <c r="AT384" s="239"/>
      <c r="AV384" s="236"/>
      <c r="AY384" s="239"/>
      <c r="BA384" s="239"/>
      <c r="BC384" s="236"/>
    </row>
    <row r="385" spans="41:55" x14ac:dyDescent="0.25">
      <c r="AO385" s="235"/>
      <c r="AR385" s="239"/>
      <c r="AT385" s="239"/>
      <c r="AV385" s="236"/>
      <c r="AY385" s="239"/>
      <c r="BA385" s="239"/>
      <c r="BC385" s="236"/>
    </row>
    <row r="386" spans="41:55" x14ac:dyDescent="0.25">
      <c r="AO386" s="235"/>
      <c r="AR386" s="239"/>
      <c r="AT386" s="239"/>
      <c r="AV386" s="236"/>
      <c r="AY386" s="239"/>
      <c r="BA386" s="239"/>
      <c r="BC386" s="236"/>
    </row>
    <row r="387" spans="41:55" x14ac:dyDescent="0.25">
      <c r="AO387" s="235"/>
      <c r="AR387" s="239"/>
      <c r="AT387" s="239"/>
      <c r="AV387" s="236"/>
      <c r="AY387" s="239"/>
      <c r="BA387" s="239"/>
      <c r="BC387" s="236"/>
    </row>
    <row r="388" spans="41:55" x14ac:dyDescent="0.25">
      <c r="AO388" s="235"/>
      <c r="AR388" s="239"/>
      <c r="AT388" s="239"/>
      <c r="AV388" s="236"/>
      <c r="AY388" s="239"/>
      <c r="BA388" s="239"/>
      <c r="BC388" s="236"/>
    </row>
    <row r="389" spans="41:55" x14ac:dyDescent="0.25">
      <c r="AO389" s="235"/>
      <c r="AR389" s="239"/>
      <c r="AT389" s="239"/>
      <c r="AV389" s="236"/>
      <c r="AY389" s="239"/>
      <c r="BA389" s="239"/>
      <c r="BC389" s="236"/>
    </row>
    <row r="390" spans="41:55" x14ac:dyDescent="0.25">
      <c r="AO390" s="235"/>
      <c r="AR390" s="239"/>
      <c r="AT390" s="239"/>
      <c r="AV390" s="236"/>
      <c r="AY390" s="239"/>
      <c r="BA390" s="239"/>
      <c r="BC390" s="236"/>
    </row>
    <row r="391" spans="41:55" x14ac:dyDescent="0.25">
      <c r="AO391" s="235"/>
      <c r="AR391" s="239"/>
      <c r="AT391" s="239"/>
      <c r="AV391" s="236"/>
      <c r="AY391" s="239"/>
      <c r="BA391" s="239"/>
      <c r="BC391" s="236"/>
    </row>
    <row r="392" spans="41:55" x14ac:dyDescent="0.25">
      <c r="AO392" s="235"/>
      <c r="AR392" s="239"/>
      <c r="AT392" s="239"/>
      <c r="AV392" s="236"/>
      <c r="AY392" s="239"/>
      <c r="BA392" s="239"/>
      <c r="BC392" s="236"/>
    </row>
    <row r="393" spans="41:55" x14ac:dyDescent="0.25">
      <c r="AO393" s="235"/>
      <c r="AR393" s="239"/>
      <c r="AT393" s="239"/>
      <c r="AV393" s="236"/>
      <c r="AY393" s="239"/>
      <c r="BA393" s="239"/>
      <c r="BC393" s="236"/>
    </row>
    <row r="394" spans="41:55" x14ac:dyDescent="0.25">
      <c r="AO394" s="235"/>
      <c r="AR394" s="239"/>
      <c r="AT394" s="239"/>
      <c r="AV394" s="236"/>
      <c r="AY394" s="239"/>
      <c r="BA394" s="239"/>
      <c r="BC394" s="236"/>
    </row>
    <row r="395" spans="41:55" x14ac:dyDescent="0.25">
      <c r="AO395" s="235"/>
      <c r="AR395" s="239"/>
      <c r="AT395" s="239"/>
      <c r="AV395" s="236"/>
      <c r="AY395" s="239"/>
      <c r="BA395" s="239"/>
      <c r="BC395" s="236"/>
    </row>
    <row r="396" spans="41:55" x14ac:dyDescent="0.25">
      <c r="AO396" s="235"/>
      <c r="AR396" s="239"/>
      <c r="AT396" s="239"/>
      <c r="AV396" s="236"/>
      <c r="AY396" s="239"/>
      <c r="BA396" s="239"/>
      <c r="BC396" s="236"/>
    </row>
    <row r="397" spans="41:55" x14ac:dyDescent="0.25">
      <c r="AO397" s="235"/>
      <c r="AR397" s="239"/>
      <c r="AT397" s="239"/>
      <c r="AV397" s="236"/>
      <c r="AY397" s="239"/>
      <c r="BA397" s="239"/>
      <c r="BC397" s="236"/>
    </row>
    <row r="398" spans="41:55" x14ac:dyDescent="0.25">
      <c r="AO398" s="235"/>
      <c r="AR398" s="239"/>
      <c r="AT398" s="239"/>
      <c r="AV398" s="236"/>
      <c r="AY398" s="239"/>
      <c r="BA398" s="239"/>
      <c r="BC398" s="236"/>
    </row>
    <row r="399" spans="41:55" x14ac:dyDescent="0.25">
      <c r="AO399" s="235"/>
      <c r="AR399" s="239"/>
      <c r="AT399" s="239"/>
      <c r="AV399" s="236"/>
      <c r="AY399" s="239"/>
      <c r="BA399" s="239"/>
      <c r="BC399" s="236"/>
    </row>
    <row r="400" spans="41:55" x14ac:dyDescent="0.25">
      <c r="AO400" s="235"/>
      <c r="AR400" s="239"/>
      <c r="AT400" s="239"/>
      <c r="AV400" s="236"/>
      <c r="AY400" s="239"/>
      <c r="BA400" s="239"/>
      <c r="BC400" s="236"/>
    </row>
    <row r="401" spans="41:55" x14ac:dyDescent="0.25">
      <c r="AO401" s="235"/>
      <c r="AR401" s="239"/>
      <c r="AT401" s="239"/>
      <c r="AV401" s="236"/>
      <c r="AY401" s="239"/>
      <c r="BA401" s="239"/>
      <c r="BC401" s="236"/>
    </row>
    <row r="402" spans="41:55" x14ac:dyDescent="0.25">
      <c r="AO402" s="235"/>
      <c r="AR402" s="239"/>
      <c r="AT402" s="239"/>
      <c r="AV402" s="236"/>
      <c r="AY402" s="239"/>
      <c r="BA402" s="239"/>
      <c r="BC402" s="236"/>
    </row>
    <row r="403" spans="41:55" x14ac:dyDescent="0.25">
      <c r="AO403" s="235"/>
      <c r="AR403" s="239"/>
      <c r="AT403" s="239"/>
      <c r="AV403" s="236"/>
      <c r="AY403" s="239"/>
      <c r="BA403" s="239"/>
      <c r="BC403" s="236"/>
    </row>
    <row r="404" spans="41:55" x14ac:dyDescent="0.25">
      <c r="AO404" s="235"/>
      <c r="AR404" s="239"/>
      <c r="AT404" s="239"/>
      <c r="AV404" s="236"/>
      <c r="AY404" s="239"/>
      <c r="BA404" s="239"/>
      <c r="BC404" s="236"/>
    </row>
    <row r="405" spans="41:55" x14ac:dyDescent="0.25">
      <c r="AO405" s="235"/>
      <c r="AR405" s="239"/>
      <c r="AT405" s="239"/>
      <c r="AV405" s="236"/>
      <c r="AY405" s="239"/>
      <c r="BA405" s="239"/>
      <c r="BC405" s="236"/>
    </row>
    <row r="406" spans="41:55" x14ac:dyDescent="0.25">
      <c r="AO406" s="235"/>
      <c r="AR406" s="239"/>
      <c r="AT406" s="239"/>
      <c r="AV406" s="236"/>
      <c r="AY406" s="239"/>
      <c r="BA406" s="239"/>
      <c r="BC406" s="236"/>
    </row>
    <row r="407" spans="41:55" x14ac:dyDescent="0.25">
      <c r="AO407" s="235"/>
      <c r="AR407" s="239"/>
      <c r="AT407" s="239"/>
      <c r="AV407" s="236"/>
      <c r="AY407" s="239"/>
      <c r="BA407" s="239"/>
      <c r="BC407" s="236"/>
    </row>
    <row r="408" spans="41:55" x14ac:dyDescent="0.25">
      <c r="AO408" s="235"/>
      <c r="AR408" s="239"/>
      <c r="AT408" s="239"/>
      <c r="AV408" s="236"/>
      <c r="AY408" s="239"/>
      <c r="BA408" s="239"/>
      <c r="BC408" s="236"/>
    </row>
    <row r="409" spans="41:55" x14ac:dyDescent="0.25">
      <c r="AO409" s="235"/>
      <c r="AR409" s="239"/>
      <c r="AT409" s="239"/>
      <c r="AV409" s="236"/>
      <c r="AY409" s="239"/>
      <c r="BA409" s="239"/>
      <c r="BC409" s="236"/>
    </row>
    <row r="410" spans="41:55" x14ac:dyDescent="0.25">
      <c r="AO410" s="235"/>
      <c r="AR410" s="239"/>
      <c r="AT410" s="239"/>
      <c r="AV410" s="236"/>
      <c r="AY410" s="239"/>
      <c r="BA410" s="239"/>
      <c r="BC410" s="236"/>
    </row>
    <row r="411" spans="41:55" x14ac:dyDescent="0.25">
      <c r="AO411" s="235"/>
      <c r="AR411" s="239"/>
      <c r="AT411" s="239"/>
      <c r="AV411" s="236"/>
      <c r="AY411" s="239"/>
      <c r="BA411" s="239"/>
      <c r="BC411" s="236"/>
    </row>
    <row r="412" spans="41:55" x14ac:dyDescent="0.25">
      <c r="AO412" s="235"/>
      <c r="AR412" s="239"/>
      <c r="AT412" s="239"/>
      <c r="AV412" s="236"/>
      <c r="AY412" s="239"/>
      <c r="BA412" s="239"/>
      <c r="BC412" s="236"/>
    </row>
    <row r="413" spans="41:55" x14ac:dyDescent="0.25">
      <c r="AO413" s="235"/>
      <c r="AR413" s="239"/>
      <c r="AT413" s="239"/>
      <c r="AV413" s="236"/>
      <c r="AY413" s="239"/>
      <c r="BA413" s="239"/>
      <c r="BC413" s="236"/>
    </row>
    <row r="414" spans="41:55" x14ac:dyDescent="0.25">
      <c r="AO414" s="235"/>
      <c r="AR414" s="239"/>
      <c r="AT414" s="239"/>
      <c r="AV414" s="236"/>
      <c r="AY414" s="239"/>
      <c r="BA414" s="239"/>
      <c r="BC414" s="236"/>
    </row>
    <row r="415" spans="41:55" x14ac:dyDescent="0.25">
      <c r="AO415" s="235"/>
      <c r="AR415" s="239"/>
      <c r="AT415" s="239"/>
      <c r="AV415" s="236"/>
      <c r="AY415" s="239"/>
      <c r="BA415" s="239"/>
      <c r="BC415" s="236"/>
    </row>
    <row r="416" spans="41:55" x14ac:dyDescent="0.25">
      <c r="AO416" s="235"/>
      <c r="AR416" s="239"/>
      <c r="AT416" s="239"/>
      <c r="AV416" s="236"/>
      <c r="AY416" s="239"/>
      <c r="BA416" s="239"/>
      <c r="BC416" s="236"/>
    </row>
    <row r="417" spans="41:55" x14ac:dyDescent="0.25">
      <c r="AO417" s="235"/>
      <c r="AR417" s="239"/>
      <c r="AT417" s="239"/>
      <c r="AV417" s="236"/>
      <c r="AY417" s="239"/>
      <c r="BA417" s="239"/>
      <c r="BC417" s="236"/>
    </row>
    <row r="418" spans="41:55" x14ac:dyDescent="0.25">
      <c r="AO418" s="235"/>
      <c r="AR418" s="239"/>
      <c r="AT418" s="239"/>
      <c r="AV418" s="236"/>
      <c r="AY418" s="239"/>
      <c r="BA418" s="239"/>
      <c r="BC418" s="236"/>
    </row>
    <row r="419" spans="41:55" x14ac:dyDescent="0.25">
      <c r="AO419" s="235"/>
      <c r="AR419" s="239"/>
      <c r="AT419" s="239"/>
      <c r="AV419" s="236"/>
      <c r="AY419" s="239"/>
      <c r="BA419" s="239"/>
      <c r="BC419" s="236"/>
    </row>
    <row r="420" spans="41:55" x14ac:dyDescent="0.25">
      <c r="AO420" s="235"/>
      <c r="AR420" s="239"/>
      <c r="AT420" s="239"/>
      <c r="AV420" s="236"/>
      <c r="AY420" s="239"/>
      <c r="BA420" s="239"/>
      <c r="BC420" s="236"/>
    </row>
    <row r="421" spans="41:55" x14ac:dyDescent="0.25">
      <c r="AO421" s="235"/>
      <c r="AR421" s="239"/>
      <c r="AT421" s="239"/>
      <c r="AV421" s="236"/>
      <c r="AY421" s="239"/>
      <c r="BA421" s="239"/>
      <c r="BC421" s="236"/>
    </row>
    <row r="422" spans="41:55" x14ac:dyDescent="0.25">
      <c r="AO422" s="235"/>
      <c r="AR422" s="239"/>
      <c r="AT422" s="239"/>
      <c r="AV422" s="236"/>
      <c r="AY422" s="239"/>
      <c r="BA422" s="239"/>
      <c r="BC422" s="236"/>
    </row>
    <row r="423" spans="41:55" x14ac:dyDescent="0.25">
      <c r="AO423" s="235"/>
      <c r="AR423" s="239"/>
      <c r="AT423" s="239"/>
      <c r="AV423" s="236"/>
      <c r="AY423" s="239"/>
      <c r="BA423" s="239"/>
      <c r="BC423" s="236"/>
    </row>
    <row r="424" spans="41:55" x14ac:dyDescent="0.25">
      <c r="AO424" s="235"/>
      <c r="AR424" s="239"/>
      <c r="AT424" s="239"/>
      <c r="AV424" s="236"/>
      <c r="AY424" s="239"/>
      <c r="BA424" s="239"/>
      <c r="BC424" s="236"/>
    </row>
    <row r="425" spans="41:55" x14ac:dyDescent="0.25">
      <c r="AO425" s="235"/>
      <c r="AR425" s="239"/>
      <c r="AT425" s="239"/>
      <c r="AV425" s="236"/>
      <c r="AY425" s="239"/>
      <c r="BA425" s="239"/>
      <c r="BC425" s="236"/>
    </row>
    <row r="426" spans="41:55" x14ac:dyDescent="0.25">
      <c r="AO426" s="235"/>
      <c r="AR426" s="239"/>
      <c r="AT426" s="239"/>
      <c r="AV426" s="236"/>
      <c r="AY426" s="239"/>
      <c r="BA426" s="239"/>
      <c r="BC426" s="236"/>
    </row>
    <row r="427" spans="41:55" x14ac:dyDescent="0.25">
      <c r="AO427" s="235"/>
      <c r="AR427" s="239"/>
      <c r="AT427" s="239"/>
      <c r="AV427" s="236"/>
      <c r="AY427" s="239"/>
      <c r="BA427" s="239"/>
      <c r="BC427" s="236"/>
    </row>
    <row r="428" spans="41:55" x14ac:dyDescent="0.25">
      <c r="AO428" s="235"/>
      <c r="AR428" s="239"/>
      <c r="AT428" s="239"/>
      <c r="AV428" s="236"/>
      <c r="AY428" s="239"/>
      <c r="BA428" s="239"/>
      <c r="BC428" s="236"/>
    </row>
    <row r="429" spans="41:55" x14ac:dyDescent="0.25">
      <c r="AO429" s="235"/>
      <c r="AR429" s="239"/>
      <c r="AT429" s="239"/>
      <c r="AV429" s="236"/>
      <c r="AY429" s="239"/>
      <c r="BA429" s="239"/>
      <c r="BC429" s="236"/>
    </row>
    <row r="430" spans="41:55" x14ac:dyDescent="0.25">
      <c r="AO430" s="235"/>
      <c r="AR430" s="239"/>
      <c r="AT430" s="239"/>
      <c r="AV430" s="236"/>
      <c r="AY430" s="239"/>
      <c r="BA430" s="239"/>
      <c r="BC430" s="236"/>
    </row>
    <row r="431" spans="41:55" x14ac:dyDescent="0.25">
      <c r="AO431" s="235"/>
      <c r="AR431" s="239"/>
      <c r="AT431" s="239"/>
      <c r="AV431" s="236"/>
      <c r="AY431" s="239"/>
      <c r="BA431" s="239"/>
      <c r="BC431" s="236"/>
    </row>
    <row r="432" spans="41:55" x14ac:dyDescent="0.25">
      <c r="AO432" s="235"/>
      <c r="AR432" s="239"/>
      <c r="AT432" s="239"/>
      <c r="AV432" s="236"/>
      <c r="AY432" s="239"/>
      <c r="BA432" s="239"/>
      <c r="BC432" s="236"/>
    </row>
    <row r="433" spans="41:55" x14ac:dyDescent="0.25">
      <c r="AO433" s="235"/>
      <c r="AR433" s="239"/>
      <c r="AT433" s="239"/>
      <c r="AV433" s="236"/>
      <c r="AY433" s="239"/>
      <c r="BA433" s="239"/>
      <c r="BC433" s="236"/>
    </row>
    <row r="434" spans="41:55" x14ac:dyDescent="0.25">
      <c r="AO434" s="235"/>
      <c r="AR434" s="239"/>
      <c r="AT434" s="239"/>
      <c r="AV434" s="236"/>
      <c r="AY434" s="239"/>
      <c r="BA434" s="239"/>
      <c r="BC434" s="236"/>
    </row>
    <row r="435" spans="41:55" x14ac:dyDescent="0.25">
      <c r="AO435" s="235"/>
      <c r="AR435" s="239"/>
      <c r="AT435" s="239"/>
      <c r="AV435" s="236"/>
      <c r="AY435" s="239"/>
      <c r="BA435" s="239"/>
      <c r="BC435" s="236"/>
    </row>
    <row r="436" spans="41:55" x14ac:dyDescent="0.25">
      <c r="AO436" s="235"/>
      <c r="AR436" s="239"/>
      <c r="AT436" s="239"/>
      <c r="AV436" s="236"/>
      <c r="AY436" s="239"/>
      <c r="BA436" s="239"/>
      <c r="BC436" s="236"/>
    </row>
    <row r="437" spans="41:55" x14ac:dyDescent="0.25">
      <c r="AO437" s="235"/>
      <c r="AR437" s="239"/>
      <c r="AT437" s="239"/>
      <c r="AV437" s="236"/>
      <c r="AY437" s="239"/>
      <c r="BA437" s="239"/>
      <c r="BC437" s="236"/>
    </row>
    <row r="438" spans="41:55" x14ac:dyDescent="0.25">
      <c r="AO438" s="235"/>
      <c r="AR438" s="239"/>
      <c r="AT438" s="239"/>
      <c r="AV438" s="236"/>
      <c r="AY438" s="239"/>
      <c r="BA438" s="239"/>
      <c r="BC438" s="236"/>
    </row>
    <row r="439" spans="41:55" x14ac:dyDescent="0.25">
      <c r="AO439" s="235"/>
      <c r="AR439" s="239"/>
      <c r="AT439" s="239"/>
      <c r="AV439" s="236"/>
      <c r="AY439" s="239"/>
      <c r="BA439" s="239"/>
      <c r="BC439" s="236"/>
    </row>
    <row r="440" spans="41:55" x14ac:dyDescent="0.25">
      <c r="AO440" s="235"/>
      <c r="AR440" s="239"/>
      <c r="AT440" s="239"/>
      <c r="AV440" s="236"/>
      <c r="AY440" s="239"/>
      <c r="BA440" s="239"/>
      <c r="BC440" s="236"/>
    </row>
    <row r="441" spans="41:55" x14ac:dyDescent="0.25">
      <c r="AO441" s="235"/>
      <c r="AR441" s="239"/>
      <c r="AT441" s="239"/>
      <c r="AV441" s="236"/>
      <c r="AY441" s="239"/>
      <c r="BA441" s="239"/>
      <c r="BC441" s="236"/>
    </row>
    <row r="442" spans="41:55" x14ac:dyDescent="0.25">
      <c r="AO442" s="235"/>
      <c r="AR442" s="239"/>
      <c r="AT442" s="239"/>
      <c r="AV442" s="236"/>
      <c r="AY442" s="239"/>
      <c r="BA442" s="239"/>
      <c r="BC442" s="236"/>
    </row>
    <row r="443" spans="41:55" x14ac:dyDescent="0.25">
      <c r="AO443" s="235"/>
      <c r="AR443" s="239"/>
      <c r="AT443" s="239"/>
      <c r="AV443" s="236"/>
      <c r="AY443" s="239"/>
      <c r="BA443" s="239"/>
      <c r="BC443" s="236"/>
    </row>
    <row r="444" spans="41:55" x14ac:dyDescent="0.25">
      <c r="AO444" s="235"/>
      <c r="AR444" s="239"/>
      <c r="AT444" s="239"/>
      <c r="AV444" s="236"/>
      <c r="AY444" s="239"/>
      <c r="BA444" s="239"/>
      <c r="BC444" s="236"/>
    </row>
    <row r="445" spans="41:55" x14ac:dyDescent="0.25">
      <c r="AO445" s="235"/>
      <c r="AR445" s="239"/>
      <c r="AT445" s="239"/>
      <c r="AV445" s="236"/>
      <c r="AY445" s="239"/>
      <c r="BA445" s="239"/>
      <c r="BC445" s="236"/>
    </row>
    <row r="446" spans="41:55" x14ac:dyDescent="0.25">
      <c r="AO446" s="235"/>
      <c r="AR446" s="239"/>
      <c r="AT446" s="239"/>
      <c r="AV446" s="236"/>
      <c r="AY446" s="239"/>
      <c r="BA446" s="239"/>
      <c r="BC446" s="236"/>
    </row>
    <row r="447" spans="41:55" x14ac:dyDescent="0.25">
      <c r="AO447" s="235"/>
      <c r="AR447" s="239"/>
      <c r="AT447" s="239"/>
      <c r="AV447" s="236"/>
      <c r="AY447" s="239"/>
      <c r="BA447" s="239"/>
      <c r="BC447" s="236"/>
    </row>
    <row r="448" spans="41:55" x14ac:dyDescent="0.25">
      <c r="AO448" s="235"/>
      <c r="AR448" s="239"/>
      <c r="AT448" s="239"/>
      <c r="AV448" s="236"/>
      <c r="AY448" s="239"/>
      <c r="BA448" s="239"/>
      <c r="BC448" s="236"/>
    </row>
    <row r="449" spans="41:55" x14ac:dyDescent="0.25">
      <c r="AO449" s="235"/>
      <c r="AR449" s="239"/>
      <c r="AT449" s="239"/>
      <c r="AV449" s="236"/>
      <c r="AY449" s="239"/>
      <c r="BA449" s="239"/>
      <c r="BC449" s="236"/>
    </row>
    <row r="450" spans="41:55" x14ac:dyDescent="0.25">
      <c r="AO450" s="235"/>
      <c r="AR450" s="239"/>
      <c r="AT450" s="239"/>
      <c r="AV450" s="236"/>
      <c r="AY450" s="239"/>
      <c r="BA450" s="239"/>
      <c r="BC450" s="236"/>
    </row>
    <row r="451" spans="41:55" x14ac:dyDescent="0.25">
      <c r="AO451" s="235"/>
      <c r="AR451" s="239"/>
      <c r="AT451" s="239"/>
      <c r="AV451" s="236"/>
      <c r="AY451" s="239"/>
      <c r="BA451" s="239"/>
      <c r="BC451" s="236"/>
    </row>
    <row r="452" spans="41:55" x14ac:dyDescent="0.25">
      <c r="AO452" s="235"/>
      <c r="AR452" s="239"/>
      <c r="AT452" s="239"/>
      <c r="AV452" s="236"/>
      <c r="AY452" s="239"/>
      <c r="BA452" s="239"/>
      <c r="BC452" s="236"/>
    </row>
    <row r="453" spans="41:55" x14ac:dyDescent="0.25">
      <c r="AO453" s="235"/>
      <c r="AR453" s="239"/>
      <c r="AT453" s="239"/>
      <c r="AV453" s="236"/>
      <c r="AY453" s="239"/>
      <c r="BA453" s="239"/>
      <c r="BC453" s="236"/>
    </row>
    <row r="454" spans="41:55" x14ac:dyDescent="0.25">
      <c r="AO454" s="235"/>
      <c r="AR454" s="239"/>
      <c r="AT454" s="239"/>
      <c r="AV454" s="236"/>
      <c r="AY454" s="239"/>
      <c r="BA454" s="239"/>
      <c r="BC454" s="236"/>
    </row>
    <row r="455" spans="41:55" x14ac:dyDescent="0.25">
      <c r="AO455" s="235"/>
      <c r="AR455" s="239"/>
      <c r="AT455" s="239"/>
      <c r="AV455" s="236"/>
      <c r="AY455" s="239"/>
      <c r="BA455" s="239"/>
      <c r="BC455" s="236"/>
    </row>
    <row r="456" spans="41:55" x14ac:dyDescent="0.25">
      <c r="AO456" s="235"/>
      <c r="AR456" s="239"/>
      <c r="AT456" s="239"/>
      <c r="AV456" s="236"/>
      <c r="AY456" s="239"/>
      <c r="BA456" s="239"/>
      <c r="BC456" s="236"/>
    </row>
    <row r="457" spans="41:55" x14ac:dyDescent="0.25">
      <c r="AO457" s="235"/>
      <c r="AR457" s="239"/>
      <c r="AT457" s="239"/>
      <c r="AV457" s="236"/>
      <c r="AY457" s="239"/>
      <c r="BA457" s="239"/>
      <c r="BC457" s="236"/>
    </row>
    <row r="458" spans="41:55" x14ac:dyDescent="0.25">
      <c r="AO458" s="235"/>
      <c r="AR458" s="239"/>
      <c r="AT458" s="239"/>
      <c r="AV458" s="236"/>
      <c r="AY458" s="239"/>
      <c r="BA458" s="239"/>
      <c r="BC458" s="236"/>
    </row>
    <row r="459" spans="41:55" x14ac:dyDescent="0.25">
      <c r="AO459" s="235"/>
      <c r="AR459" s="239"/>
      <c r="AT459" s="239"/>
      <c r="AV459" s="236"/>
      <c r="AY459" s="239"/>
      <c r="BA459" s="239"/>
      <c r="BC459" s="236"/>
    </row>
    <row r="460" spans="41:55" x14ac:dyDescent="0.25">
      <c r="AO460" s="235"/>
      <c r="AR460" s="239"/>
      <c r="AT460" s="239"/>
      <c r="AV460" s="236"/>
      <c r="AY460" s="239"/>
      <c r="BA460" s="239"/>
      <c r="BC460" s="236"/>
    </row>
    <row r="461" spans="41:55" x14ac:dyDescent="0.25">
      <c r="AO461" s="235"/>
      <c r="AR461" s="239"/>
      <c r="AT461" s="239"/>
      <c r="AV461" s="236"/>
      <c r="AY461" s="239"/>
      <c r="BA461" s="239"/>
      <c r="BC461" s="236"/>
    </row>
    <row r="462" spans="41:55" x14ac:dyDescent="0.25">
      <c r="AO462" s="235"/>
      <c r="AR462" s="239"/>
      <c r="AT462" s="239"/>
      <c r="AV462" s="236"/>
      <c r="AY462" s="239"/>
      <c r="BA462" s="239"/>
      <c r="BC462" s="236"/>
    </row>
    <row r="463" spans="41:55" x14ac:dyDescent="0.25">
      <c r="AO463" s="235"/>
      <c r="AR463" s="239"/>
      <c r="AT463" s="239"/>
      <c r="AV463" s="236"/>
      <c r="AY463" s="239"/>
      <c r="BA463" s="239"/>
      <c r="BC463" s="236"/>
    </row>
    <row r="464" spans="41:55" x14ac:dyDescent="0.25">
      <c r="AO464" s="235"/>
      <c r="AR464" s="239"/>
      <c r="AT464" s="239"/>
      <c r="AV464" s="236"/>
      <c r="AY464" s="239"/>
      <c r="BA464" s="239"/>
      <c r="BC464" s="236"/>
    </row>
    <row r="465" spans="41:55" x14ac:dyDescent="0.25">
      <c r="AO465" s="235"/>
      <c r="AR465" s="239"/>
      <c r="AT465" s="239"/>
      <c r="AV465" s="236"/>
      <c r="AY465" s="239"/>
      <c r="BA465" s="239"/>
      <c r="BC465" s="236"/>
    </row>
    <row r="466" spans="41:55" x14ac:dyDescent="0.25">
      <c r="AO466" s="235"/>
      <c r="AR466" s="239"/>
      <c r="AT466" s="239"/>
      <c r="AV466" s="236"/>
      <c r="AY466" s="239"/>
      <c r="BA466" s="239"/>
      <c r="BC466" s="236"/>
    </row>
    <row r="467" spans="41:55" x14ac:dyDescent="0.25">
      <c r="AO467" s="235"/>
      <c r="AR467" s="239"/>
      <c r="AT467" s="239"/>
      <c r="AV467" s="236"/>
      <c r="AY467" s="239"/>
      <c r="BA467" s="239"/>
      <c r="BC467" s="236"/>
    </row>
    <row r="468" spans="41:55" x14ac:dyDescent="0.25">
      <c r="AO468" s="235"/>
      <c r="AR468" s="239"/>
      <c r="AT468" s="239"/>
      <c r="AV468" s="236"/>
      <c r="AY468" s="239"/>
      <c r="BA468" s="239"/>
      <c r="BC468" s="236"/>
    </row>
    <row r="469" spans="41:55" x14ac:dyDescent="0.25">
      <c r="AO469" s="235"/>
      <c r="AR469" s="239"/>
      <c r="AT469" s="239"/>
      <c r="AV469" s="236"/>
      <c r="AY469" s="239"/>
      <c r="BA469" s="239"/>
      <c r="BC469" s="236"/>
    </row>
    <row r="470" spans="41:55" x14ac:dyDescent="0.25">
      <c r="AO470" s="235"/>
      <c r="AR470" s="239"/>
      <c r="AT470" s="239"/>
      <c r="AV470" s="236"/>
      <c r="AY470" s="239"/>
      <c r="BA470" s="239"/>
      <c r="BC470" s="236"/>
    </row>
    <row r="471" spans="41:55" x14ac:dyDescent="0.25">
      <c r="AO471" s="235"/>
      <c r="AR471" s="239"/>
      <c r="AT471" s="239"/>
      <c r="AV471" s="236"/>
      <c r="AY471" s="239"/>
      <c r="BA471" s="239"/>
      <c r="BC471" s="236"/>
    </row>
    <row r="472" spans="41:55" x14ac:dyDescent="0.25">
      <c r="AO472" s="235"/>
      <c r="AR472" s="239"/>
      <c r="AT472" s="239"/>
      <c r="AV472" s="236"/>
      <c r="AY472" s="239"/>
      <c r="BA472" s="239"/>
      <c r="BC472" s="236"/>
    </row>
    <row r="473" spans="41:55" x14ac:dyDescent="0.25">
      <c r="AO473" s="235"/>
      <c r="AR473" s="239"/>
      <c r="AT473" s="239"/>
      <c r="AV473" s="236"/>
      <c r="AY473" s="239"/>
      <c r="BA473" s="239"/>
      <c r="BC473" s="236"/>
    </row>
    <row r="474" spans="41:55" x14ac:dyDescent="0.25">
      <c r="AO474" s="235"/>
      <c r="AR474" s="239"/>
      <c r="AT474" s="239"/>
      <c r="AV474" s="236"/>
      <c r="AY474" s="239"/>
      <c r="BA474" s="239"/>
      <c r="BC474" s="236"/>
    </row>
    <row r="475" spans="41:55" x14ac:dyDescent="0.25">
      <c r="AO475" s="235"/>
      <c r="AR475" s="239"/>
      <c r="AT475" s="239"/>
      <c r="AV475" s="236"/>
      <c r="AY475" s="239"/>
      <c r="BA475" s="239"/>
      <c r="BC475" s="236"/>
    </row>
    <row r="476" spans="41:55" x14ac:dyDescent="0.25">
      <c r="AO476" s="235"/>
      <c r="AR476" s="239"/>
      <c r="AT476" s="239"/>
      <c r="AV476" s="236"/>
      <c r="AY476" s="239"/>
      <c r="BA476" s="239"/>
      <c r="BC476" s="236"/>
    </row>
    <row r="477" spans="41:55" x14ac:dyDescent="0.25">
      <c r="AO477" s="235"/>
      <c r="AR477" s="239"/>
      <c r="AT477" s="239"/>
      <c r="AV477" s="236"/>
      <c r="AY477" s="239"/>
      <c r="BA477" s="239"/>
      <c r="BC477" s="236"/>
    </row>
    <row r="478" spans="41:55" x14ac:dyDescent="0.25">
      <c r="AO478" s="235"/>
      <c r="AR478" s="239"/>
      <c r="AT478" s="239"/>
      <c r="AV478" s="236"/>
      <c r="AY478" s="239"/>
      <c r="BA478" s="239"/>
      <c r="BC478" s="236"/>
    </row>
    <row r="479" spans="41:55" x14ac:dyDescent="0.25">
      <c r="AO479" s="235"/>
      <c r="AR479" s="239"/>
      <c r="AT479" s="239"/>
      <c r="AV479" s="236"/>
      <c r="AY479" s="239"/>
      <c r="BA479" s="239"/>
      <c r="BC479" s="236"/>
    </row>
    <row r="480" spans="41:55" x14ac:dyDescent="0.25">
      <c r="AO480" s="235"/>
      <c r="AR480" s="239"/>
      <c r="AT480" s="239"/>
      <c r="AV480" s="236"/>
      <c r="AY480" s="239"/>
      <c r="BA480" s="239"/>
      <c r="BC480" s="236"/>
    </row>
    <row r="481" spans="41:55" x14ac:dyDescent="0.25">
      <c r="AO481" s="235"/>
      <c r="AR481" s="239"/>
      <c r="AT481" s="239"/>
      <c r="AV481" s="236"/>
      <c r="AY481" s="239"/>
      <c r="BA481" s="239"/>
      <c r="BC481" s="236"/>
    </row>
    <row r="482" spans="41:55" x14ac:dyDescent="0.25">
      <c r="AO482" s="235"/>
      <c r="AR482" s="239"/>
      <c r="AT482" s="239"/>
      <c r="AV482" s="236"/>
      <c r="AY482" s="239"/>
      <c r="BA482" s="239"/>
      <c r="BC482" s="236"/>
    </row>
    <row r="483" spans="41:55" x14ac:dyDescent="0.25">
      <c r="AO483" s="235"/>
      <c r="AR483" s="239"/>
      <c r="AT483" s="239"/>
      <c r="AV483" s="236"/>
      <c r="AY483" s="239"/>
      <c r="BA483" s="239"/>
      <c r="BC483" s="236"/>
    </row>
    <row r="484" spans="41:55" x14ac:dyDescent="0.25">
      <c r="AO484" s="235"/>
      <c r="AR484" s="239"/>
      <c r="AT484" s="239"/>
      <c r="AV484" s="236"/>
      <c r="AY484" s="239"/>
      <c r="BA484" s="239"/>
      <c r="BC484" s="236"/>
    </row>
    <row r="485" spans="41:55" x14ac:dyDescent="0.25">
      <c r="AO485" s="235"/>
      <c r="AR485" s="239"/>
      <c r="AT485" s="239"/>
      <c r="AV485" s="236"/>
      <c r="AY485" s="239"/>
      <c r="BA485" s="239"/>
      <c r="BC485" s="236"/>
    </row>
    <row r="486" spans="41:55" x14ac:dyDescent="0.25">
      <c r="AO486" s="235"/>
      <c r="AR486" s="239"/>
      <c r="AT486" s="239"/>
      <c r="AV486" s="236"/>
      <c r="AY486" s="239"/>
      <c r="BA486" s="239"/>
      <c r="BC486" s="236"/>
    </row>
    <row r="487" spans="41:55" x14ac:dyDescent="0.25">
      <c r="AO487" s="235"/>
      <c r="AR487" s="239"/>
      <c r="AT487" s="239"/>
      <c r="AV487" s="236"/>
      <c r="AY487" s="239"/>
      <c r="BA487" s="239"/>
      <c r="BC487" s="236"/>
    </row>
    <row r="488" spans="41:55" x14ac:dyDescent="0.25">
      <c r="AO488" s="235"/>
      <c r="AR488" s="239"/>
      <c r="AT488" s="239"/>
      <c r="AV488" s="236"/>
      <c r="AY488" s="239"/>
      <c r="BA488" s="239"/>
      <c r="BC488" s="236"/>
    </row>
    <row r="489" spans="41:55" x14ac:dyDescent="0.25">
      <c r="AO489" s="235"/>
      <c r="AR489" s="239"/>
      <c r="AT489" s="239"/>
      <c r="AV489" s="236"/>
      <c r="AY489" s="239"/>
      <c r="BA489" s="239"/>
      <c r="BC489" s="236"/>
    </row>
    <row r="490" spans="41:55" x14ac:dyDescent="0.25">
      <c r="AO490" s="235"/>
      <c r="AR490" s="239"/>
      <c r="AT490" s="239"/>
      <c r="AV490" s="236"/>
      <c r="AY490" s="239"/>
      <c r="BA490" s="239"/>
      <c r="BC490" s="236"/>
    </row>
    <row r="491" spans="41:55" x14ac:dyDescent="0.25">
      <c r="AO491" s="235"/>
      <c r="AR491" s="239"/>
      <c r="AT491" s="239"/>
      <c r="AV491" s="236"/>
      <c r="AY491" s="239"/>
      <c r="BA491" s="239"/>
      <c r="BC491" s="236"/>
    </row>
    <row r="492" spans="41:55" x14ac:dyDescent="0.25">
      <c r="AO492" s="235"/>
      <c r="AR492" s="239"/>
      <c r="AT492" s="239"/>
      <c r="AV492" s="236"/>
      <c r="AY492" s="239"/>
      <c r="BA492" s="239"/>
      <c r="BC492" s="236"/>
    </row>
    <row r="493" spans="41:55" x14ac:dyDescent="0.25">
      <c r="AO493" s="235"/>
      <c r="AR493" s="239"/>
      <c r="AT493" s="239"/>
      <c r="AV493" s="236"/>
      <c r="AY493" s="239"/>
      <c r="BA493" s="239"/>
      <c r="BC493" s="236"/>
    </row>
    <row r="494" spans="41:55" x14ac:dyDescent="0.25">
      <c r="AO494" s="235"/>
      <c r="AR494" s="239"/>
      <c r="AT494" s="239"/>
      <c r="AV494" s="236"/>
      <c r="AY494" s="239"/>
      <c r="BA494" s="239"/>
      <c r="BC494" s="236"/>
    </row>
    <row r="495" spans="41:55" x14ac:dyDescent="0.25">
      <c r="AO495" s="235"/>
      <c r="AR495" s="239"/>
      <c r="AT495" s="239"/>
      <c r="AV495" s="236"/>
      <c r="AY495" s="239"/>
      <c r="BA495" s="239"/>
      <c r="BC495" s="236"/>
    </row>
    <row r="496" spans="41:55" x14ac:dyDescent="0.25">
      <c r="AO496" s="235"/>
      <c r="AR496" s="239"/>
      <c r="AT496" s="239"/>
      <c r="AV496" s="236"/>
      <c r="AY496" s="239"/>
      <c r="BA496" s="239"/>
      <c r="BC496" s="236"/>
    </row>
    <row r="497" spans="41:55" x14ac:dyDescent="0.25">
      <c r="AO497" s="235"/>
      <c r="AR497" s="239"/>
      <c r="AT497" s="239"/>
      <c r="AV497" s="236"/>
      <c r="AY497" s="239"/>
      <c r="BA497" s="239"/>
      <c r="BC497" s="236"/>
    </row>
    <row r="498" spans="41:55" x14ac:dyDescent="0.25">
      <c r="AO498" s="235"/>
      <c r="AR498" s="239"/>
      <c r="AT498" s="239"/>
      <c r="AV498" s="236"/>
      <c r="AY498" s="239"/>
      <c r="BA498" s="239"/>
      <c r="BC498" s="236"/>
    </row>
    <row r="499" spans="41:55" x14ac:dyDescent="0.25">
      <c r="AO499" s="235"/>
      <c r="AR499" s="239"/>
      <c r="AT499" s="239"/>
      <c r="AV499" s="236"/>
      <c r="AY499" s="239"/>
      <c r="BA499" s="239"/>
      <c r="BC499" s="236"/>
    </row>
    <row r="500" spans="41:55" x14ac:dyDescent="0.25">
      <c r="AO500" s="235"/>
      <c r="AR500" s="239"/>
      <c r="AT500" s="239"/>
      <c r="AV500" s="236"/>
      <c r="AY500" s="239"/>
      <c r="BA500" s="239"/>
      <c r="BC500" s="236"/>
    </row>
    <row r="501" spans="41:55" x14ac:dyDescent="0.25">
      <c r="AO501" s="235"/>
      <c r="AR501" s="239"/>
      <c r="AT501" s="239"/>
      <c r="AV501" s="236"/>
      <c r="AY501" s="239"/>
      <c r="BA501" s="239"/>
      <c r="BC501" s="236"/>
    </row>
    <row r="502" spans="41:55" x14ac:dyDescent="0.25">
      <c r="AO502" s="235"/>
      <c r="AR502" s="239"/>
      <c r="AT502" s="239"/>
      <c r="AV502" s="236"/>
      <c r="AY502" s="239"/>
      <c r="BA502" s="239"/>
      <c r="BC502" s="236"/>
    </row>
    <row r="503" spans="41:55" x14ac:dyDescent="0.25">
      <c r="AO503" s="235"/>
      <c r="AR503" s="239"/>
      <c r="AT503" s="239"/>
      <c r="AV503" s="236"/>
      <c r="AY503" s="239"/>
      <c r="BA503" s="239"/>
      <c r="BC503" s="236"/>
    </row>
    <row r="504" spans="41:55" x14ac:dyDescent="0.25">
      <c r="AO504" s="235"/>
      <c r="AR504" s="239"/>
      <c r="AT504" s="239"/>
      <c r="AV504" s="236"/>
      <c r="AY504" s="239"/>
      <c r="BA504" s="239"/>
      <c r="BC504" s="236"/>
    </row>
    <row r="505" spans="41:55" x14ac:dyDescent="0.25">
      <c r="AO505" s="235"/>
      <c r="AR505" s="239"/>
      <c r="AT505" s="239"/>
      <c r="AV505" s="236"/>
      <c r="AY505" s="239"/>
      <c r="BA505" s="239"/>
      <c r="BC505" s="236"/>
    </row>
    <row r="506" spans="41:55" x14ac:dyDescent="0.25">
      <c r="AO506" s="235"/>
      <c r="AR506" s="239"/>
      <c r="AT506" s="239"/>
      <c r="AV506" s="236"/>
      <c r="AY506" s="239"/>
      <c r="BA506" s="239"/>
      <c r="BC506" s="236"/>
    </row>
    <row r="507" spans="41:55" x14ac:dyDescent="0.25">
      <c r="AO507" s="235"/>
      <c r="AR507" s="239"/>
      <c r="AT507" s="239"/>
      <c r="AV507" s="236"/>
      <c r="AY507" s="239"/>
      <c r="BA507" s="239"/>
      <c r="BC507" s="236"/>
    </row>
    <row r="508" spans="41:55" x14ac:dyDescent="0.25">
      <c r="AO508" s="235"/>
      <c r="AR508" s="239"/>
      <c r="AT508" s="239"/>
      <c r="AV508" s="236"/>
      <c r="AY508" s="239"/>
      <c r="BA508" s="239"/>
      <c r="BC508" s="236"/>
    </row>
    <row r="509" spans="41:55" x14ac:dyDescent="0.25">
      <c r="AO509" s="235"/>
      <c r="AR509" s="239"/>
      <c r="AT509" s="239"/>
      <c r="AV509" s="236"/>
      <c r="AY509" s="239"/>
      <c r="BA509" s="239"/>
      <c r="BC509" s="236"/>
    </row>
    <row r="510" spans="41:55" x14ac:dyDescent="0.25">
      <c r="AO510" s="235"/>
      <c r="AR510" s="239"/>
      <c r="AT510" s="239"/>
      <c r="AV510" s="236"/>
      <c r="AY510" s="239"/>
      <c r="BA510" s="239"/>
      <c r="BC510" s="236"/>
    </row>
    <row r="511" spans="41:55" x14ac:dyDescent="0.25">
      <c r="AO511" s="235"/>
      <c r="AR511" s="239"/>
      <c r="AT511" s="239"/>
      <c r="AV511" s="236"/>
      <c r="AY511" s="239"/>
      <c r="BA511" s="239"/>
      <c r="BC511" s="236"/>
    </row>
    <row r="512" spans="41:55" x14ac:dyDescent="0.25">
      <c r="AO512" s="235"/>
      <c r="AR512" s="239"/>
      <c r="AT512" s="239"/>
      <c r="AV512" s="236"/>
      <c r="AY512" s="239"/>
      <c r="BA512" s="239"/>
      <c r="BC512" s="236"/>
    </row>
    <row r="513" spans="41:55" x14ac:dyDescent="0.25">
      <c r="AO513" s="235"/>
      <c r="AR513" s="239"/>
      <c r="AT513" s="239"/>
      <c r="AV513" s="236"/>
      <c r="AY513" s="239"/>
      <c r="BA513" s="239"/>
      <c r="BC513" s="236"/>
    </row>
    <row r="514" spans="41:55" x14ac:dyDescent="0.25">
      <c r="AO514" s="235"/>
      <c r="AR514" s="239"/>
      <c r="AT514" s="239"/>
      <c r="AV514" s="236"/>
      <c r="AY514" s="239"/>
      <c r="BA514" s="239"/>
      <c r="BC514" s="236"/>
    </row>
    <row r="515" spans="41:55" x14ac:dyDescent="0.25">
      <c r="AO515" s="235"/>
      <c r="AR515" s="239"/>
      <c r="AT515" s="239"/>
      <c r="AV515" s="236"/>
      <c r="AY515" s="239"/>
      <c r="BA515" s="239"/>
      <c r="BC515" s="236"/>
    </row>
    <row r="516" spans="41:55" x14ac:dyDescent="0.25">
      <c r="AO516" s="235"/>
      <c r="AR516" s="239"/>
      <c r="AT516" s="239"/>
      <c r="AV516" s="236"/>
      <c r="AY516" s="239"/>
      <c r="BA516" s="239"/>
      <c r="BC516" s="236"/>
    </row>
    <row r="517" spans="41:55" x14ac:dyDescent="0.25">
      <c r="AO517" s="235"/>
      <c r="AR517" s="239"/>
      <c r="AT517" s="239"/>
      <c r="AV517" s="236"/>
      <c r="AY517" s="239"/>
      <c r="BA517" s="239"/>
      <c r="BC517" s="236"/>
    </row>
    <row r="518" spans="41:55" x14ac:dyDescent="0.25">
      <c r="AO518" s="235"/>
      <c r="AR518" s="239"/>
      <c r="AT518" s="239"/>
      <c r="AV518" s="236"/>
      <c r="AY518" s="239"/>
      <c r="BA518" s="239"/>
      <c r="BC518" s="236"/>
    </row>
    <row r="519" spans="41:55" x14ac:dyDescent="0.25">
      <c r="AO519" s="235"/>
      <c r="AR519" s="239"/>
      <c r="AT519" s="239"/>
      <c r="AV519" s="236"/>
      <c r="AY519" s="239"/>
      <c r="BA519" s="239"/>
      <c r="BC519" s="236"/>
    </row>
    <row r="520" spans="41:55" x14ac:dyDescent="0.25">
      <c r="AO520" s="235"/>
      <c r="AR520" s="239"/>
      <c r="AT520" s="239"/>
      <c r="AV520" s="236"/>
      <c r="AY520" s="239"/>
      <c r="BA520" s="239"/>
      <c r="BC520" s="236"/>
    </row>
    <row r="521" spans="41:55" x14ac:dyDescent="0.25">
      <c r="AO521" s="235"/>
      <c r="AR521" s="239"/>
      <c r="AT521" s="239"/>
      <c r="AV521" s="236"/>
      <c r="AY521" s="239"/>
      <c r="BA521" s="239"/>
      <c r="BC521" s="236"/>
    </row>
    <row r="522" spans="41:55" x14ac:dyDescent="0.25">
      <c r="AO522" s="235"/>
      <c r="AR522" s="239"/>
      <c r="AT522" s="239"/>
      <c r="AV522" s="236"/>
      <c r="AY522" s="239"/>
      <c r="BA522" s="239"/>
      <c r="BC522" s="236"/>
    </row>
    <row r="523" spans="41:55" x14ac:dyDescent="0.25">
      <c r="AO523" s="235"/>
      <c r="AR523" s="239"/>
      <c r="AT523" s="239"/>
      <c r="AV523" s="236"/>
      <c r="AY523" s="239"/>
      <c r="BA523" s="239"/>
      <c r="BC523" s="236"/>
    </row>
    <row r="524" spans="41:55" x14ac:dyDescent="0.25">
      <c r="AO524" s="235"/>
      <c r="AR524" s="239"/>
      <c r="AT524" s="239"/>
      <c r="AV524" s="236"/>
      <c r="AY524" s="239"/>
      <c r="BA524" s="239"/>
      <c r="BC524" s="236"/>
    </row>
    <row r="525" spans="41:55" x14ac:dyDescent="0.25">
      <c r="AO525" s="235"/>
      <c r="AR525" s="239"/>
      <c r="AT525" s="239"/>
      <c r="AV525" s="236"/>
      <c r="AY525" s="239"/>
      <c r="BA525" s="239"/>
      <c r="BC525" s="236"/>
    </row>
    <row r="526" spans="41:55" x14ac:dyDescent="0.25">
      <c r="AO526" s="235"/>
      <c r="AR526" s="239"/>
      <c r="AT526" s="239"/>
      <c r="AV526" s="236"/>
      <c r="AY526" s="239"/>
      <c r="BA526" s="239"/>
      <c r="BC526" s="236"/>
    </row>
    <row r="527" spans="41:55" x14ac:dyDescent="0.25">
      <c r="AO527" s="235"/>
      <c r="AR527" s="239"/>
      <c r="AT527" s="239"/>
      <c r="AV527" s="236"/>
      <c r="AY527" s="239"/>
      <c r="BA527" s="239"/>
      <c r="BC527" s="236"/>
    </row>
    <row r="528" spans="41:55" x14ac:dyDescent="0.25">
      <c r="AO528" s="235"/>
      <c r="AR528" s="239"/>
      <c r="AT528" s="239"/>
      <c r="AV528" s="236"/>
      <c r="AY528" s="239"/>
      <c r="BA528" s="239"/>
      <c r="BC528" s="236"/>
    </row>
    <row r="529" spans="41:55" x14ac:dyDescent="0.25">
      <c r="AO529" s="235"/>
      <c r="AR529" s="239"/>
      <c r="AT529" s="239"/>
      <c r="AV529" s="236"/>
      <c r="AY529" s="239"/>
      <c r="BA529" s="239"/>
      <c r="BC529" s="236"/>
    </row>
    <row r="530" spans="41:55" x14ac:dyDescent="0.25">
      <c r="AO530" s="235"/>
      <c r="AR530" s="239"/>
      <c r="AT530" s="239"/>
      <c r="AV530" s="236"/>
      <c r="AY530" s="239"/>
      <c r="BA530" s="239"/>
      <c r="BC530" s="236"/>
    </row>
    <row r="531" spans="41:55" x14ac:dyDescent="0.25">
      <c r="AO531" s="235"/>
      <c r="AR531" s="239"/>
      <c r="AT531" s="239"/>
      <c r="AV531" s="236"/>
      <c r="AY531" s="239"/>
      <c r="BA531" s="239"/>
      <c r="BC531" s="236"/>
    </row>
    <row r="532" spans="41:55" x14ac:dyDescent="0.25">
      <c r="AO532" s="235"/>
      <c r="AR532" s="239"/>
      <c r="AT532" s="239"/>
      <c r="AV532" s="236"/>
      <c r="AY532" s="239"/>
      <c r="BA532" s="239"/>
      <c r="BC532" s="236"/>
    </row>
    <row r="533" spans="41:55" x14ac:dyDescent="0.25">
      <c r="AO533" s="235"/>
      <c r="AR533" s="239"/>
      <c r="AT533" s="239"/>
      <c r="AV533" s="236"/>
      <c r="AY533" s="239"/>
      <c r="BA533" s="239"/>
      <c r="BC533" s="236"/>
    </row>
    <row r="534" spans="41:55" x14ac:dyDescent="0.25">
      <c r="AO534" s="235"/>
      <c r="AR534" s="239"/>
      <c r="AT534" s="239"/>
      <c r="AV534" s="236"/>
      <c r="AY534" s="239"/>
      <c r="BA534" s="239"/>
      <c r="BC534" s="236"/>
    </row>
    <row r="535" spans="41:55" x14ac:dyDescent="0.25">
      <c r="AO535" s="235"/>
      <c r="AR535" s="239"/>
      <c r="AT535" s="239"/>
      <c r="AV535" s="236"/>
      <c r="AY535" s="239"/>
      <c r="BA535" s="239"/>
      <c r="BC535" s="236"/>
    </row>
    <row r="536" spans="41:55" x14ac:dyDescent="0.25">
      <c r="AO536" s="235"/>
      <c r="AR536" s="239"/>
      <c r="AT536" s="239"/>
      <c r="AV536" s="236"/>
      <c r="AY536" s="239"/>
      <c r="BA536" s="239"/>
      <c r="BC536" s="236"/>
    </row>
    <row r="537" spans="41:55" x14ac:dyDescent="0.25">
      <c r="AO537" s="235"/>
      <c r="AR537" s="239"/>
      <c r="AT537" s="239"/>
      <c r="AV537" s="236"/>
      <c r="AY537" s="239"/>
      <c r="BA537" s="239"/>
      <c r="BC537" s="236"/>
    </row>
    <row r="538" spans="41:55" x14ac:dyDescent="0.25">
      <c r="AO538" s="235"/>
      <c r="AR538" s="239"/>
      <c r="AT538" s="239"/>
      <c r="AV538" s="236"/>
      <c r="AY538" s="239"/>
      <c r="BA538" s="239"/>
      <c r="BC538" s="236"/>
    </row>
    <row r="539" spans="41:55" x14ac:dyDescent="0.25">
      <c r="AO539" s="235"/>
      <c r="AR539" s="239"/>
      <c r="AT539" s="239"/>
      <c r="AV539" s="236"/>
      <c r="AY539" s="239"/>
      <c r="BA539" s="239"/>
      <c r="BC539" s="236"/>
    </row>
    <row r="540" spans="41:55" x14ac:dyDescent="0.25">
      <c r="AO540" s="235"/>
      <c r="AR540" s="239"/>
      <c r="AT540" s="239"/>
      <c r="AV540" s="236"/>
      <c r="AY540" s="239"/>
      <c r="BA540" s="239"/>
      <c r="BC540" s="236"/>
    </row>
    <row r="541" spans="41:55" x14ac:dyDescent="0.25">
      <c r="AO541" s="235"/>
      <c r="AR541" s="239"/>
      <c r="AT541" s="239"/>
      <c r="AV541" s="236"/>
      <c r="AY541" s="239"/>
      <c r="BA541" s="239"/>
      <c r="BC541" s="236"/>
    </row>
    <row r="542" spans="41:55" x14ac:dyDescent="0.25">
      <c r="AO542" s="235"/>
      <c r="AR542" s="239"/>
      <c r="AT542" s="239"/>
      <c r="AV542" s="236"/>
      <c r="AY542" s="239"/>
      <c r="BA542" s="239"/>
      <c r="BC542" s="236"/>
    </row>
    <row r="543" spans="41:55" x14ac:dyDescent="0.25">
      <c r="AO543" s="235"/>
      <c r="AR543" s="239"/>
      <c r="AT543" s="239"/>
      <c r="AV543" s="236"/>
      <c r="AY543" s="239"/>
      <c r="BA543" s="239"/>
      <c r="BC543" s="236"/>
    </row>
    <row r="544" spans="41:55" x14ac:dyDescent="0.25">
      <c r="AO544" s="235"/>
      <c r="AR544" s="239"/>
      <c r="AT544" s="239"/>
      <c r="AV544" s="236"/>
      <c r="AY544" s="239"/>
      <c r="BA544" s="239"/>
      <c r="BC544" s="236"/>
    </row>
    <row r="545" spans="41:55" x14ac:dyDescent="0.25">
      <c r="AO545" s="235"/>
      <c r="AR545" s="239"/>
      <c r="AT545" s="239"/>
      <c r="AV545" s="236"/>
      <c r="AY545" s="239"/>
      <c r="BA545" s="239"/>
      <c r="BC545" s="236"/>
    </row>
    <row r="546" spans="41:55" x14ac:dyDescent="0.25">
      <c r="AO546" s="235"/>
      <c r="AR546" s="239"/>
      <c r="AT546" s="239"/>
      <c r="AV546" s="236"/>
      <c r="AY546" s="239"/>
      <c r="BA546" s="239"/>
      <c r="BC546" s="236"/>
    </row>
    <row r="547" spans="41:55" x14ac:dyDescent="0.25">
      <c r="AO547" s="235"/>
      <c r="AR547" s="239"/>
      <c r="AT547" s="239"/>
      <c r="AV547" s="236"/>
      <c r="AY547" s="239"/>
      <c r="BA547" s="239"/>
      <c r="BC547" s="236"/>
    </row>
    <row r="548" spans="41:55" x14ac:dyDescent="0.25">
      <c r="AO548" s="235"/>
      <c r="AR548" s="239"/>
      <c r="AT548" s="239"/>
      <c r="AV548" s="236"/>
      <c r="AY548" s="239"/>
      <c r="BA548" s="239"/>
      <c r="BC548" s="236"/>
    </row>
    <row r="549" spans="41:55" x14ac:dyDescent="0.25">
      <c r="AO549" s="235"/>
      <c r="AR549" s="239"/>
      <c r="AT549" s="239"/>
      <c r="AV549" s="236"/>
      <c r="AY549" s="239"/>
      <c r="BA549" s="239"/>
      <c r="BC549" s="236"/>
    </row>
    <row r="550" spans="41:55" x14ac:dyDescent="0.25">
      <c r="AO550" s="235"/>
      <c r="AR550" s="239"/>
      <c r="AT550" s="239"/>
      <c r="AV550" s="236"/>
      <c r="AY550" s="239"/>
      <c r="BA550" s="239"/>
      <c r="BC550" s="236"/>
    </row>
    <row r="551" spans="41:55" x14ac:dyDescent="0.25">
      <c r="AO551" s="235"/>
      <c r="AR551" s="239"/>
      <c r="AT551" s="239"/>
      <c r="AV551" s="236"/>
      <c r="AY551" s="239"/>
      <c r="BA551" s="239"/>
      <c r="BC551" s="236"/>
    </row>
    <row r="552" spans="41:55" x14ac:dyDescent="0.25">
      <c r="AO552" s="235"/>
      <c r="AR552" s="239"/>
      <c r="AT552" s="239"/>
      <c r="AV552" s="236"/>
      <c r="AY552" s="239"/>
      <c r="BA552" s="239"/>
      <c r="BC552" s="236"/>
    </row>
    <row r="553" spans="41:55" x14ac:dyDescent="0.25">
      <c r="AO553" s="235"/>
      <c r="AR553" s="239"/>
      <c r="AT553" s="239"/>
      <c r="AV553" s="236"/>
      <c r="AY553" s="239"/>
      <c r="BA553" s="239"/>
      <c r="BC553" s="236"/>
    </row>
    <row r="554" spans="41:55" x14ac:dyDescent="0.25">
      <c r="AO554" s="235"/>
      <c r="AR554" s="239"/>
      <c r="AT554" s="239"/>
      <c r="AV554" s="236"/>
      <c r="AY554" s="239"/>
      <c r="BA554" s="239"/>
      <c r="BC554" s="236"/>
    </row>
    <row r="555" spans="41:55" x14ac:dyDescent="0.25">
      <c r="AO555" s="235"/>
      <c r="AR555" s="239"/>
      <c r="AT555" s="239"/>
      <c r="AV555" s="236"/>
      <c r="AY555" s="239"/>
      <c r="BA555" s="239"/>
      <c r="BC555" s="236"/>
    </row>
    <row r="556" spans="41:55" x14ac:dyDescent="0.25">
      <c r="AO556" s="235"/>
      <c r="AR556" s="239"/>
      <c r="AT556" s="239"/>
      <c r="AV556" s="236"/>
      <c r="AY556" s="239"/>
      <c r="BA556" s="239"/>
      <c r="BC556" s="236"/>
    </row>
    <row r="557" spans="41:55" x14ac:dyDescent="0.25">
      <c r="AO557" s="235"/>
      <c r="AR557" s="239"/>
      <c r="AT557" s="239"/>
      <c r="AV557" s="236"/>
      <c r="AY557" s="239"/>
      <c r="BA557" s="239"/>
      <c r="BC557" s="236"/>
    </row>
    <row r="558" spans="41:55" x14ac:dyDescent="0.25">
      <c r="AO558" s="235"/>
      <c r="AR558" s="239"/>
      <c r="AT558" s="239"/>
      <c r="AV558" s="236"/>
      <c r="AY558" s="239"/>
      <c r="BA558" s="239"/>
      <c r="BC558" s="236"/>
    </row>
    <row r="559" spans="41:55" x14ac:dyDescent="0.25">
      <c r="AO559" s="235"/>
      <c r="AR559" s="239"/>
      <c r="AT559" s="239"/>
      <c r="AV559" s="236"/>
      <c r="AY559" s="239"/>
      <c r="BA559" s="239"/>
      <c r="BC559" s="236"/>
    </row>
    <row r="560" spans="41:55" x14ac:dyDescent="0.25">
      <c r="AO560" s="235"/>
      <c r="AR560" s="239"/>
      <c r="AT560" s="239"/>
      <c r="AV560" s="236"/>
      <c r="AY560" s="239"/>
      <c r="BA560" s="239"/>
      <c r="BC560" s="236"/>
    </row>
    <row r="561" spans="41:55" x14ac:dyDescent="0.25">
      <c r="AO561" s="235"/>
      <c r="AR561" s="239"/>
      <c r="AT561" s="239"/>
      <c r="AV561" s="236"/>
      <c r="AY561" s="239"/>
      <c r="BA561" s="239"/>
      <c r="BC561" s="236"/>
    </row>
    <row r="562" spans="41:55" x14ac:dyDescent="0.25">
      <c r="AO562" s="235"/>
      <c r="AR562" s="239"/>
      <c r="AT562" s="239"/>
      <c r="AV562" s="236"/>
      <c r="AY562" s="239"/>
      <c r="BA562" s="239"/>
      <c r="BC562" s="236"/>
    </row>
    <row r="563" spans="41:55" x14ac:dyDescent="0.25">
      <c r="AO563" s="235"/>
      <c r="AR563" s="239"/>
      <c r="AT563" s="239"/>
      <c r="AV563" s="236"/>
      <c r="AY563" s="239"/>
      <c r="BA563" s="239"/>
      <c r="BC563" s="236"/>
    </row>
    <row r="564" spans="41:55" x14ac:dyDescent="0.25">
      <c r="AO564" s="235"/>
      <c r="AR564" s="239"/>
      <c r="AT564" s="239"/>
      <c r="AV564" s="236"/>
      <c r="AY564" s="239"/>
      <c r="BA564" s="239"/>
      <c r="BC564" s="236"/>
    </row>
    <row r="565" spans="41:55" x14ac:dyDescent="0.25">
      <c r="AO565" s="235"/>
      <c r="AR565" s="239"/>
      <c r="AT565" s="239"/>
      <c r="AV565" s="236"/>
      <c r="AY565" s="239"/>
      <c r="BA565" s="239"/>
      <c r="BC565" s="236"/>
    </row>
    <row r="566" spans="41:55" x14ac:dyDescent="0.25">
      <c r="AO566" s="235"/>
      <c r="AR566" s="239"/>
      <c r="AT566" s="239"/>
      <c r="AV566" s="236"/>
      <c r="AY566" s="239"/>
      <c r="BA566" s="239"/>
      <c r="BC566" s="236"/>
    </row>
    <row r="567" spans="41:55" x14ac:dyDescent="0.25">
      <c r="AO567" s="235"/>
      <c r="AR567" s="239"/>
      <c r="AT567" s="239"/>
      <c r="AV567" s="236"/>
      <c r="AY567" s="239"/>
      <c r="BA567" s="239"/>
      <c r="BC567" s="236"/>
    </row>
    <row r="568" spans="41:55" x14ac:dyDescent="0.25">
      <c r="AO568" s="235"/>
      <c r="AR568" s="239"/>
      <c r="AT568" s="239"/>
      <c r="AV568" s="236"/>
      <c r="AY568" s="239"/>
      <c r="BA568" s="239"/>
      <c r="BC568" s="236"/>
    </row>
    <row r="569" spans="41:55" x14ac:dyDescent="0.25">
      <c r="AO569" s="235"/>
      <c r="AR569" s="239"/>
      <c r="AT569" s="239"/>
      <c r="AV569" s="236"/>
      <c r="AY569" s="239"/>
      <c r="BA569" s="239"/>
      <c r="BC569" s="236"/>
    </row>
    <row r="570" spans="41:55" x14ac:dyDescent="0.25">
      <c r="AO570" s="235"/>
      <c r="AR570" s="239"/>
      <c r="AT570" s="239"/>
      <c r="AV570" s="236"/>
      <c r="AY570" s="239"/>
      <c r="BA570" s="239"/>
      <c r="BC570" s="236"/>
    </row>
    <row r="571" spans="41:55" x14ac:dyDescent="0.25">
      <c r="AO571" s="235"/>
      <c r="AR571" s="239"/>
      <c r="AT571" s="239"/>
      <c r="AV571" s="236"/>
      <c r="AY571" s="239"/>
      <c r="BA571" s="239"/>
      <c r="BC571" s="236"/>
    </row>
    <row r="572" spans="41:55" x14ac:dyDescent="0.25">
      <c r="AO572" s="235"/>
      <c r="AR572" s="239"/>
      <c r="AT572" s="239"/>
      <c r="AV572" s="236"/>
      <c r="AY572" s="239"/>
      <c r="BA572" s="239"/>
      <c r="BC572" s="236"/>
    </row>
    <row r="573" spans="41:55" x14ac:dyDescent="0.25">
      <c r="AO573" s="235"/>
      <c r="AR573" s="239"/>
      <c r="AT573" s="239"/>
      <c r="AV573" s="236"/>
      <c r="AY573" s="239"/>
      <c r="BA573" s="239"/>
      <c r="BC573" s="236"/>
    </row>
    <row r="574" spans="41:55" x14ac:dyDescent="0.25">
      <c r="AO574" s="235"/>
      <c r="AR574" s="239"/>
      <c r="AT574" s="239"/>
      <c r="AV574" s="236"/>
      <c r="AY574" s="239"/>
      <c r="BA574" s="239"/>
      <c r="BC574" s="236"/>
    </row>
    <row r="575" spans="41:55" x14ac:dyDescent="0.25">
      <c r="AO575" s="235"/>
      <c r="AR575" s="239"/>
      <c r="AT575" s="239"/>
      <c r="AV575" s="236"/>
      <c r="AY575" s="239"/>
      <c r="BA575" s="239"/>
      <c r="BC575" s="236"/>
    </row>
    <row r="576" spans="41:55" x14ac:dyDescent="0.25">
      <c r="AO576" s="235"/>
      <c r="AR576" s="239"/>
      <c r="AT576" s="239"/>
      <c r="AV576" s="236"/>
      <c r="AY576" s="239"/>
      <c r="BA576" s="239"/>
      <c r="BC576" s="236"/>
    </row>
    <row r="577" spans="41:55" x14ac:dyDescent="0.25">
      <c r="AO577" s="235"/>
      <c r="AR577" s="239"/>
      <c r="AT577" s="239"/>
      <c r="AV577" s="236"/>
      <c r="AY577" s="239"/>
      <c r="BA577" s="239"/>
      <c r="BC577" s="236"/>
    </row>
    <row r="578" spans="41:55" x14ac:dyDescent="0.25">
      <c r="AO578" s="235"/>
      <c r="AR578" s="239"/>
      <c r="AT578" s="239"/>
      <c r="AV578" s="236"/>
      <c r="AY578" s="239"/>
      <c r="BA578" s="239"/>
      <c r="BC578" s="236"/>
    </row>
    <row r="579" spans="41:55" x14ac:dyDescent="0.25">
      <c r="AO579" s="235"/>
      <c r="AR579" s="239"/>
      <c r="AT579" s="239"/>
      <c r="AV579" s="236"/>
      <c r="AY579" s="239"/>
      <c r="BA579" s="239"/>
      <c r="BC579" s="236"/>
    </row>
    <row r="580" spans="41:55" x14ac:dyDescent="0.25">
      <c r="AO580" s="235"/>
      <c r="AR580" s="239"/>
      <c r="AT580" s="239"/>
      <c r="AV580" s="236"/>
      <c r="AY580" s="239"/>
      <c r="BA580" s="239"/>
      <c r="BC580" s="236"/>
    </row>
    <row r="581" spans="41:55" x14ac:dyDescent="0.25">
      <c r="AO581" s="235"/>
      <c r="AR581" s="239"/>
      <c r="AT581" s="239"/>
      <c r="AV581" s="236"/>
      <c r="AY581" s="239"/>
      <c r="BA581" s="239"/>
      <c r="BC581" s="236"/>
    </row>
    <row r="582" spans="41:55" x14ac:dyDescent="0.25">
      <c r="AO582" s="235"/>
      <c r="AR582" s="239"/>
      <c r="AT582" s="239"/>
      <c r="AV582" s="236"/>
      <c r="AY582" s="239"/>
      <c r="BA582" s="239"/>
      <c r="BC582" s="236"/>
    </row>
    <row r="583" spans="41:55" x14ac:dyDescent="0.25">
      <c r="AO583" s="235"/>
      <c r="AR583" s="239"/>
      <c r="AT583" s="239"/>
      <c r="AV583" s="236"/>
      <c r="AY583" s="239"/>
      <c r="BA583" s="239"/>
      <c r="BC583" s="236"/>
    </row>
    <row r="584" spans="41:55" x14ac:dyDescent="0.25">
      <c r="AO584" s="235"/>
      <c r="AR584" s="239"/>
      <c r="AT584" s="239"/>
      <c r="AV584" s="236"/>
      <c r="AY584" s="239"/>
      <c r="BA584" s="239"/>
      <c r="BC584" s="236"/>
    </row>
    <row r="585" spans="41:55" x14ac:dyDescent="0.25">
      <c r="AO585" s="235"/>
      <c r="AR585" s="239"/>
      <c r="AT585" s="239"/>
      <c r="AV585" s="236"/>
      <c r="AY585" s="239"/>
      <c r="BA585" s="239"/>
      <c r="BC585" s="236"/>
    </row>
    <row r="586" spans="41:55" x14ac:dyDescent="0.25">
      <c r="AO586" s="235"/>
      <c r="AR586" s="239"/>
      <c r="AT586" s="239"/>
      <c r="AV586" s="236"/>
      <c r="AY586" s="239"/>
      <c r="BA586" s="239"/>
      <c r="BC586" s="236"/>
    </row>
    <row r="587" spans="41:55" x14ac:dyDescent="0.25">
      <c r="AO587" s="235"/>
      <c r="AR587" s="239"/>
      <c r="AT587" s="239"/>
      <c r="AV587" s="236"/>
      <c r="AY587" s="239"/>
      <c r="BA587" s="239"/>
      <c r="BC587" s="236"/>
    </row>
    <row r="588" spans="41:55" x14ac:dyDescent="0.25">
      <c r="AO588" s="235"/>
      <c r="AR588" s="239"/>
      <c r="AT588" s="239"/>
      <c r="AV588" s="236"/>
      <c r="AY588" s="239"/>
      <c r="BA588" s="239"/>
      <c r="BC588" s="236"/>
    </row>
    <row r="589" spans="41:55" x14ac:dyDescent="0.25">
      <c r="AO589" s="235"/>
      <c r="AR589" s="239"/>
      <c r="AT589" s="239"/>
      <c r="AV589" s="236"/>
      <c r="AY589" s="239"/>
      <c r="BA589" s="239"/>
      <c r="BC589" s="236"/>
    </row>
    <row r="590" spans="41:55" x14ac:dyDescent="0.25">
      <c r="AO590" s="235"/>
      <c r="AR590" s="239"/>
      <c r="AT590" s="239"/>
      <c r="AV590" s="236"/>
      <c r="AY590" s="239"/>
      <c r="BA590" s="239"/>
      <c r="BC590" s="236"/>
    </row>
    <row r="591" spans="41:55" x14ac:dyDescent="0.25">
      <c r="AO591" s="235"/>
      <c r="AR591" s="239"/>
      <c r="AT591" s="239"/>
      <c r="AV591" s="236"/>
      <c r="AY591" s="239"/>
      <c r="BA591" s="239"/>
      <c r="BC591" s="236"/>
    </row>
    <row r="592" spans="41:55" x14ac:dyDescent="0.25">
      <c r="AO592" s="235"/>
      <c r="AR592" s="239"/>
      <c r="AT592" s="239"/>
      <c r="AV592" s="236"/>
      <c r="AY592" s="239"/>
      <c r="BA592" s="239"/>
      <c r="BC592" s="236"/>
    </row>
    <row r="593" spans="41:55" x14ac:dyDescent="0.25">
      <c r="AO593" s="235"/>
      <c r="AR593" s="239"/>
      <c r="AT593" s="239"/>
      <c r="AV593" s="236"/>
      <c r="AY593" s="239"/>
      <c r="BA593" s="239"/>
      <c r="BC593" s="236"/>
    </row>
    <row r="594" spans="41:55" x14ac:dyDescent="0.25">
      <c r="AO594" s="235"/>
      <c r="AR594" s="239"/>
      <c r="AT594" s="239"/>
      <c r="AV594" s="236"/>
      <c r="AY594" s="239"/>
      <c r="BA594" s="239"/>
      <c r="BC594" s="236"/>
    </row>
    <row r="595" spans="41:55" x14ac:dyDescent="0.25">
      <c r="AO595" s="235"/>
      <c r="AR595" s="239"/>
      <c r="AT595" s="239"/>
      <c r="AV595" s="236"/>
      <c r="AY595" s="239"/>
      <c r="BA595" s="239"/>
      <c r="BC595" s="236"/>
    </row>
    <row r="596" spans="41:55" x14ac:dyDescent="0.25">
      <c r="AO596" s="235"/>
      <c r="AR596" s="239"/>
      <c r="AT596" s="239"/>
      <c r="AV596" s="236"/>
      <c r="AY596" s="239"/>
      <c r="BA596" s="239"/>
      <c r="BC596" s="236"/>
    </row>
    <row r="597" spans="41:55" x14ac:dyDescent="0.25">
      <c r="AO597" s="235"/>
      <c r="AR597" s="239"/>
      <c r="AT597" s="239"/>
      <c r="AV597" s="236"/>
      <c r="AY597" s="239"/>
      <c r="BA597" s="239"/>
      <c r="BC597" s="236"/>
    </row>
    <row r="598" spans="41:55" x14ac:dyDescent="0.25">
      <c r="AO598" s="235"/>
      <c r="AR598" s="239"/>
      <c r="AT598" s="239"/>
      <c r="AV598" s="236"/>
      <c r="AY598" s="239"/>
      <c r="BA598" s="239"/>
      <c r="BC598" s="236"/>
    </row>
    <row r="599" spans="41:55" x14ac:dyDescent="0.25">
      <c r="AO599" s="235"/>
      <c r="AR599" s="239"/>
      <c r="AT599" s="239"/>
      <c r="AV599" s="236"/>
      <c r="AY599" s="239"/>
      <c r="BA599" s="239"/>
      <c r="BC599" s="236"/>
    </row>
    <row r="600" spans="41:55" x14ac:dyDescent="0.25">
      <c r="AO600" s="235"/>
      <c r="AR600" s="239"/>
      <c r="AT600" s="239"/>
      <c r="AV600" s="236"/>
      <c r="AY600" s="239"/>
      <c r="BA600" s="239"/>
      <c r="BC600" s="236"/>
    </row>
    <row r="601" spans="41:55" x14ac:dyDescent="0.25">
      <c r="AO601" s="235"/>
      <c r="AR601" s="239"/>
      <c r="AT601" s="239"/>
      <c r="AV601" s="236"/>
      <c r="AY601" s="239"/>
      <c r="BA601" s="239"/>
      <c r="BC601" s="236"/>
    </row>
    <row r="602" spans="41:55" x14ac:dyDescent="0.25">
      <c r="AO602" s="235"/>
      <c r="AR602" s="239"/>
      <c r="AT602" s="239"/>
      <c r="AV602" s="236"/>
      <c r="AY602" s="239"/>
      <c r="BA602" s="239"/>
      <c r="BC602" s="236"/>
    </row>
    <row r="603" spans="41:55" x14ac:dyDescent="0.25">
      <c r="AO603" s="235"/>
      <c r="AR603" s="239"/>
      <c r="AT603" s="239"/>
      <c r="AV603" s="236"/>
      <c r="AY603" s="239"/>
      <c r="BA603" s="239"/>
      <c r="BC603" s="236"/>
    </row>
    <row r="604" spans="41:55" x14ac:dyDescent="0.25">
      <c r="AO604" s="235"/>
      <c r="AR604" s="239"/>
      <c r="AT604" s="239"/>
      <c r="AV604" s="236"/>
      <c r="AY604" s="239"/>
      <c r="BA604" s="239"/>
      <c r="BC604" s="236"/>
    </row>
    <row r="605" spans="41:55" x14ac:dyDescent="0.25">
      <c r="AO605" s="235"/>
      <c r="AR605" s="239"/>
      <c r="AT605" s="239"/>
      <c r="AV605" s="236"/>
      <c r="AY605" s="239"/>
      <c r="BA605" s="239"/>
      <c r="BC605" s="236"/>
    </row>
    <row r="606" spans="41:55" x14ac:dyDescent="0.25">
      <c r="AO606" s="235"/>
      <c r="AR606" s="239"/>
      <c r="AT606" s="239"/>
      <c r="AV606" s="236"/>
      <c r="AY606" s="239"/>
      <c r="BA606" s="239"/>
      <c r="BC606" s="236"/>
    </row>
    <row r="607" spans="41:55" x14ac:dyDescent="0.25">
      <c r="AO607" s="235"/>
      <c r="AR607" s="239"/>
      <c r="AT607" s="239"/>
      <c r="AV607" s="236"/>
      <c r="AY607" s="239"/>
      <c r="BA607" s="239"/>
      <c r="BC607" s="236"/>
    </row>
    <row r="608" spans="41:55" x14ac:dyDescent="0.25">
      <c r="AO608" s="235"/>
      <c r="AR608" s="239"/>
      <c r="AT608" s="239"/>
      <c r="AV608" s="236"/>
      <c r="AY608" s="239"/>
      <c r="BA608" s="239"/>
      <c r="BC608" s="236"/>
    </row>
    <row r="609" spans="41:55" x14ac:dyDescent="0.25">
      <c r="AO609" s="235"/>
      <c r="AR609" s="239"/>
      <c r="AT609" s="239"/>
      <c r="AV609" s="236"/>
      <c r="AY609" s="239"/>
      <c r="BA609" s="239"/>
      <c r="BC609" s="236"/>
    </row>
    <row r="610" spans="41:55" x14ac:dyDescent="0.25">
      <c r="AO610" s="235"/>
      <c r="AR610" s="239"/>
      <c r="AT610" s="239"/>
      <c r="AV610" s="236"/>
      <c r="AY610" s="239"/>
      <c r="BA610" s="239"/>
      <c r="BC610" s="236"/>
    </row>
    <row r="611" spans="41:55" x14ac:dyDescent="0.25">
      <c r="AO611" s="235"/>
      <c r="AR611" s="239"/>
      <c r="AT611" s="239"/>
      <c r="AV611" s="236"/>
      <c r="AY611" s="239"/>
      <c r="BA611" s="239"/>
      <c r="BC611" s="236"/>
    </row>
    <row r="612" spans="41:55" x14ac:dyDescent="0.25">
      <c r="AO612" s="235"/>
      <c r="AR612" s="239"/>
      <c r="AT612" s="239"/>
      <c r="AV612" s="236"/>
      <c r="AY612" s="239"/>
      <c r="BA612" s="239"/>
      <c r="BC612" s="236"/>
    </row>
    <row r="613" spans="41:55" x14ac:dyDescent="0.25">
      <c r="AO613" s="235"/>
      <c r="AR613" s="239"/>
      <c r="AT613" s="239"/>
      <c r="AV613" s="236"/>
      <c r="AY613" s="239"/>
      <c r="BA613" s="239"/>
      <c r="BC613" s="236"/>
    </row>
    <row r="614" spans="41:55" x14ac:dyDescent="0.25">
      <c r="AO614" s="235"/>
      <c r="AR614" s="239"/>
      <c r="AT614" s="239"/>
      <c r="AV614" s="236"/>
      <c r="AY614" s="239"/>
      <c r="BA614" s="239"/>
      <c r="BC614" s="236"/>
    </row>
    <row r="615" spans="41:55" x14ac:dyDescent="0.25">
      <c r="AO615" s="235"/>
      <c r="AR615" s="239"/>
      <c r="AT615" s="239"/>
      <c r="AV615" s="236"/>
      <c r="AY615" s="239"/>
      <c r="BA615" s="239"/>
      <c r="BC615" s="236"/>
    </row>
    <row r="616" spans="41:55" x14ac:dyDescent="0.25">
      <c r="AO616" s="235"/>
      <c r="AR616" s="239"/>
      <c r="AT616" s="239"/>
      <c r="AV616" s="236"/>
      <c r="AY616" s="239"/>
      <c r="BA616" s="239"/>
      <c r="BC616" s="236"/>
    </row>
    <row r="617" spans="41:55" x14ac:dyDescent="0.25">
      <c r="AO617" s="235"/>
      <c r="AR617" s="239"/>
      <c r="AT617" s="239"/>
      <c r="AV617" s="236"/>
      <c r="AY617" s="239"/>
      <c r="BA617" s="239"/>
      <c r="BC617" s="236"/>
    </row>
    <row r="618" spans="41:55" x14ac:dyDescent="0.25">
      <c r="AO618" s="235"/>
      <c r="AR618" s="239"/>
      <c r="AT618" s="239"/>
      <c r="AV618" s="236"/>
      <c r="AY618" s="239"/>
      <c r="BA618" s="239"/>
      <c r="BC618" s="236"/>
    </row>
    <row r="619" spans="41:55" x14ac:dyDescent="0.25">
      <c r="AO619" s="235"/>
      <c r="AR619" s="239"/>
      <c r="AT619" s="239"/>
      <c r="AV619" s="236"/>
      <c r="AY619" s="239"/>
      <c r="BA619" s="239"/>
      <c r="BC619" s="236"/>
    </row>
    <row r="620" spans="41:55" x14ac:dyDescent="0.25">
      <c r="AO620" s="235"/>
      <c r="AR620" s="239"/>
      <c r="AT620" s="239"/>
      <c r="AV620" s="236"/>
      <c r="AY620" s="239"/>
      <c r="BA620" s="239"/>
      <c r="BC620" s="236"/>
    </row>
    <row r="621" spans="41:55" x14ac:dyDescent="0.25">
      <c r="AO621" s="235"/>
      <c r="AR621" s="239"/>
      <c r="AT621" s="239"/>
      <c r="AV621" s="236"/>
      <c r="AY621" s="239"/>
      <c r="BA621" s="239"/>
      <c r="BC621" s="236"/>
    </row>
    <row r="622" spans="41:55" x14ac:dyDescent="0.25">
      <c r="AO622" s="235"/>
      <c r="AR622" s="239"/>
      <c r="AT622" s="239"/>
      <c r="AV622" s="236"/>
      <c r="AY622" s="239"/>
      <c r="BA622" s="239"/>
      <c r="BC622" s="236"/>
    </row>
    <row r="623" spans="41:55" x14ac:dyDescent="0.25">
      <c r="AO623" s="235"/>
      <c r="AR623" s="239"/>
      <c r="AT623" s="239"/>
      <c r="AV623" s="236"/>
      <c r="AY623" s="239"/>
      <c r="BA623" s="239"/>
      <c r="BC623" s="236"/>
    </row>
    <row r="624" spans="41:55" x14ac:dyDescent="0.25">
      <c r="AO624" s="235"/>
      <c r="AR624" s="239"/>
      <c r="AT624" s="239"/>
      <c r="AV624" s="236"/>
      <c r="AY624" s="239"/>
      <c r="BA624" s="239"/>
      <c r="BC624" s="236"/>
    </row>
    <row r="625" spans="41:55" x14ac:dyDescent="0.25">
      <c r="AO625" s="235"/>
      <c r="AR625" s="239"/>
      <c r="AT625" s="239"/>
      <c r="AV625" s="236"/>
      <c r="AY625" s="239"/>
      <c r="BA625" s="239"/>
      <c r="BC625" s="236"/>
    </row>
    <row r="626" spans="41:55" x14ac:dyDescent="0.25">
      <c r="AO626" s="235"/>
      <c r="AR626" s="239"/>
      <c r="AT626" s="239"/>
      <c r="AV626" s="236"/>
      <c r="AY626" s="239"/>
      <c r="BA626" s="239"/>
      <c r="BC626" s="236"/>
    </row>
    <row r="627" spans="41:55" x14ac:dyDescent="0.25">
      <c r="AO627" s="235"/>
      <c r="AR627" s="239"/>
      <c r="AT627" s="239"/>
      <c r="AV627" s="236"/>
      <c r="AY627" s="239"/>
      <c r="BA627" s="239"/>
      <c r="BC627" s="236"/>
    </row>
    <row r="628" spans="41:55" x14ac:dyDescent="0.25">
      <c r="AO628" s="235"/>
      <c r="AR628" s="239"/>
      <c r="AT628" s="239"/>
      <c r="AV628" s="236"/>
      <c r="AY628" s="239"/>
      <c r="BA628" s="239"/>
      <c r="BC628" s="236"/>
    </row>
    <row r="629" spans="41:55" x14ac:dyDescent="0.25">
      <c r="AO629" s="235"/>
      <c r="AR629" s="239"/>
      <c r="AT629" s="239"/>
      <c r="AV629" s="236"/>
      <c r="AY629" s="239"/>
      <c r="BA629" s="239"/>
      <c r="BC629" s="236"/>
    </row>
    <row r="630" spans="41:55" x14ac:dyDescent="0.25">
      <c r="AO630" s="235"/>
      <c r="AR630" s="239"/>
      <c r="AT630" s="239"/>
      <c r="AV630" s="236"/>
      <c r="AY630" s="239"/>
      <c r="BA630" s="239"/>
      <c r="BC630" s="236"/>
    </row>
    <row r="631" spans="41:55" x14ac:dyDescent="0.25">
      <c r="AO631" s="235"/>
      <c r="AR631" s="239"/>
      <c r="AT631" s="239"/>
      <c r="AV631" s="236"/>
      <c r="AY631" s="239"/>
      <c r="BA631" s="239"/>
      <c r="BC631" s="236"/>
    </row>
    <row r="632" spans="41:55" x14ac:dyDescent="0.25">
      <c r="AO632" s="235"/>
      <c r="AR632" s="239"/>
      <c r="AT632" s="239"/>
      <c r="AV632" s="236"/>
      <c r="AY632" s="239"/>
      <c r="BA632" s="239"/>
      <c r="BC632" s="236"/>
    </row>
    <row r="633" spans="41:55" x14ac:dyDescent="0.25">
      <c r="AO633" s="235"/>
      <c r="AR633" s="239"/>
      <c r="AT633" s="239"/>
      <c r="AV633" s="236"/>
      <c r="AY633" s="239"/>
      <c r="BA633" s="239"/>
      <c r="BC633" s="236"/>
    </row>
    <row r="634" spans="41:55" x14ac:dyDescent="0.25">
      <c r="AO634" s="235"/>
      <c r="AR634" s="239"/>
      <c r="AT634" s="239"/>
      <c r="AV634" s="236"/>
      <c r="AY634" s="239"/>
      <c r="BA634" s="239"/>
      <c r="BC634" s="236"/>
    </row>
    <row r="635" spans="41:55" x14ac:dyDescent="0.25">
      <c r="AO635" s="235"/>
      <c r="AR635" s="239"/>
      <c r="AT635" s="239"/>
      <c r="AV635" s="236"/>
      <c r="AY635" s="239"/>
      <c r="BA635" s="239"/>
      <c r="BC635" s="236"/>
    </row>
    <row r="636" spans="41:55" x14ac:dyDescent="0.25">
      <c r="AO636" s="235"/>
      <c r="AR636" s="239"/>
      <c r="AT636" s="239"/>
      <c r="AV636" s="236"/>
      <c r="AY636" s="239"/>
      <c r="BA636" s="239"/>
      <c r="BC636" s="236"/>
    </row>
    <row r="637" spans="41:55" x14ac:dyDescent="0.25">
      <c r="AO637" s="235"/>
      <c r="AR637" s="239"/>
      <c r="AT637" s="239"/>
      <c r="AV637" s="236"/>
      <c r="AY637" s="239"/>
      <c r="BA637" s="239"/>
      <c r="BC637" s="236"/>
    </row>
    <row r="638" spans="41:55" x14ac:dyDescent="0.25">
      <c r="AO638" s="235"/>
      <c r="AR638" s="239"/>
      <c r="AT638" s="239"/>
      <c r="AV638" s="236"/>
      <c r="AY638" s="239"/>
      <c r="BA638" s="239"/>
      <c r="BC638" s="236"/>
    </row>
    <row r="639" spans="41:55" x14ac:dyDescent="0.25">
      <c r="AO639" s="235"/>
      <c r="AR639" s="239"/>
      <c r="AT639" s="239"/>
      <c r="AV639" s="236"/>
      <c r="AY639" s="239"/>
      <c r="BA639" s="239"/>
      <c r="BC639" s="236"/>
    </row>
    <row r="640" spans="41:55" x14ac:dyDescent="0.25">
      <c r="AO640" s="235"/>
      <c r="AR640" s="239"/>
      <c r="AT640" s="239"/>
      <c r="AV640" s="236"/>
      <c r="AY640" s="239"/>
      <c r="BA640" s="239"/>
      <c r="BC640" s="236"/>
    </row>
    <row r="641" spans="41:55" x14ac:dyDescent="0.25">
      <c r="AO641" s="235"/>
      <c r="AR641" s="239"/>
      <c r="AT641" s="239"/>
      <c r="AV641" s="236"/>
      <c r="AY641" s="239"/>
      <c r="BA641" s="239"/>
      <c r="BC641" s="236"/>
    </row>
    <row r="642" spans="41:55" x14ac:dyDescent="0.25">
      <c r="AO642" s="235"/>
      <c r="AR642" s="239"/>
      <c r="AT642" s="239"/>
      <c r="AV642" s="236"/>
      <c r="AY642" s="239"/>
      <c r="BA642" s="239"/>
      <c r="BC642" s="236"/>
    </row>
    <row r="643" spans="41:55" x14ac:dyDescent="0.25">
      <c r="AO643" s="235"/>
      <c r="AR643" s="239"/>
      <c r="AT643" s="239"/>
      <c r="AV643" s="236"/>
      <c r="AY643" s="239"/>
      <c r="BA643" s="239"/>
      <c r="BC643" s="236"/>
    </row>
    <row r="644" spans="41:55" x14ac:dyDescent="0.25">
      <c r="AO644" s="235"/>
      <c r="AR644" s="239"/>
      <c r="AT644" s="239"/>
      <c r="AV644" s="236"/>
      <c r="AY644" s="239"/>
      <c r="BA644" s="239"/>
      <c r="BC644" s="236"/>
    </row>
    <row r="645" spans="41:55" x14ac:dyDescent="0.25">
      <c r="AO645" s="235"/>
      <c r="AR645" s="239"/>
      <c r="AT645" s="239"/>
      <c r="AV645" s="236"/>
      <c r="AY645" s="239"/>
      <c r="BA645" s="239"/>
      <c r="BC645" s="236"/>
    </row>
    <row r="646" spans="41:55" x14ac:dyDescent="0.25">
      <c r="AO646" s="235"/>
      <c r="AR646" s="239"/>
      <c r="AT646" s="239"/>
      <c r="AV646" s="236"/>
      <c r="AY646" s="239"/>
      <c r="BA646" s="239"/>
      <c r="BC646" s="236"/>
    </row>
    <row r="647" spans="41:55" x14ac:dyDescent="0.25">
      <c r="AO647" s="235"/>
      <c r="AR647" s="239"/>
      <c r="AT647" s="239"/>
      <c r="AV647" s="236"/>
      <c r="AY647" s="239"/>
      <c r="BA647" s="239"/>
      <c r="BC647" s="236"/>
    </row>
    <row r="648" spans="41:55" x14ac:dyDescent="0.25">
      <c r="AO648" s="235"/>
      <c r="AR648" s="239"/>
      <c r="AT648" s="239"/>
      <c r="AV648" s="236"/>
      <c r="AY648" s="239"/>
      <c r="BA648" s="239"/>
      <c r="BC648" s="236"/>
    </row>
    <row r="649" spans="41:55" x14ac:dyDescent="0.25">
      <c r="AO649" s="235"/>
      <c r="AR649" s="239"/>
      <c r="AT649" s="239"/>
      <c r="AV649" s="236"/>
      <c r="AY649" s="239"/>
      <c r="BA649" s="239"/>
      <c r="BC649" s="236"/>
    </row>
    <row r="650" spans="41:55" x14ac:dyDescent="0.25">
      <c r="AO650" s="235"/>
      <c r="AR650" s="239"/>
      <c r="AT650" s="239"/>
      <c r="AV650" s="236"/>
      <c r="AY650" s="239"/>
      <c r="BA650" s="239"/>
      <c r="BC650" s="236"/>
    </row>
    <row r="651" spans="41:55" x14ac:dyDescent="0.25">
      <c r="AO651" s="235"/>
      <c r="AR651" s="239"/>
      <c r="AT651" s="239"/>
      <c r="AV651" s="236"/>
      <c r="AY651" s="239"/>
      <c r="BA651" s="239"/>
      <c r="BC651" s="236"/>
    </row>
    <row r="652" spans="41:55" x14ac:dyDescent="0.25">
      <c r="AO652" s="235"/>
      <c r="AR652" s="239"/>
      <c r="AT652" s="239"/>
      <c r="AV652" s="236"/>
      <c r="AY652" s="239"/>
      <c r="BA652" s="239"/>
      <c r="BC652" s="236"/>
    </row>
    <row r="653" spans="41:55" x14ac:dyDescent="0.25">
      <c r="AO653" s="235"/>
      <c r="AR653" s="239"/>
      <c r="AT653" s="239"/>
      <c r="AV653" s="236"/>
      <c r="AY653" s="239"/>
      <c r="BA653" s="239"/>
      <c r="BC653" s="236"/>
    </row>
    <row r="654" spans="41:55" x14ac:dyDescent="0.25">
      <c r="AO654" s="235"/>
      <c r="AR654" s="239"/>
      <c r="AT654" s="239"/>
      <c r="AV654" s="236"/>
      <c r="AY654" s="239"/>
      <c r="BA654" s="239"/>
      <c r="BC654" s="236"/>
    </row>
    <row r="655" spans="41:55" x14ac:dyDescent="0.25">
      <c r="AO655" s="235"/>
      <c r="AR655" s="239"/>
      <c r="AT655" s="239"/>
      <c r="AV655" s="236"/>
      <c r="AY655" s="239"/>
      <c r="BA655" s="239"/>
      <c r="BC655" s="236"/>
    </row>
    <row r="656" spans="41:55" x14ac:dyDescent="0.25">
      <c r="AO656" s="235"/>
      <c r="AR656" s="239"/>
      <c r="AT656" s="239"/>
      <c r="AV656" s="236"/>
      <c r="AY656" s="239"/>
      <c r="BA656" s="239"/>
      <c r="BC656" s="236"/>
    </row>
    <row r="657" spans="41:55" x14ac:dyDescent="0.25">
      <c r="AO657" s="235"/>
      <c r="AR657" s="239"/>
      <c r="AT657" s="239"/>
      <c r="AV657" s="236"/>
      <c r="AY657" s="239"/>
      <c r="BA657" s="239"/>
      <c r="BC657" s="236"/>
    </row>
    <row r="658" spans="41:55" x14ac:dyDescent="0.25">
      <c r="AO658" s="235"/>
      <c r="AR658" s="239"/>
      <c r="AT658" s="239"/>
      <c r="AV658" s="236"/>
      <c r="AY658" s="239"/>
      <c r="BA658" s="239"/>
      <c r="BC658" s="236"/>
    </row>
    <row r="659" spans="41:55" x14ac:dyDescent="0.25">
      <c r="AO659" s="235"/>
      <c r="AR659" s="239"/>
      <c r="AT659" s="239"/>
      <c r="AV659" s="236"/>
      <c r="AY659" s="239"/>
      <c r="BA659" s="239"/>
      <c r="BC659" s="236"/>
    </row>
    <row r="660" spans="41:55" x14ac:dyDescent="0.25">
      <c r="AO660" s="235"/>
      <c r="AR660" s="239"/>
      <c r="AT660" s="239"/>
      <c r="AV660" s="236"/>
      <c r="AY660" s="239"/>
      <c r="BA660" s="239"/>
      <c r="BC660" s="236"/>
    </row>
    <row r="661" spans="41:55" x14ac:dyDescent="0.25">
      <c r="AO661" s="235"/>
      <c r="AR661" s="239"/>
      <c r="AT661" s="239"/>
      <c r="AV661" s="236"/>
      <c r="AY661" s="239"/>
      <c r="BA661" s="239"/>
      <c r="BC661" s="236"/>
    </row>
    <row r="662" spans="41:55" x14ac:dyDescent="0.25">
      <c r="AO662" s="235"/>
      <c r="AR662" s="239"/>
      <c r="AT662" s="239"/>
      <c r="AV662" s="236"/>
      <c r="AY662" s="239"/>
      <c r="BA662" s="239"/>
      <c r="BC662" s="236"/>
    </row>
    <row r="663" spans="41:55" x14ac:dyDescent="0.25">
      <c r="AO663" s="235"/>
      <c r="AR663" s="239"/>
      <c r="AT663" s="239"/>
      <c r="AV663" s="236"/>
      <c r="AY663" s="239"/>
      <c r="BA663" s="239"/>
      <c r="BC663" s="236"/>
    </row>
    <row r="664" spans="41:55" x14ac:dyDescent="0.25">
      <c r="AO664" s="235"/>
      <c r="AR664" s="239"/>
      <c r="AT664" s="239"/>
      <c r="AV664" s="236"/>
      <c r="AY664" s="239"/>
      <c r="BA664" s="239"/>
      <c r="BC664" s="236"/>
    </row>
    <row r="665" spans="41:55" x14ac:dyDescent="0.25">
      <c r="AO665" s="235"/>
      <c r="AR665" s="239"/>
      <c r="AT665" s="239"/>
      <c r="AV665" s="236"/>
      <c r="AY665" s="239"/>
      <c r="BA665" s="239"/>
      <c r="BC665" s="236"/>
    </row>
    <row r="666" spans="41:55" x14ac:dyDescent="0.25">
      <c r="AO666" s="235"/>
      <c r="AR666" s="239"/>
      <c r="AT666" s="239"/>
      <c r="AV666" s="236"/>
      <c r="AY666" s="239"/>
      <c r="BA666" s="239"/>
      <c r="BC666" s="236"/>
    </row>
    <row r="667" spans="41:55" x14ac:dyDescent="0.25">
      <c r="AO667" s="235"/>
      <c r="AR667" s="239"/>
      <c r="AT667" s="239"/>
      <c r="AV667" s="236"/>
      <c r="AY667" s="239"/>
      <c r="BA667" s="239"/>
      <c r="BC667" s="236"/>
    </row>
    <row r="668" spans="41:55" x14ac:dyDescent="0.25">
      <c r="AO668" s="235"/>
      <c r="AR668" s="239"/>
      <c r="AT668" s="239"/>
      <c r="AV668" s="236"/>
      <c r="AY668" s="239"/>
      <c r="BA668" s="239"/>
      <c r="BC668" s="236"/>
    </row>
    <row r="669" spans="41:55" x14ac:dyDescent="0.25">
      <c r="AO669" s="235"/>
      <c r="AR669" s="239"/>
      <c r="AT669" s="239"/>
      <c r="AV669" s="236"/>
      <c r="AY669" s="239"/>
      <c r="BA669" s="239"/>
      <c r="BC669" s="236"/>
    </row>
    <row r="670" spans="41:55" x14ac:dyDescent="0.25">
      <c r="AO670" s="235"/>
      <c r="AR670" s="239"/>
      <c r="AT670" s="239"/>
      <c r="AV670" s="236"/>
      <c r="AY670" s="239"/>
      <c r="BA670" s="239"/>
      <c r="BC670" s="236"/>
    </row>
    <row r="671" spans="41:55" x14ac:dyDescent="0.25">
      <c r="AO671" s="235"/>
      <c r="AR671" s="239"/>
      <c r="AT671" s="239"/>
      <c r="AV671" s="236"/>
      <c r="AY671" s="239"/>
      <c r="BA671" s="239"/>
      <c r="BC671" s="236"/>
    </row>
    <row r="672" spans="41:55" x14ac:dyDescent="0.25">
      <c r="AO672" s="235"/>
      <c r="AR672" s="239"/>
      <c r="AT672" s="239"/>
      <c r="AV672" s="236"/>
      <c r="AY672" s="239"/>
      <c r="BA672" s="239"/>
      <c r="BC672" s="236"/>
    </row>
    <row r="673" spans="41:55" x14ac:dyDescent="0.25">
      <c r="AO673" s="235"/>
      <c r="AR673" s="239"/>
      <c r="AT673" s="239"/>
      <c r="AV673" s="236"/>
      <c r="AY673" s="239"/>
      <c r="BA673" s="239"/>
      <c r="BC673" s="236"/>
    </row>
    <row r="674" spans="41:55" x14ac:dyDescent="0.25">
      <c r="AO674" s="235"/>
      <c r="AR674" s="239"/>
      <c r="AT674" s="239"/>
      <c r="AV674" s="236"/>
      <c r="AY674" s="239"/>
      <c r="BA674" s="239"/>
      <c r="BC674" s="236"/>
    </row>
    <row r="675" spans="41:55" x14ac:dyDescent="0.25">
      <c r="AO675" s="235"/>
      <c r="AR675" s="239"/>
      <c r="AT675" s="239"/>
      <c r="AV675" s="236"/>
      <c r="AY675" s="239"/>
      <c r="BA675" s="239"/>
      <c r="BC675" s="236"/>
    </row>
    <row r="676" spans="41:55" x14ac:dyDescent="0.25">
      <c r="AO676" s="235"/>
      <c r="AR676" s="239"/>
      <c r="AT676" s="239"/>
      <c r="AV676" s="236"/>
      <c r="AY676" s="239"/>
      <c r="BA676" s="239"/>
      <c r="BC676" s="236"/>
    </row>
    <row r="677" spans="41:55" x14ac:dyDescent="0.25">
      <c r="AO677" s="235"/>
      <c r="AR677" s="239"/>
      <c r="AT677" s="239"/>
      <c r="AV677" s="236"/>
      <c r="AY677" s="239"/>
      <c r="BA677" s="239"/>
      <c r="BC677" s="236"/>
    </row>
    <row r="678" spans="41:55" x14ac:dyDescent="0.25">
      <c r="AO678" s="235"/>
      <c r="AR678" s="239"/>
      <c r="AT678" s="239"/>
      <c r="AV678" s="236"/>
      <c r="AY678" s="239"/>
      <c r="BA678" s="239"/>
      <c r="BC678" s="236"/>
    </row>
    <row r="679" spans="41:55" x14ac:dyDescent="0.25">
      <c r="AO679" s="235"/>
      <c r="AR679" s="239"/>
      <c r="AT679" s="239"/>
      <c r="AV679" s="236"/>
      <c r="AY679" s="239"/>
      <c r="BA679" s="239"/>
      <c r="BC679" s="236"/>
    </row>
    <row r="680" spans="41:55" x14ac:dyDescent="0.25">
      <c r="AO680" s="235"/>
      <c r="AR680" s="239"/>
      <c r="AT680" s="239"/>
      <c r="AV680" s="236"/>
      <c r="AY680" s="239"/>
      <c r="BA680" s="239"/>
      <c r="BC680" s="236"/>
    </row>
    <row r="681" spans="41:55" x14ac:dyDescent="0.25">
      <c r="AO681" s="235"/>
      <c r="AR681" s="239"/>
      <c r="AT681" s="239"/>
      <c r="AV681" s="236"/>
      <c r="AY681" s="239"/>
      <c r="BA681" s="239"/>
      <c r="BC681" s="236"/>
    </row>
    <row r="682" spans="41:55" x14ac:dyDescent="0.25">
      <c r="AO682" s="235"/>
      <c r="AR682" s="239"/>
      <c r="AT682" s="239"/>
      <c r="AV682" s="236"/>
      <c r="AY682" s="239"/>
      <c r="BA682" s="239"/>
      <c r="BC682" s="236"/>
    </row>
    <row r="683" spans="41:55" x14ac:dyDescent="0.25">
      <c r="AO683" s="235"/>
      <c r="AR683" s="239"/>
      <c r="AT683" s="239"/>
      <c r="AV683" s="236"/>
      <c r="AY683" s="239"/>
      <c r="BA683" s="239"/>
      <c r="BC683" s="236"/>
    </row>
    <row r="684" spans="41:55" x14ac:dyDescent="0.25">
      <c r="AO684" s="235"/>
      <c r="AR684" s="239"/>
      <c r="AT684" s="239"/>
      <c r="AV684" s="236"/>
      <c r="AY684" s="239"/>
      <c r="BA684" s="239"/>
      <c r="BC684" s="236"/>
    </row>
    <row r="685" spans="41:55" x14ac:dyDescent="0.25">
      <c r="AO685" s="235"/>
      <c r="AR685" s="239"/>
      <c r="AT685" s="239"/>
      <c r="AV685" s="236"/>
      <c r="AY685" s="239"/>
      <c r="BA685" s="239"/>
      <c r="BC685" s="236"/>
    </row>
    <row r="686" spans="41:55" x14ac:dyDescent="0.25">
      <c r="AO686" s="235"/>
      <c r="AR686" s="239"/>
      <c r="AT686" s="239"/>
      <c r="AV686" s="236"/>
      <c r="AY686" s="239"/>
      <c r="BA686" s="239"/>
      <c r="BC686" s="236"/>
    </row>
    <row r="687" spans="41:55" x14ac:dyDescent="0.25">
      <c r="AO687" s="235"/>
      <c r="AR687" s="239"/>
      <c r="AT687" s="239"/>
      <c r="AV687" s="236"/>
      <c r="AY687" s="239"/>
      <c r="BA687" s="239"/>
      <c r="BC687" s="236"/>
    </row>
    <row r="688" spans="41:55" x14ac:dyDescent="0.25">
      <c r="AO688" s="235"/>
      <c r="AR688" s="239"/>
      <c r="AT688" s="239"/>
      <c r="AV688" s="236"/>
      <c r="AY688" s="239"/>
      <c r="BA688" s="239"/>
      <c r="BC688" s="236"/>
    </row>
    <row r="689" spans="41:55" x14ac:dyDescent="0.25">
      <c r="AO689" s="235"/>
      <c r="AR689" s="239"/>
      <c r="AT689" s="239"/>
      <c r="AV689" s="236"/>
      <c r="AY689" s="239"/>
      <c r="BA689" s="239"/>
      <c r="BC689" s="236"/>
    </row>
    <row r="690" spans="41:55" x14ac:dyDescent="0.25">
      <c r="AO690" s="235"/>
      <c r="AR690" s="239"/>
      <c r="AT690" s="239"/>
      <c r="AV690" s="236"/>
      <c r="AY690" s="239"/>
      <c r="BA690" s="239"/>
      <c r="BC690" s="236"/>
    </row>
    <row r="691" spans="41:55" x14ac:dyDescent="0.25">
      <c r="AO691" s="235"/>
      <c r="AR691" s="239"/>
      <c r="AT691" s="239"/>
      <c r="AV691" s="236"/>
      <c r="AY691" s="239"/>
      <c r="BA691" s="239"/>
      <c r="BC691" s="236"/>
    </row>
    <row r="692" spans="41:55" x14ac:dyDescent="0.25">
      <c r="AO692" s="235"/>
      <c r="AR692" s="239"/>
      <c r="AT692" s="239"/>
      <c r="AV692" s="236"/>
      <c r="AY692" s="239"/>
      <c r="BA692" s="239"/>
      <c r="BC692" s="236"/>
    </row>
    <row r="693" spans="41:55" x14ac:dyDescent="0.25">
      <c r="AO693" s="235"/>
      <c r="AR693" s="239"/>
      <c r="AT693" s="239"/>
      <c r="AV693" s="236"/>
      <c r="AY693" s="239"/>
      <c r="BA693" s="239"/>
      <c r="BC693" s="236"/>
    </row>
    <row r="694" spans="41:55" x14ac:dyDescent="0.25">
      <c r="AO694" s="235"/>
      <c r="AR694" s="239"/>
      <c r="AT694" s="239"/>
      <c r="AV694" s="236"/>
      <c r="AY694" s="239"/>
      <c r="BA694" s="239"/>
      <c r="BC694" s="236"/>
    </row>
    <row r="695" spans="41:55" x14ac:dyDescent="0.25">
      <c r="AO695" s="235"/>
      <c r="AR695" s="239"/>
      <c r="AT695" s="239"/>
      <c r="AV695" s="236"/>
      <c r="AY695" s="239"/>
      <c r="BA695" s="239"/>
      <c r="BC695" s="236"/>
    </row>
    <row r="696" spans="41:55" x14ac:dyDescent="0.25">
      <c r="AO696" s="235"/>
      <c r="AR696" s="239"/>
      <c r="AT696" s="239"/>
      <c r="AV696" s="236"/>
      <c r="AY696" s="239"/>
      <c r="BA696" s="239"/>
      <c r="BC696" s="236"/>
    </row>
    <row r="697" spans="41:55" x14ac:dyDescent="0.25">
      <c r="AO697" s="235"/>
      <c r="AR697" s="239"/>
      <c r="AT697" s="239"/>
      <c r="AV697" s="236"/>
      <c r="AY697" s="239"/>
      <c r="BA697" s="239"/>
      <c r="BC697" s="236"/>
    </row>
    <row r="698" spans="41:55" x14ac:dyDescent="0.25">
      <c r="AO698" s="235"/>
      <c r="AR698" s="239"/>
      <c r="AT698" s="239"/>
      <c r="AV698" s="236"/>
      <c r="AY698" s="239"/>
      <c r="BA698" s="239"/>
      <c r="BC698" s="236"/>
    </row>
    <row r="699" spans="41:55" x14ac:dyDescent="0.25">
      <c r="AO699" s="235"/>
      <c r="AR699" s="239"/>
      <c r="AT699" s="239"/>
      <c r="AV699" s="236"/>
      <c r="AY699" s="239"/>
      <c r="BA699" s="239"/>
      <c r="BC699" s="236"/>
    </row>
    <row r="700" spans="41:55" x14ac:dyDescent="0.25">
      <c r="AO700" s="235"/>
      <c r="AR700" s="239"/>
      <c r="AT700" s="239"/>
      <c r="AV700" s="236"/>
      <c r="AY700" s="239"/>
      <c r="BA700" s="239"/>
      <c r="BC700" s="236"/>
    </row>
    <row r="701" spans="41:55" x14ac:dyDescent="0.25">
      <c r="AO701" s="235"/>
      <c r="AR701" s="239"/>
      <c r="AT701" s="239"/>
      <c r="AV701" s="236"/>
      <c r="AY701" s="239"/>
      <c r="BA701" s="239"/>
      <c r="BC701" s="236"/>
    </row>
    <row r="702" spans="41:55" x14ac:dyDescent="0.25">
      <c r="AO702" s="235"/>
      <c r="AR702" s="239"/>
      <c r="AT702" s="239"/>
      <c r="AV702" s="236"/>
      <c r="AY702" s="239"/>
      <c r="BA702" s="239"/>
      <c r="BC702" s="236"/>
    </row>
    <row r="703" spans="41:55" x14ac:dyDescent="0.25">
      <c r="AO703" s="235"/>
      <c r="AR703" s="239"/>
      <c r="AT703" s="239"/>
      <c r="AV703" s="236"/>
      <c r="AY703" s="239"/>
      <c r="BA703" s="239"/>
      <c r="BC703" s="236"/>
    </row>
    <row r="704" spans="41:55" x14ac:dyDescent="0.25">
      <c r="AO704" s="235"/>
      <c r="AR704" s="239"/>
      <c r="AT704" s="239"/>
      <c r="AV704" s="236"/>
      <c r="AY704" s="239"/>
      <c r="BA704" s="239"/>
      <c r="BC704" s="236"/>
    </row>
    <row r="705" spans="41:55" x14ac:dyDescent="0.25">
      <c r="AO705" s="235"/>
      <c r="AR705" s="239"/>
      <c r="AT705" s="239"/>
      <c r="AV705" s="236"/>
      <c r="AY705" s="239"/>
      <c r="BA705" s="239"/>
      <c r="BC705" s="236"/>
    </row>
    <row r="706" spans="41:55" x14ac:dyDescent="0.25">
      <c r="AO706" s="235"/>
      <c r="AR706" s="239"/>
      <c r="AT706" s="239"/>
      <c r="AV706" s="236"/>
      <c r="AY706" s="239"/>
      <c r="BA706" s="239"/>
      <c r="BC706" s="236"/>
    </row>
    <row r="707" spans="41:55" x14ac:dyDescent="0.25">
      <c r="AO707" s="235"/>
      <c r="AR707" s="239"/>
      <c r="AT707" s="239"/>
      <c r="AV707" s="236"/>
      <c r="AY707" s="239"/>
      <c r="BA707" s="239"/>
      <c r="BC707" s="236"/>
    </row>
    <row r="708" spans="41:55" x14ac:dyDescent="0.25">
      <c r="AO708" s="235"/>
      <c r="AR708" s="239"/>
      <c r="AT708" s="239"/>
      <c r="AV708" s="236"/>
      <c r="AY708" s="239"/>
      <c r="BA708" s="239"/>
      <c r="BC708" s="236"/>
    </row>
    <row r="709" spans="41:55" x14ac:dyDescent="0.25">
      <c r="AO709" s="235"/>
      <c r="AR709" s="239"/>
      <c r="AT709" s="239"/>
      <c r="AV709" s="236"/>
      <c r="AY709" s="239"/>
      <c r="BA709" s="239"/>
      <c r="BC709" s="236"/>
    </row>
    <row r="710" spans="41:55" x14ac:dyDescent="0.25">
      <c r="AO710" s="235"/>
      <c r="AR710" s="239"/>
      <c r="AT710" s="239"/>
      <c r="AV710" s="236"/>
      <c r="AY710" s="239"/>
      <c r="BA710" s="239"/>
      <c r="BC710" s="236"/>
    </row>
    <row r="711" spans="41:55" x14ac:dyDescent="0.25">
      <c r="AO711" s="235"/>
      <c r="AR711" s="239"/>
      <c r="AT711" s="239"/>
      <c r="AV711" s="236"/>
      <c r="AY711" s="239"/>
      <c r="BA711" s="239"/>
      <c r="BC711" s="236"/>
    </row>
    <row r="712" spans="41:55" x14ac:dyDescent="0.25">
      <c r="AO712" s="235"/>
      <c r="AR712" s="239"/>
      <c r="AT712" s="239"/>
      <c r="AV712" s="236"/>
      <c r="AY712" s="239"/>
      <c r="BA712" s="239"/>
      <c r="BC712" s="236"/>
    </row>
    <row r="713" spans="41:55" x14ac:dyDescent="0.25">
      <c r="AO713" s="235"/>
      <c r="AR713" s="239"/>
      <c r="AT713" s="239"/>
      <c r="AV713" s="236"/>
      <c r="AY713" s="239"/>
      <c r="BA713" s="239"/>
      <c r="BC713" s="236"/>
    </row>
    <row r="714" spans="41:55" x14ac:dyDescent="0.25">
      <c r="AO714" s="235"/>
      <c r="AR714" s="239"/>
      <c r="AT714" s="239"/>
      <c r="AV714" s="236"/>
      <c r="AY714" s="239"/>
      <c r="BA714" s="239"/>
      <c r="BC714" s="236"/>
    </row>
    <row r="715" spans="41:55" x14ac:dyDescent="0.25">
      <c r="AO715" s="235"/>
      <c r="AR715" s="239"/>
      <c r="AT715" s="239"/>
      <c r="AV715" s="236"/>
      <c r="AY715" s="239"/>
      <c r="BA715" s="239"/>
      <c r="BC715" s="236"/>
    </row>
    <row r="716" spans="41:55" x14ac:dyDescent="0.25">
      <c r="AO716" s="235"/>
      <c r="AR716" s="239"/>
      <c r="AT716" s="239"/>
      <c r="AV716" s="236"/>
      <c r="AY716" s="239"/>
      <c r="BA716" s="239"/>
      <c r="BC716" s="236"/>
    </row>
    <row r="717" spans="41:55" x14ac:dyDescent="0.25">
      <c r="AO717" s="235"/>
      <c r="AR717" s="239"/>
      <c r="AT717" s="239"/>
      <c r="AV717" s="236"/>
      <c r="AY717" s="239"/>
      <c r="BA717" s="239"/>
      <c r="BC717" s="236"/>
    </row>
    <row r="718" spans="41:55" x14ac:dyDescent="0.25">
      <c r="AO718" s="235"/>
      <c r="AR718" s="239"/>
      <c r="AT718" s="239"/>
      <c r="AV718" s="236"/>
      <c r="AY718" s="239"/>
      <c r="BA718" s="239"/>
      <c r="BC718" s="236"/>
    </row>
    <row r="719" spans="41:55" x14ac:dyDescent="0.25">
      <c r="AO719" s="235"/>
      <c r="AR719" s="239"/>
      <c r="AT719" s="239"/>
      <c r="AV719" s="236"/>
      <c r="AY719" s="239"/>
      <c r="BA719" s="239"/>
      <c r="BC719" s="236"/>
    </row>
    <row r="720" spans="41:55" x14ac:dyDescent="0.25">
      <c r="AO720" s="235"/>
      <c r="AR720" s="239"/>
      <c r="AT720" s="239"/>
      <c r="AV720" s="236"/>
      <c r="AY720" s="239"/>
      <c r="BA720" s="239"/>
      <c r="BC720" s="236"/>
    </row>
    <row r="721" spans="41:55" x14ac:dyDescent="0.25">
      <c r="AO721" s="235"/>
      <c r="AR721" s="239"/>
      <c r="AT721" s="239"/>
      <c r="AV721" s="236"/>
      <c r="AY721" s="239"/>
      <c r="BA721" s="239"/>
      <c r="BC721" s="236"/>
    </row>
    <row r="722" spans="41:55" x14ac:dyDescent="0.25">
      <c r="AO722" s="235"/>
      <c r="AR722" s="239"/>
      <c r="AT722" s="239"/>
      <c r="AV722" s="236"/>
      <c r="AY722" s="239"/>
      <c r="BA722" s="239"/>
      <c r="BC722" s="236"/>
    </row>
    <row r="723" spans="41:55" x14ac:dyDescent="0.25">
      <c r="AO723" s="235"/>
      <c r="AR723" s="239"/>
      <c r="AT723" s="239"/>
      <c r="AV723" s="236"/>
      <c r="AY723" s="239"/>
      <c r="BA723" s="239"/>
      <c r="BC723" s="236"/>
    </row>
    <row r="724" spans="41:55" x14ac:dyDescent="0.25">
      <c r="AO724" s="235"/>
      <c r="AR724" s="239"/>
      <c r="AT724" s="239"/>
      <c r="AV724" s="236"/>
      <c r="AY724" s="239"/>
      <c r="BA724" s="239"/>
      <c r="BC724" s="236"/>
    </row>
    <row r="725" spans="41:55" x14ac:dyDescent="0.25">
      <c r="AO725" s="235"/>
      <c r="AR725" s="239"/>
      <c r="AT725" s="239"/>
      <c r="AV725" s="236"/>
      <c r="AY725" s="239"/>
      <c r="BA725" s="239"/>
      <c r="BC725" s="236"/>
    </row>
    <row r="726" spans="41:55" x14ac:dyDescent="0.25">
      <c r="AO726" s="235"/>
      <c r="AR726" s="239"/>
      <c r="AT726" s="239"/>
      <c r="AV726" s="236"/>
      <c r="AY726" s="239"/>
      <c r="BA726" s="239"/>
      <c r="BC726" s="236"/>
    </row>
    <row r="727" spans="41:55" x14ac:dyDescent="0.25">
      <c r="AO727" s="235"/>
      <c r="AR727" s="239"/>
      <c r="AT727" s="239"/>
      <c r="AV727" s="236"/>
      <c r="AY727" s="239"/>
      <c r="BA727" s="239"/>
      <c r="BC727" s="236"/>
    </row>
    <row r="728" spans="41:55" x14ac:dyDescent="0.25">
      <c r="AO728" s="235"/>
      <c r="AR728" s="239"/>
      <c r="AT728" s="239"/>
      <c r="AV728" s="236"/>
      <c r="AY728" s="239"/>
      <c r="BA728" s="239"/>
      <c r="BC728" s="236"/>
    </row>
    <row r="729" spans="41:55" x14ac:dyDescent="0.25">
      <c r="AO729" s="235"/>
      <c r="AR729" s="239"/>
      <c r="AT729" s="239"/>
      <c r="AV729" s="236"/>
      <c r="AY729" s="239"/>
      <c r="BA729" s="239"/>
      <c r="BC729" s="236"/>
    </row>
    <row r="730" spans="41:55" x14ac:dyDescent="0.25">
      <c r="AO730" s="235"/>
      <c r="AR730" s="239"/>
      <c r="AT730" s="239"/>
      <c r="AV730" s="236"/>
      <c r="AY730" s="239"/>
      <c r="BA730" s="239"/>
      <c r="BC730" s="236"/>
    </row>
    <row r="731" spans="41:55" x14ac:dyDescent="0.25">
      <c r="AO731" s="235"/>
      <c r="AR731" s="239"/>
      <c r="AT731" s="239"/>
      <c r="AV731" s="236"/>
      <c r="AY731" s="239"/>
      <c r="BA731" s="239"/>
      <c r="BC731" s="236"/>
    </row>
    <row r="732" spans="41:55" x14ac:dyDescent="0.25">
      <c r="AO732" s="235"/>
      <c r="AR732" s="239"/>
      <c r="AT732" s="239"/>
      <c r="AV732" s="236"/>
      <c r="AY732" s="239"/>
      <c r="BA732" s="239"/>
      <c r="BC732" s="236"/>
    </row>
    <row r="733" spans="41:55" x14ac:dyDescent="0.25">
      <c r="AO733" s="235"/>
      <c r="AR733" s="239"/>
      <c r="AT733" s="239"/>
      <c r="AV733" s="236"/>
      <c r="AY733" s="239"/>
      <c r="BA733" s="239"/>
      <c r="BC733" s="236"/>
    </row>
    <row r="734" spans="41:55" x14ac:dyDescent="0.25">
      <c r="AO734" s="235"/>
      <c r="AR734" s="239"/>
      <c r="AT734" s="239"/>
      <c r="AV734" s="236"/>
      <c r="AY734" s="239"/>
      <c r="BA734" s="239"/>
      <c r="BC734" s="236"/>
    </row>
    <row r="735" spans="41:55" x14ac:dyDescent="0.25">
      <c r="AO735" s="235"/>
      <c r="AR735" s="239"/>
      <c r="AT735" s="239"/>
      <c r="AV735" s="236"/>
      <c r="AY735" s="239"/>
      <c r="BA735" s="239"/>
      <c r="BC735" s="236"/>
    </row>
    <row r="736" spans="41:55" x14ac:dyDescent="0.25">
      <c r="AO736" s="235"/>
      <c r="AR736" s="239"/>
      <c r="AT736" s="239"/>
      <c r="AV736" s="236"/>
      <c r="AY736" s="239"/>
      <c r="BA736" s="239"/>
      <c r="BC736" s="236"/>
    </row>
    <row r="737" spans="41:55" x14ac:dyDescent="0.25">
      <c r="AO737" s="235"/>
      <c r="AR737" s="239"/>
      <c r="AT737" s="239"/>
      <c r="AV737" s="236"/>
      <c r="AY737" s="239"/>
      <c r="BA737" s="239"/>
      <c r="BC737" s="236"/>
    </row>
    <row r="738" spans="41:55" x14ac:dyDescent="0.25">
      <c r="AO738" s="235"/>
      <c r="AR738" s="239"/>
      <c r="AT738" s="239"/>
      <c r="AV738" s="236"/>
      <c r="AY738" s="239"/>
      <c r="BA738" s="239"/>
      <c r="BC738" s="236"/>
    </row>
    <row r="739" spans="41:55" x14ac:dyDescent="0.25">
      <c r="AO739" s="235"/>
      <c r="AR739" s="239"/>
      <c r="AT739" s="239"/>
      <c r="AV739" s="236"/>
      <c r="AY739" s="239"/>
      <c r="BA739" s="239"/>
      <c r="BC739" s="236"/>
    </row>
    <row r="740" spans="41:55" x14ac:dyDescent="0.25">
      <c r="AO740" s="235"/>
      <c r="AR740" s="239"/>
      <c r="AT740" s="239"/>
      <c r="AV740" s="236"/>
      <c r="AY740" s="239"/>
      <c r="BA740" s="239"/>
      <c r="BC740" s="236"/>
    </row>
    <row r="741" spans="41:55" x14ac:dyDescent="0.25">
      <c r="AO741" s="235"/>
      <c r="AR741" s="239"/>
      <c r="AT741" s="239"/>
      <c r="AV741" s="236"/>
      <c r="AY741" s="239"/>
      <c r="BA741" s="239"/>
      <c r="BC741" s="236"/>
    </row>
    <row r="742" spans="41:55" x14ac:dyDescent="0.25">
      <c r="AO742" s="235"/>
      <c r="AR742" s="239"/>
      <c r="AT742" s="239"/>
      <c r="AV742" s="236"/>
      <c r="AY742" s="239"/>
      <c r="BA742" s="239"/>
      <c r="BC742" s="236"/>
    </row>
    <row r="743" spans="41:55" x14ac:dyDescent="0.25">
      <c r="AO743" s="235"/>
      <c r="AR743" s="239"/>
      <c r="AT743" s="239"/>
      <c r="AV743" s="236"/>
      <c r="AY743" s="239"/>
      <c r="BA743" s="239"/>
      <c r="BC743" s="236"/>
    </row>
    <row r="744" spans="41:55" x14ac:dyDescent="0.25">
      <c r="AO744" s="235"/>
      <c r="AR744" s="239"/>
      <c r="AT744" s="239"/>
      <c r="AV744" s="236"/>
      <c r="AY744" s="239"/>
      <c r="BA744" s="239"/>
      <c r="BC744" s="236"/>
    </row>
    <row r="745" spans="41:55" x14ac:dyDescent="0.25">
      <c r="AO745" s="235"/>
      <c r="AR745" s="239"/>
      <c r="AT745" s="239"/>
      <c r="AV745" s="236"/>
      <c r="AY745" s="239"/>
      <c r="BA745" s="239"/>
      <c r="BC745" s="236"/>
    </row>
    <row r="746" spans="41:55" x14ac:dyDescent="0.25">
      <c r="AO746" s="235"/>
      <c r="AR746" s="239"/>
      <c r="AT746" s="239"/>
      <c r="AV746" s="236"/>
      <c r="AY746" s="239"/>
      <c r="BA746" s="239"/>
      <c r="BC746" s="236"/>
    </row>
    <row r="747" spans="41:55" x14ac:dyDescent="0.25">
      <c r="AO747" s="235"/>
      <c r="AR747" s="239"/>
      <c r="AT747" s="239"/>
      <c r="AV747" s="236"/>
      <c r="AY747" s="239"/>
      <c r="BA747" s="239"/>
      <c r="BC747" s="236"/>
    </row>
    <row r="748" spans="41:55" x14ac:dyDescent="0.25">
      <c r="AO748" s="235"/>
      <c r="AR748" s="239"/>
      <c r="AT748" s="239"/>
      <c r="AV748" s="236"/>
      <c r="AY748" s="239"/>
      <c r="BA748" s="239"/>
      <c r="BC748" s="236"/>
    </row>
    <row r="749" spans="41:55" x14ac:dyDescent="0.25">
      <c r="AO749" s="235"/>
      <c r="AR749" s="239"/>
      <c r="AT749" s="239"/>
      <c r="AV749" s="236"/>
      <c r="AY749" s="239"/>
      <c r="BA749" s="239"/>
      <c r="BC749" s="236"/>
    </row>
    <row r="750" spans="41:55" x14ac:dyDescent="0.25">
      <c r="AO750" s="235"/>
      <c r="AR750" s="239"/>
      <c r="AT750" s="239"/>
      <c r="AV750" s="236"/>
      <c r="AY750" s="239"/>
      <c r="BA750" s="239"/>
      <c r="BC750" s="236"/>
    </row>
    <row r="751" spans="41:55" x14ac:dyDescent="0.25">
      <c r="AO751" s="235"/>
      <c r="AR751" s="239"/>
      <c r="AT751" s="239"/>
      <c r="AV751" s="236"/>
      <c r="AY751" s="239"/>
      <c r="BA751" s="239"/>
      <c r="BC751" s="236"/>
    </row>
    <row r="752" spans="41:55" x14ac:dyDescent="0.25">
      <c r="AO752" s="235"/>
      <c r="AR752" s="239"/>
      <c r="AT752" s="239"/>
      <c r="AV752" s="236"/>
      <c r="AY752" s="239"/>
      <c r="BA752" s="239"/>
      <c r="BC752" s="236"/>
    </row>
    <row r="753" spans="41:55" x14ac:dyDescent="0.25">
      <c r="AO753" s="235"/>
      <c r="AR753" s="239"/>
      <c r="AT753" s="239"/>
      <c r="AV753" s="236"/>
      <c r="AY753" s="239"/>
      <c r="BA753" s="239"/>
      <c r="BC753" s="236"/>
    </row>
    <row r="754" spans="41:55" x14ac:dyDescent="0.25">
      <c r="AO754" s="235"/>
      <c r="AR754" s="239"/>
      <c r="AT754" s="239"/>
      <c r="AV754" s="236"/>
      <c r="AY754" s="239"/>
      <c r="BA754" s="239"/>
      <c r="BC754" s="236"/>
    </row>
    <row r="755" spans="41:55" x14ac:dyDescent="0.25">
      <c r="AO755" s="235"/>
      <c r="AR755" s="239"/>
      <c r="AT755" s="239"/>
      <c r="AV755" s="236"/>
      <c r="AY755" s="239"/>
      <c r="BA755" s="239"/>
      <c r="BC755" s="236"/>
    </row>
    <row r="756" spans="41:55" x14ac:dyDescent="0.25">
      <c r="AO756" s="235"/>
      <c r="AR756" s="239"/>
      <c r="AT756" s="239"/>
      <c r="AV756" s="236"/>
      <c r="AY756" s="239"/>
      <c r="BA756" s="239"/>
      <c r="BC756" s="236"/>
    </row>
    <row r="757" spans="41:55" x14ac:dyDescent="0.25">
      <c r="AO757" s="235"/>
      <c r="AR757" s="239"/>
      <c r="AT757" s="239"/>
      <c r="AV757" s="236"/>
      <c r="AY757" s="239"/>
      <c r="BA757" s="239"/>
      <c r="BC757" s="236"/>
    </row>
    <row r="758" spans="41:55" x14ac:dyDescent="0.25">
      <c r="AO758" s="235"/>
      <c r="AR758" s="239"/>
      <c r="AT758" s="239"/>
      <c r="AV758" s="236"/>
      <c r="AY758" s="239"/>
      <c r="BA758" s="239"/>
      <c r="BC758" s="236"/>
    </row>
    <row r="759" spans="41:55" x14ac:dyDescent="0.25">
      <c r="AO759" s="235"/>
      <c r="AR759" s="239"/>
      <c r="AT759" s="239"/>
      <c r="AV759" s="236"/>
      <c r="AY759" s="239"/>
      <c r="BA759" s="239"/>
      <c r="BC759" s="236"/>
    </row>
    <row r="760" spans="41:55" x14ac:dyDescent="0.25">
      <c r="AO760" s="235"/>
      <c r="AR760" s="239"/>
      <c r="AT760" s="239"/>
      <c r="AV760" s="236"/>
      <c r="AY760" s="239"/>
      <c r="BA760" s="239"/>
      <c r="BC760" s="236"/>
    </row>
    <row r="761" spans="41:55" x14ac:dyDescent="0.25">
      <c r="AO761" s="235"/>
      <c r="AR761" s="239"/>
      <c r="AT761" s="239"/>
      <c r="AV761" s="236"/>
      <c r="AY761" s="239"/>
      <c r="BA761" s="239"/>
      <c r="BC761" s="236"/>
    </row>
    <row r="762" spans="41:55" x14ac:dyDescent="0.25">
      <c r="AO762" s="235"/>
      <c r="AR762" s="239"/>
      <c r="AT762" s="239"/>
      <c r="AV762" s="236"/>
      <c r="AY762" s="239"/>
      <c r="BA762" s="239"/>
      <c r="BC762" s="236"/>
    </row>
    <row r="763" spans="41:55" x14ac:dyDescent="0.25">
      <c r="AO763" s="235"/>
      <c r="AR763" s="239"/>
      <c r="AT763" s="239"/>
      <c r="AV763" s="236"/>
      <c r="AY763" s="239"/>
      <c r="BA763" s="239"/>
      <c r="BC763" s="236"/>
    </row>
    <row r="764" spans="41:55" x14ac:dyDescent="0.25">
      <c r="AO764" s="235"/>
      <c r="AR764" s="239"/>
      <c r="AT764" s="239"/>
      <c r="AV764" s="236"/>
      <c r="AY764" s="239"/>
      <c r="BA764" s="239"/>
      <c r="BC764" s="236"/>
    </row>
    <row r="765" spans="41:55" x14ac:dyDescent="0.25">
      <c r="AO765" s="235"/>
      <c r="AR765" s="239"/>
      <c r="AT765" s="239"/>
      <c r="AV765" s="236"/>
      <c r="AY765" s="239"/>
      <c r="BA765" s="239"/>
      <c r="BC765" s="236"/>
    </row>
    <row r="766" spans="41:55" x14ac:dyDescent="0.25">
      <c r="AO766" s="235"/>
      <c r="AR766" s="239"/>
      <c r="AT766" s="239"/>
      <c r="AV766" s="236"/>
      <c r="AY766" s="239"/>
      <c r="BA766" s="239"/>
      <c r="BC766" s="236"/>
    </row>
    <row r="767" spans="41:55" x14ac:dyDescent="0.25">
      <c r="AO767" s="235"/>
      <c r="AR767" s="239"/>
      <c r="AT767" s="239"/>
      <c r="AV767" s="236"/>
      <c r="AY767" s="239"/>
      <c r="BA767" s="239"/>
      <c r="BC767" s="236"/>
    </row>
    <row r="768" spans="41:55" x14ac:dyDescent="0.25">
      <c r="AO768" s="235"/>
      <c r="AR768" s="239"/>
      <c r="AT768" s="239"/>
      <c r="AV768" s="236"/>
      <c r="AY768" s="239"/>
      <c r="BA768" s="239"/>
      <c r="BC768" s="236"/>
    </row>
    <row r="769" spans="41:55" x14ac:dyDescent="0.25">
      <c r="AO769" s="235"/>
      <c r="AR769" s="239"/>
      <c r="AT769" s="239"/>
      <c r="AV769" s="236"/>
      <c r="AY769" s="239"/>
      <c r="BA769" s="239"/>
      <c r="BC769" s="236"/>
    </row>
    <row r="770" spans="41:55" x14ac:dyDescent="0.25">
      <c r="AO770" s="235"/>
      <c r="AR770" s="239"/>
      <c r="AT770" s="239"/>
      <c r="AV770" s="236"/>
      <c r="AY770" s="239"/>
      <c r="BA770" s="239"/>
      <c r="BC770" s="236"/>
    </row>
    <row r="771" spans="41:55" x14ac:dyDescent="0.25">
      <c r="AO771" s="235"/>
      <c r="AR771" s="239"/>
      <c r="AT771" s="239"/>
      <c r="AV771" s="236"/>
      <c r="AY771" s="239"/>
      <c r="BA771" s="239"/>
      <c r="BC771" s="236"/>
    </row>
    <row r="772" spans="41:55" x14ac:dyDescent="0.25">
      <c r="AO772" s="235"/>
      <c r="AR772" s="239"/>
      <c r="AT772" s="239"/>
      <c r="AV772" s="236"/>
      <c r="AY772" s="239"/>
      <c r="BA772" s="239"/>
      <c r="BC772" s="236"/>
    </row>
    <row r="773" spans="41:55" x14ac:dyDescent="0.25">
      <c r="AO773" s="235"/>
      <c r="AR773" s="239"/>
      <c r="AT773" s="239"/>
      <c r="AV773" s="236"/>
      <c r="AY773" s="239"/>
      <c r="BA773" s="239"/>
      <c r="BC773" s="236"/>
    </row>
    <row r="774" spans="41:55" x14ac:dyDescent="0.25">
      <c r="AO774" s="235"/>
      <c r="AR774" s="239"/>
      <c r="AT774" s="239"/>
      <c r="AV774" s="236"/>
      <c r="AY774" s="239"/>
      <c r="BA774" s="239"/>
      <c r="BC774" s="236"/>
    </row>
    <row r="775" spans="41:55" x14ac:dyDescent="0.25">
      <c r="AO775" s="235"/>
      <c r="AR775" s="239"/>
      <c r="AT775" s="239"/>
      <c r="AV775" s="236"/>
      <c r="AY775" s="239"/>
      <c r="BA775" s="239"/>
      <c r="BC775" s="236"/>
    </row>
    <row r="776" spans="41:55" x14ac:dyDescent="0.25">
      <c r="AO776" s="235"/>
      <c r="AR776" s="239"/>
      <c r="AT776" s="239"/>
      <c r="AV776" s="236"/>
      <c r="AY776" s="239"/>
      <c r="BA776" s="239"/>
      <c r="BC776" s="236"/>
    </row>
    <row r="777" spans="41:55" x14ac:dyDescent="0.25">
      <c r="AO777" s="235"/>
      <c r="AR777" s="239"/>
      <c r="AT777" s="239"/>
      <c r="AV777" s="236"/>
      <c r="AY777" s="239"/>
      <c r="BA777" s="239"/>
      <c r="BC777" s="236"/>
    </row>
    <row r="778" spans="41:55" x14ac:dyDescent="0.25">
      <c r="AO778" s="235"/>
      <c r="AR778" s="239"/>
      <c r="AT778" s="239"/>
      <c r="AV778" s="236"/>
      <c r="AY778" s="239"/>
      <c r="BA778" s="239"/>
      <c r="BC778" s="236"/>
    </row>
    <row r="779" spans="41:55" x14ac:dyDescent="0.25">
      <c r="AO779" s="235"/>
      <c r="AR779" s="239"/>
      <c r="AT779" s="239"/>
      <c r="AV779" s="236"/>
      <c r="AY779" s="239"/>
      <c r="BA779" s="239"/>
      <c r="BC779" s="236"/>
    </row>
    <row r="780" spans="41:55" x14ac:dyDescent="0.25">
      <c r="AO780" s="235"/>
      <c r="AR780" s="239"/>
      <c r="AT780" s="239"/>
      <c r="AV780" s="236"/>
      <c r="AY780" s="239"/>
      <c r="BA780" s="239"/>
      <c r="BC780" s="236"/>
    </row>
    <row r="781" spans="41:55" x14ac:dyDescent="0.25">
      <c r="AO781" s="235"/>
      <c r="AR781" s="239"/>
      <c r="AT781" s="239"/>
      <c r="AV781" s="236"/>
      <c r="AY781" s="239"/>
      <c r="BA781" s="239"/>
      <c r="BC781" s="236"/>
    </row>
    <row r="782" spans="41:55" x14ac:dyDescent="0.25">
      <c r="AO782" s="235"/>
      <c r="AR782" s="239"/>
      <c r="AT782" s="239"/>
      <c r="AV782" s="236"/>
      <c r="AY782" s="239"/>
      <c r="BA782" s="239"/>
      <c r="BC782" s="236"/>
    </row>
    <row r="783" spans="41:55" x14ac:dyDescent="0.25">
      <c r="AO783" s="235"/>
      <c r="AR783" s="239"/>
      <c r="AT783" s="239"/>
      <c r="AV783" s="236"/>
      <c r="AY783" s="239"/>
      <c r="BA783" s="239"/>
      <c r="BC783" s="236"/>
    </row>
    <row r="784" spans="41:55" x14ac:dyDescent="0.25">
      <c r="AO784" s="235"/>
      <c r="AR784" s="239"/>
      <c r="AT784" s="239"/>
      <c r="AV784" s="236"/>
      <c r="AY784" s="239"/>
      <c r="BA784" s="239"/>
      <c r="BC784" s="236"/>
    </row>
    <row r="785" spans="41:55" x14ac:dyDescent="0.25">
      <c r="AO785" s="235"/>
      <c r="AR785" s="239"/>
      <c r="AT785" s="239"/>
      <c r="AV785" s="236"/>
      <c r="AY785" s="239"/>
      <c r="BA785" s="239"/>
      <c r="BC785" s="236"/>
    </row>
    <row r="786" spans="41:55" x14ac:dyDescent="0.25">
      <c r="AO786" s="235"/>
      <c r="AR786" s="239"/>
      <c r="AT786" s="239"/>
      <c r="AV786" s="236"/>
      <c r="AY786" s="239"/>
      <c r="BA786" s="239"/>
      <c r="BC786" s="236"/>
    </row>
    <row r="787" spans="41:55" x14ac:dyDescent="0.25">
      <c r="AO787" s="235"/>
      <c r="AR787" s="239"/>
      <c r="AT787" s="239"/>
      <c r="AV787" s="236"/>
      <c r="AY787" s="239"/>
      <c r="BA787" s="239"/>
      <c r="BC787" s="236"/>
    </row>
    <row r="788" spans="41:55" x14ac:dyDescent="0.25">
      <c r="AO788" s="235"/>
      <c r="AR788" s="239"/>
      <c r="AT788" s="239"/>
      <c r="AV788" s="236"/>
      <c r="AY788" s="239"/>
      <c r="BA788" s="239"/>
      <c r="BC788" s="236"/>
    </row>
    <row r="789" spans="41:55" x14ac:dyDescent="0.25">
      <c r="AO789" s="235"/>
      <c r="AR789" s="239"/>
      <c r="AT789" s="239"/>
      <c r="AV789" s="236"/>
      <c r="AY789" s="239"/>
      <c r="BA789" s="239"/>
      <c r="BC789" s="236"/>
    </row>
    <row r="790" spans="41:55" x14ac:dyDescent="0.25">
      <c r="AO790" s="235"/>
      <c r="AR790" s="239"/>
      <c r="AT790" s="239"/>
      <c r="AV790" s="236"/>
      <c r="AY790" s="239"/>
      <c r="BA790" s="239"/>
      <c r="BC790" s="236"/>
    </row>
    <row r="791" spans="41:55" x14ac:dyDescent="0.25">
      <c r="AO791" s="235"/>
      <c r="AR791" s="239"/>
      <c r="AT791" s="239"/>
      <c r="AV791" s="236"/>
      <c r="AY791" s="239"/>
      <c r="BA791" s="239"/>
      <c r="BC791" s="236"/>
    </row>
    <row r="792" spans="41:55" x14ac:dyDescent="0.25">
      <c r="AO792" s="235"/>
      <c r="AR792" s="239"/>
      <c r="AT792" s="239"/>
      <c r="AV792" s="236"/>
      <c r="AY792" s="239"/>
      <c r="BA792" s="239"/>
      <c r="BC792" s="236"/>
    </row>
    <row r="793" spans="41:55" x14ac:dyDescent="0.25">
      <c r="AO793" s="235"/>
      <c r="AR793" s="239"/>
      <c r="AT793" s="239"/>
      <c r="AV793" s="236"/>
      <c r="AY793" s="239"/>
      <c r="BA793" s="239"/>
      <c r="BC793" s="236"/>
    </row>
    <row r="794" spans="41:55" x14ac:dyDescent="0.25">
      <c r="AO794" s="235"/>
      <c r="AR794" s="239"/>
      <c r="AT794" s="239"/>
      <c r="AV794" s="236"/>
      <c r="AY794" s="239"/>
      <c r="BA794" s="239"/>
      <c r="BC794" s="236"/>
    </row>
    <row r="795" spans="41:55" x14ac:dyDescent="0.25">
      <c r="AO795" s="235"/>
      <c r="AR795" s="239"/>
      <c r="AT795" s="239"/>
      <c r="AV795" s="236"/>
      <c r="AY795" s="239"/>
      <c r="BA795" s="239"/>
      <c r="BC795" s="236"/>
    </row>
    <row r="796" spans="41:55" x14ac:dyDescent="0.25">
      <c r="AO796" s="235"/>
      <c r="AR796" s="239"/>
      <c r="AT796" s="239"/>
      <c r="AV796" s="236"/>
      <c r="AY796" s="239"/>
      <c r="BA796" s="239"/>
      <c r="BC796" s="236"/>
    </row>
    <row r="797" spans="41:55" x14ac:dyDescent="0.25">
      <c r="AO797" s="235"/>
      <c r="AR797" s="239"/>
      <c r="AT797" s="239"/>
      <c r="AV797" s="236"/>
      <c r="AY797" s="239"/>
      <c r="BA797" s="239"/>
      <c r="BC797" s="236"/>
    </row>
    <row r="798" spans="41:55" x14ac:dyDescent="0.25">
      <c r="AO798" s="235"/>
      <c r="AR798" s="239"/>
      <c r="AT798" s="239"/>
      <c r="AV798" s="236"/>
      <c r="AY798" s="239"/>
      <c r="BA798" s="239"/>
      <c r="BC798" s="236"/>
    </row>
    <row r="799" spans="41:55" x14ac:dyDescent="0.25">
      <c r="AO799" s="235"/>
      <c r="AR799" s="239"/>
      <c r="AT799" s="239"/>
      <c r="AV799" s="236"/>
      <c r="AY799" s="239"/>
      <c r="BA799" s="239"/>
      <c r="BC799" s="236"/>
    </row>
    <row r="800" spans="41:55" x14ac:dyDescent="0.25">
      <c r="AO800" s="235"/>
      <c r="AR800" s="239"/>
      <c r="AT800" s="239"/>
      <c r="AV800" s="236"/>
      <c r="AY800" s="239"/>
      <c r="BA800" s="239"/>
      <c r="BC800" s="236"/>
    </row>
    <row r="801" spans="41:55" x14ac:dyDescent="0.25">
      <c r="AO801" s="235"/>
      <c r="AR801" s="239"/>
      <c r="AT801" s="239"/>
      <c r="AV801" s="236"/>
      <c r="AY801" s="239"/>
      <c r="BA801" s="239"/>
      <c r="BC801" s="236"/>
    </row>
    <row r="802" spans="41:55" x14ac:dyDescent="0.25">
      <c r="AO802" s="235"/>
      <c r="AR802" s="239"/>
      <c r="AT802" s="239"/>
      <c r="AV802" s="236"/>
      <c r="AY802" s="239"/>
      <c r="BA802" s="239"/>
      <c r="BC802" s="236"/>
    </row>
    <row r="803" spans="41:55" x14ac:dyDescent="0.25">
      <c r="AO803" s="235"/>
      <c r="AR803" s="239"/>
      <c r="AT803" s="239"/>
      <c r="AV803" s="236"/>
      <c r="AY803" s="239"/>
      <c r="BA803" s="239"/>
      <c r="BC803" s="236"/>
    </row>
    <row r="804" spans="41:55" x14ac:dyDescent="0.25">
      <c r="AO804" s="235"/>
      <c r="AR804" s="239"/>
      <c r="AT804" s="239"/>
      <c r="AV804" s="236"/>
      <c r="AY804" s="239"/>
      <c r="BA804" s="239"/>
      <c r="BC804" s="236"/>
    </row>
    <row r="805" spans="41:55" x14ac:dyDescent="0.25">
      <c r="AO805" s="235"/>
      <c r="AR805" s="239"/>
      <c r="AT805" s="239"/>
      <c r="AV805" s="236"/>
      <c r="AY805" s="239"/>
      <c r="BA805" s="239"/>
      <c r="BC805" s="236"/>
    </row>
    <row r="806" spans="41:55" x14ac:dyDescent="0.25">
      <c r="AO806" s="235"/>
      <c r="AR806" s="239"/>
      <c r="AT806" s="239"/>
      <c r="AV806" s="236"/>
      <c r="AY806" s="239"/>
      <c r="BA806" s="239"/>
      <c r="BC806" s="236"/>
    </row>
    <row r="807" spans="41:55" x14ac:dyDescent="0.25">
      <c r="AO807" s="235"/>
      <c r="AR807" s="239"/>
      <c r="AT807" s="239"/>
      <c r="AV807" s="236"/>
      <c r="AY807" s="239"/>
      <c r="BA807" s="239"/>
      <c r="BC807" s="236"/>
    </row>
    <row r="808" spans="41:55" x14ac:dyDescent="0.25">
      <c r="AO808" s="235"/>
      <c r="AR808" s="239"/>
      <c r="AT808" s="239"/>
      <c r="AV808" s="236"/>
      <c r="AY808" s="239"/>
      <c r="BA808" s="239"/>
      <c r="BC808" s="236"/>
    </row>
    <row r="809" spans="41:55" x14ac:dyDescent="0.25">
      <c r="AO809" s="235"/>
      <c r="AR809" s="239"/>
      <c r="AT809" s="239"/>
      <c r="AV809" s="236"/>
      <c r="AY809" s="239"/>
      <c r="BA809" s="239"/>
      <c r="BC809" s="236"/>
    </row>
    <row r="810" spans="41:55" x14ac:dyDescent="0.25">
      <c r="AO810" s="235"/>
      <c r="AR810" s="239"/>
      <c r="AT810" s="239"/>
      <c r="AV810" s="236"/>
      <c r="AY810" s="239"/>
      <c r="BA810" s="239"/>
      <c r="BC810" s="236"/>
    </row>
    <row r="811" spans="41:55" x14ac:dyDescent="0.25">
      <c r="AO811" s="235"/>
      <c r="AR811" s="239"/>
      <c r="AT811" s="239"/>
      <c r="AV811" s="236"/>
      <c r="AY811" s="239"/>
      <c r="BA811" s="239"/>
      <c r="BC811" s="236"/>
    </row>
    <row r="812" spans="41:55" x14ac:dyDescent="0.25">
      <c r="AO812" s="235"/>
      <c r="AR812" s="239"/>
      <c r="AT812" s="239"/>
      <c r="AV812" s="236"/>
      <c r="AY812" s="239"/>
      <c r="BA812" s="239"/>
      <c r="BC812" s="236"/>
    </row>
    <row r="813" spans="41:55" x14ac:dyDescent="0.25">
      <c r="AO813" s="235"/>
      <c r="AR813" s="239"/>
      <c r="AT813" s="239"/>
      <c r="AV813" s="236"/>
      <c r="AY813" s="239"/>
      <c r="BA813" s="239"/>
      <c r="BC813" s="236"/>
    </row>
    <row r="814" spans="41:55" x14ac:dyDescent="0.25">
      <c r="AO814" s="235"/>
      <c r="AR814" s="239"/>
      <c r="AT814" s="239"/>
      <c r="AV814" s="236"/>
      <c r="AY814" s="239"/>
      <c r="BA814" s="239"/>
      <c r="BC814" s="236"/>
    </row>
    <row r="815" spans="41:55" x14ac:dyDescent="0.25">
      <c r="AO815" s="235"/>
      <c r="AR815" s="239"/>
      <c r="AT815" s="239"/>
      <c r="AV815" s="236"/>
      <c r="AY815" s="239"/>
      <c r="BA815" s="239"/>
      <c r="BC815" s="236"/>
    </row>
    <row r="816" spans="41:55" x14ac:dyDescent="0.25">
      <c r="AO816" s="235"/>
      <c r="AR816" s="239"/>
      <c r="AT816" s="239"/>
      <c r="AV816" s="236"/>
      <c r="AY816" s="239"/>
      <c r="BA816" s="239"/>
      <c r="BC816" s="236"/>
    </row>
    <row r="817" spans="41:55" x14ac:dyDescent="0.25">
      <c r="AO817" s="235"/>
      <c r="AR817" s="239"/>
      <c r="AT817" s="239"/>
      <c r="AV817" s="236"/>
      <c r="AY817" s="239"/>
      <c r="BA817" s="239"/>
      <c r="BC817" s="236"/>
    </row>
    <row r="818" spans="41:55" x14ac:dyDescent="0.25">
      <c r="AO818" s="235"/>
      <c r="AR818" s="239"/>
      <c r="AT818" s="239"/>
      <c r="AV818" s="236"/>
      <c r="AY818" s="239"/>
      <c r="BA818" s="239"/>
      <c r="BC818" s="236"/>
    </row>
    <row r="819" spans="41:55" x14ac:dyDescent="0.25">
      <c r="AO819" s="235"/>
      <c r="AR819" s="239"/>
      <c r="AT819" s="239"/>
      <c r="AV819" s="236"/>
      <c r="AY819" s="239"/>
      <c r="BA819" s="239"/>
      <c r="BC819" s="236"/>
    </row>
    <row r="820" spans="41:55" x14ac:dyDescent="0.25">
      <c r="AO820" s="235"/>
      <c r="AR820" s="239"/>
      <c r="AT820" s="239"/>
      <c r="AV820" s="236"/>
      <c r="AY820" s="239"/>
      <c r="BA820" s="239"/>
      <c r="BC820" s="236"/>
    </row>
    <row r="821" spans="41:55" x14ac:dyDescent="0.25">
      <c r="AO821" s="235"/>
      <c r="AR821" s="239"/>
      <c r="AT821" s="239"/>
      <c r="AV821" s="236"/>
      <c r="AY821" s="239"/>
      <c r="BA821" s="239"/>
      <c r="BC821" s="236"/>
    </row>
    <row r="822" spans="41:55" x14ac:dyDescent="0.25">
      <c r="AO822" s="235"/>
      <c r="AR822" s="239"/>
      <c r="AT822" s="239"/>
      <c r="AV822" s="236"/>
      <c r="AY822" s="239"/>
      <c r="BA822" s="239"/>
      <c r="BC822" s="236"/>
    </row>
    <row r="823" spans="41:55" x14ac:dyDescent="0.25">
      <c r="AO823" s="235"/>
      <c r="AR823" s="239"/>
      <c r="AT823" s="239"/>
      <c r="AV823" s="236"/>
      <c r="AY823" s="239"/>
      <c r="BA823" s="239"/>
      <c r="BC823" s="236"/>
    </row>
    <row r="824" spans="41:55" x14ac:dyDescent="0.25">
      <c r="AO824" s="235"/>
      <c r="AR824" s="239"/>
      <c r="AT824" s="239"/>
      <c r="AV824" s="236"/>
      <c r="AY824" s="239"/>
      <c r="BA824" s="239"/>
      <c r="BC824" s="236"/>
    </row>
    <row r="825" spans="41:55" x14ac:dyDescent="0.25">
      <c r="AO825" s="235"/>
      <c r="AR825" s="239"/>
      <c r="AT825" s="239"/>
      <c r="AV825" s="236"/>
      <c r="AY825" s="239"/>
      <c r="BA825" s="239"/>
      <c r="BC825" s="236"/>
    </row>
    <row r="826" spans="41:55" x14ac:dyDescent="0.25">
      <c r="AO826" s="235"/>
      <c r="AR826" s="239"/>
      <c r="AT826" s="239"/>
      <c r="AV826" s="236"/>
      <c r="AY826" s="239"/>
      <c r="BA826" s="239"/>
      <c r="BC826" s="236"/>
    </row>
    <row r="827" spans="41:55" x14ac:dyDescent="0.25">
      <c r="AO827" s="235"/>
      <c r="AR827" s="239"/>
      <c r="AT827" s="239"/>
      <c r="AV827" s="236"/>
      <c r="AY827" s="239"/>
      <c r="BA827" s="239"/>
      <c r="BC827" s="236"/>
    </row>
    <row r="828" spans="41:55" x14ac:dyDescent="0.25">
      <c r="AO828" s="235"/>
      <c r="AR828" s="239"/>
      <c r="AT828" s="239"/>
      <c r="AV828" s="236"/>
      <c r="AY828" s="239"/>
      <c r="BA828" s="239"/>
      <c r="BC828" s="236"/>
    </row>
    <row r="829" spans="41:55" x14ac:dyDescent="0.25">
      <c r="AO829" s="235"/>
      <c r="AR829" s="239"/>
      <c r="AT829" s="239"/>
      <c r="AV829" s="236"/>
      <c r="AY829" s="239"/>
      <c r="BA829" s="239"/>
      <c r="BC829" s="236"/>
    </row>
    <row r="830" spans="41:55" x14ac:dyDescent="0.25">
      <c r="AO830" s="235"/>
      <c r="AR830" s="239"/>
      <c r="AT830" s="239"/>
      <c r="AV830" s="236"/>
      <c r="AY830" s="239"/>
      <c r="BA830" s="239"/>
      <c r="BC830" s="236"/>
    </row>
    <row r="831" spans="41:55" x14ac:dyDescent="0.25">
      <c r="AO831" s="235"/>
      <c r="AR831" s="239"/>
      <c r="AT831" s="239"/>
      <c r="AV831" s="236"/>
      <c r="AY831" s="239"/>
      <c r="BA831" s="239"/>
      <c r="BC831" s="236"/>
    </row>
    <row r="832" spans="41:55" x14ac:dyDescent="0.25">
      <c r="AO832" s="235"/>
      <c r="AR832" s="239"/>
      <c r="AT832" s="239"/>
      <c r="AV832" s="236"/>
      <c r="AY832" s="239"/>
      <c r="BA832" s="239"/>
      <c r="BC832" s="236"/>
    </row>
    <row r="833" spans="41:55" x14ac:dyDescent="0.25">
      <c r="AO833" s="235"/>
      <c r="AR833" s="239"/>
      <c r="AT833" s="239"/>
      <c r="AV833" s="236"/>
      <c r="AY833" s="239"/>
      <c r="BA833" s="239"/>
      <c r="BC833" s="236"/>
    </row>
    <row r="834" spans="41:55" x14ac:dyDescent="0.25">
      <c r="AO834" s="235"/>
      <c r="AR834" s="239"/>
      <c r="AT834" s="239"/>
      <c r="AV834" s="236"/>
      <c r="AY834" s="239"/>
      <c r="BA834" s="239"/>
      <c r="BC834" s="236"/>
    </row>
    <row r="835" spans="41:55" x14ac:dyDescent="0.25">
      <c r="AO835" s="235"/>
      <c r="AR835" s="239"/>
      <c r="AT835" s="239"/>
      <c r="AV835" s="236"/>
      <c r="AY835" s="239"/>
      <c r="BA835" s="239"/>
      <c r="BC835" s="236"/>
    </row>
    <row r="836" spans="41:55" x14ac:dyDescent="0.25">
      <c r="AO836" s="235"/>
      <c r="AR836" s="239"/>
      <c r="AT836" s="239"/>
      <c r="AV836" s="236"/>
      <c r="AY836" s="239"/>
      <c r="BA836" s="239"/>
      <c r="BC836" s="236"/>
    </row>
    <row r="837" spans="41:55" x14ac:dyDescent="0.25">
      <c r="AO837" s="235"/>
      <c r="AR837" s="239"/>
      <c r="AT837" s="239"/>
      <c r="AV837" s="236"/>
      <c r="AY837" s="239"/>
      <c r="BA837" s="239"/>
      <c r="BC837" s="236"/>
    </row>
    <row r="838" spans="41:55" x14ac:dyDescent="0.25">
      <c r="AO838" s="235"/>
      <c r="AR838" s="239"/>
      <c r="AT838" s="239"/>
      <c r="AV838" s="236"/>
      <c r="AY838" s="239"/>
      <c r="BA838" s="239"/>
      <c r="BC838" s="236"/>
    </row>
    <row r="839" spans="41:55" x14ac:dyDescent="0.25">
      <c r="AO839" s="235"/>
      <c r="AR839" s="239"/>
      <c r="AT839" s="239"/>
      <c r="AV839" s="236"/>
      <c r="AY839" s="239"/>
      <c r="BA839" s="239"/>
      <c r="BC839" s="236"/>
    </row>
    <row r="840" spans="41:55" x14ac:dyDescent="0.25">
      <c r="AO840" s="235"/>
      <c r="AR840" s="239"/>
      <c r="AT840" s="239"/>
      <c r="AV840" s="236"/>
      <c r="AY840" s="239"/>
      <c r="BA840" s="239"/>
      <c r="BC840" s="236"/>
    </row>
    <row r="841" spans="41:55" x14ac:dyDescent="0.25">
      <c r="AO841" s="235"/>
      <c r="AR841" s="239"/>
      <c r="AT841" s="239"/>
      <c r="AV841" s="236"/>
      <c r="AY841" s="239"/>
      <c r="BA841" s="239"/>
      <c r="BC841" s="236"/>
    </row>
    <row r="842" spans="41:55" x14ac:dyDescent="0.25">
      <c r="AO842" s="235"/>
      <c r="AR842" s="239"/>
      <c r="AT842" s="239"/>
      <c r="AV842" s="236"/>
      <c r="AY842" s="239"/>
      <c r="BA842" s="239"/>
      <c r="BC842" s="236"/>
    </row>
    <row r="843" spans="41:55" x14ac:dyDescent="0.25">
      <c r="AO843" s="235"/>
      <c r="AR843" s="239"/>
      <c r="AT843" s="239"/>
      <c r="AV843" s="236"/>
      <c r="AY843" s="239"/>
      <c r="BA843" s="239"/>
      <c r="BC843" s="236"/>
    </row>
    <row r="844" spans="41:55" x14ac:dyDescent="0.25">
      <c r="AO844" s="235"/>
      <c r="AR844" s="239"/>
      <c r="AT844" s="239"/>
      <c r="AV844" s="236"/>
      <c r="AY844" s="239"/>
      <c r="BA844" s="239"/>
      <c r="BC844" s="236"/>
    </row>
    <row r="845" spans="41:55" x14ac:dyDescent="0.25">
      <c r="AO845" s="235"/>
      <c r="AR845" s="239"/>
      <c r="AT845" s="239"/>
      <c r="AV845" s="236"/>
      <c r="AY845" s="239"/>
      <c r="BA845" s="239"/>
      <c r="BC845" s="236"/>
    </row>
    <row r="846" spans="41:55" x14ac:dyDescent="0.25">
      <c r="AO846" s="235"/>
      <c r="AR846" s="239"/>
      <c r="AT846" s="239"/>
      <c r="AV846" s="236"/>
      <c r="AY846" s="239"/>
      <c r="BA846" s="239"/>
      <c r="BC846" s="236"/>
    </row>
    <row r="847" spans="41:55" x14ac:dyDescent="0.25">
      <c r="AO847" s="235"/>
      <c r="AR847" s="239"/>
      <c r="AT847" s="239"/>
      <c r="AV847" s="236"/>
      <c r="AY847" s="239"/>
      <c r="BA847" s="239"/>
      <c r="BC847" s="236"/>
    </row>
    <row r="848" spans="41:55" x14ac:dyDescent="0.25">
      <c r="AO848" s="235"/>
      <c r="AR848" s="239"/>
      <c r="AT848" s="239"/>
      <c r="AV848" s="236"/>
      <c r="AY848" s="239"/>
      <c r="BA848" s="239"/>
      <c r="BC848" s="236"/>
    </row>
    <row r="849" spans="41:55" x14ac:dyDescent="0.25">
      <c r="AO849" s="235"/>
      <c r="AR849" s="239"/>
      <c r="AT849" s="239"/>
      <c r="AV849" s="236"/>
      <c r="AY849" s="239"/>
      <c r="BA849" s="239"/>
      <c r="BC849" s="236"/>
    </row>
    <row r="850" spans="41:55" x14ac:dyDescent="0.25">
      <c r="AO850" s="235"/>
      <c r="AR850" s="239"/>
      <c r="AT850" s="239"/>
      <c r="AV850" s="236"/>
      <c r="AY850" s="239"/>
      <c r="BA850" s="239"/>
      <c r="BC850" s="236"/>
    </row>
    <row r="851" spans="41:55" x14ac:dyDescent="0.25">
      <c r="AO851" s="235"/>
      <c r="AR851" s="239"/>
      <c r="AT851" s="239"/>
      <c r="AV851" s="236"/>
      <c r="AY851" s="239"/>
      <c r="BA851" s="239"/>
      <c r="BC851" s="236"/>
    </row>
    <row r="852" spans="41:55" x14ac:dyDescent="0.25">
      <c r="AO852" s="235"/>
      <c r="AR852" s="239"/>
      <c r="AT852" s="239"/>
      <c r="AV852" s="236"/>
      <c r="AY852" s="239"/>
      <c r="BA852" s="239"/>
      <c r="BC852" s="236"/>
    </row>
    <row r="853" spans="41:55" x14ac:dyDescent="0.25">
      <c r="AO853" s="235"/>
      <c r="AR853" s="239"/>
      <c r="AT853" s="239"/>
      <c r="AV853" s="236"/>
      <c r="AY853" s="239"/>
      <c r="BA853" s="239"/>
      <c r="BC853" s="236"/>
    </row>
    <row r="854" spans="41:55" x14ac:dyDescent="0.25">
      <c r="AO854" s="235"/>
      <c r="AR854" s="239"/>
      <c r="AT854" s="239"/>
      <c r="AV854" s="236"/>
      <c r="AY854" s="239"/>
      <c r="BA854" s="239"/>
      <c r="BC854" s="236"/>
    </row>
    <row r="855" spans="41:55" x14ac:dyDescent="0.25">
      <c r="AO855" s="235"/>
      <c r="AR855" s="239"/>
      <c r="AT855" s="239"/>
      <c r="AV855" s="236"/>
      <c r="AY855" s="239"/>
      <c r="BA855" s="239"/>
      <c r="BC855" s="236"/>
    </row>
    <row r="856" spans="41:55" x14ac:dyDescent="0.25">
      <c r="AO856" s="235"/>
      <c r="AR856" s="239"/>
      <c r="AT856" s="239"/>
      <c r="AV856" s="236"/>
      <c r="AY856" s="239"/>
      <c r="BA856" s="239"/>
      <c r="BC856" s="236"/>
    </row>
    <row r="857" spans="41:55" x14ac:dyDescent="0.25">
      <c r="AO857" s="235"/>
      <c r="AR857" s="239"/>
      <c r="AT857" s="239"/>
      <c r="AV857" s="236"/>
      <c r="AY857" s="239"/>
      <c r="BA857" s="239"/>
      <c r="BC857" s="236"/>
    </row>
    <row r="858" spans="41:55" x14ac:dyDescent="0.25">
      <c r="AO858" s="235"/>
      <c r="AR858" s="239"/>
      <c r="AT858" s="239"/>
      <c r="AV858" s="236"/>
      <c r="AY858" s="239"/>
      <c r="BA858" s="239"/>
      <c r="BC858" s="236"/>
    </row>
    <row r="859" spans="41:55" x14ac:dyDescent="0.25">
      <c r="AO859" s="235"/>
      <c r="AR859" s="239"/>
      <c r="AT859" s="239"/>
      <c r="AV859" s="236"/>
      <c r="AY859" s="239"/>
      <c r="BA859" s="239"/>
      <c r="BC859" s="236"/>
    </row>
    <row r="860" spans="41:55" x14ac:dyDescent="0.25">
      <c r="AO860" s="235"/>
      <c r="AR860" s="239"/>
      <c r="AT860" s="239"/>
      <c r="AV860" s="236"/>
      <c r="AY860" s="239"/>
      <c r="BA860" s="239"/>
      <c r="BC860" s="236"/>
    </row>
    <row r="861" spans="41:55" x14ac:dyDescent="0.25">
      <c r="AO861" s="235"/>
      <c r="AR861" s="239"/>
      <c r="AT861" s="239"/>
      <c r="AV861" s="236"/>
      <c r="AY861" s="239"/>
      <c r="BA861" s="239"/>
      <c r="BC861" s="236"/>
    </row>
    <row r="862" spans="41:55" x14ac:dyDescent="0.25">
      <c r="AO862" s="235"/>
      <c r="AR862" s="239"/>
      <c r="AT862" s="239"/>
      <c r="AV862" s="236"/>
      <c r="AY862" s="239"/>
      <c r="BA862" s="239"/>
      <c r="BC862" s="236"/>
    </row>
    <row r="863" spans="41:55" x14ac:dyDescent="0.25">
      <c r="AO863" s="235"/>
      <c r="AR863" s="239"/>
      <c r="AT863" s="239"/>
      <c r="AV863" s="236"/>
      <c r="AY863" s="239"/>
      <c r="BA863" s="239"/>
      <c r="BC863" s="236"/>
    </row>
    <row r="864" spans="41:55" x14ac:dyDescent="0.25">
      <c r="AO864" s="235"/>
      <c r="AR864" s="239"/>
      <c r="AT864" s="239"/>
      <c r="AV864" s="236"/>
      <c r="AY864" s="239"/>
      <c r="BA864" s="239"/>
      <c r="BC864" s="236"/>
    </row>
    <row r="865" spans="41:55" x14ac:dyDescent="0.25">
      <c r="AO865" s="235"/>
      <c r="AR865" s="239"/>
      <c r="AT865" s="239"/>
      <c r="AV865" s="236"/>
      <c r="AY865" s="239"/>
      <c r="BA865" s="239"/>
      <c r="BC865" s="236"/>
    </row>
    <row r="866" spans="41:55" x14ac:dyDescent="0.25">
      <c r="AO866" s="235"/>
      <c r="AR866" s="239"/>
      <c r="AT866" s="239"/>
      <c r="AV866" s="236"/>
      <c r="AY866" s="239"/>
      <c r="BA866" s="239"/>
      <c r="BC866" s="236"/>
    </row>
    <row r="867" spans="41:55" x14ac:dyDescent="0.25">
      <c r="AO867" s="235"/>
      <c r="AR867" s="239"/>
      <c r="AT867" s="239"/>
      <c r="AV867" s="236"/>
      <c r="AY867" s="239"/>
      <c r="BA867" s="239"/>
      <c r="BC867" s="236"/>
    </row>
    <row r="868" spans="41:55" x14ac:dyDescent="0.25">
      <c r="AO868" s="235"/>
      <c r="AR868" s="239"/>
      <c r="AT868" s="239"/>
      <c r="AV868" s="236"/>
      <c r="AY868" s="239"/>
      <c r="BA868" s="239"/>
      <c r="BC868" s="236"/>
    </row>
    <row r="869" spans="41:55" x14ac:dyDescent="0.25">
      <c r="AO869" s="235"/>
      <c r="AR869" s="239"/>
      <c r="AT869" s="239"/>
      <c r="AV869" s="236"/>
      <c r="AY869" s="239"/>
      <c r="BA869" s="239"/>
      <c r="BC869" s="236"/>
    </row>
    <row r="870" spans="41:55" x14ac:dyDescent="0.25">
      <c r="AO870" s="235"/>
      <c r="AR870" s="239"/>
      <c r="AT870" s="239"/>
      <c r="AV870" s="236"/>
      <c r="AY870" s="239"/>
      <c r="BA870" s="239"/>
      <c r="BC870" s="236"/>
    </row>
    <row r="871" spans="41:55" x14ac:dyDescent="0.25">
      <c r="AO871" s="235"/>
      <c r="AR871" s="239"/>
      <c r="AT871" s="239"/>
      <c r="AV871" s="236"/>
      <c r="AY871" s="239"/>
      <c r="BA871" s="239"/>
      <c r="BC871" s="236"/>
    </row>
    <row r="872" spans="41:55" x14ac:dyDescent="0.25">
      <c r="AO872" s="235"/>
      <c r="AR872" s="239"/>
      <c r="AT872" s="239"/>
      <c r="AV872" s="236"/>
      <c r="AY872" s="239"/>
      <c r="BA872" s="239"/>
      <c r="BC872" s="236"/>
    </row>
    <row r="873" spans="41:55" x14ac:dyDescent="0.25">
      <c r="AO873" s="235"/>
      <c r="AR873" s="239"/>
      <c r="AT873" s="239"/>
      <c r="AV873" s="236"/>
      <c r="AY873" s="239"/>
      <c r="BA873" s="239"/>
      <c r="BC873" s="236"/>
    </row>
    <row r="874" spans="41:55" x14ac:dyDescent="0.25">
      <c r="AO874" s="235"/>
      <c r="AR874" s="239"/>
      <c r="AT874" s="239"/>
      <c r="AV874" s="236"/>
      <c r="AY874" s="239"/>
      <c r="BA874" s="239"/>
      <c r="BC874" s="236"/>
    </row>
    <row r="875" spans="41:55" x14ac:dyDescent="0.25">
      <c r="AO875" s="235"/>
      <c r="AR875" s="239"/>
      <c r="AT875" s="239"/>
      <c r="AV875" s="236"/>
      <c r="AY875" s="239"/>
      <c r="BA875" s="239"/>
      <c r="BC875" s="236"/>
    </row>
    <row r="876" spans="41:55" x14ac:dyDescent="0.25">
      <c r="AO876" s="235"/>
      <c r="AR876" s="239"/>
      <c r="AT876" s="239"/>
      <c r="AV876" s="236"/>
      <c r="AY876" s="239"/>
      <c r="BA876" s="239"/>
      <c r="BC876" s="236"/>
    </row>
    <row r="877" spans="41:55" x14ac:dyDescent="0.25">
      <c r="AO877" s="235"/>
      <c r="AR877" s="239"/>
      <c r="AT877" s="239"/>
      <c r="AV877" s="236"/>
      <c r="AY877" s="239"/>
      <c r="BA877" s="239"/>
      <c r="BC877" s="236"/>
    </row>
    <row r="878" spans="41:55" x14ac:dyDescent="0.25">
      <c r="AO878" s="235"/>
      <c r="AR878" s="239"/>
      <c r="AT878" s="239"/>
      <c r="AV878" s="236"/>
      <c r="AY878" s="239"/>
      <c r="BA878" s="239"/>
      <c r="BC878" s="236"/>
    </row>
    <row r="879" spans="41:55" x14ac:dyDescent="0.25">
      <c r="AO879" s="235"/>
      <c r="AR879" s="239"/>
      <c r="AT879" s="239"/>
      <c r="AV879" s="236"/>
      <c r="AY879" s="239"/>
      <c r="BA879" s="239"/>
      <c r="BC879" s="236"/>
    </row>
    <row r="880" spans="41:55" x14ac:dyDescent="0.25">
      <c r="AO880" s="235"/>
      <c r="AR880" s="239"/>
      <c r="AT880" s="239"/>
      <c r="AV880" s="236"/>
      <c r="AY880" s="239"/>
      <c r="BA880" s="239"/>
      <c r="BC880" s="236"/>
    </row>
    <row r="881" spans="41:55" x14ac:dyDescent="0.25">
      <c r="AO881" s="235"/>
      <c r="AR881" s="239"/>
      <c r="AT881" s="239"/>
      <c r="AV881" s="236"/>
      <c r="AY881" s="239"/>
      <c r="BA881" s="239"/>
      <c r="BC881" s="236"/>
    </row>
    <row r="882" spans="41:55" x14ac:dyDescent="0.25">
      <c r="AO882" s="235"/>
      <c r="AR882" s="239"/>
      <c r="AT882" s="239"/>
      <c r="AV882" s="236"/>
      <c r="AY882" s="239"/>
      <c r="BA882" s="239"/>
      <c r="BC882" s="236"/>
    </row>
    <row r="883" spans="41:55" x14ac:dyDescent="0.25">
      <c r="AO883" s="235"/>
      <c r="AR883" s="239"/>
      <c r="AT883" s="239"/>
      <c r="AV883" s="236"/>
      <c r="AY883" s="239"/>
      <c r="BA883" s="239"/>
      <c r="BC883" s="236"/>
    </row>
    <row r="884" spans="41:55" x14ac:dyDescent="0.25">
      <c r="AO884" s="235"/>
      <c r="AR884" s="239"/>
      <c r="AT884" s="239"/>
      <c r="AV884" s="236"/>
      <c r="AY884" s="239"/>
      <c r="BA884" s="239"/>
      <c r="BC884" s="236"/>
    </row>
    <row r="885" spans="41:55" x14ac:dyDescent="0.25">
      <c r="AO885" s="235"/>
      <c r="AR885" s="239"/>
      <c r="AT885" s="239"/>
      <c r="AV885" s="236"/>
      <c r="AY885" s="239"/>
      <c r="BA885" s="239"/>
      <c r="BC885" s="236"/>
    </row>
    <row r="886" spans="41:55" x14ac:dyDescent="0.25">
      <c r="AO886" s="235"/>
      <c r="AR886" s="239"/>
      <c r="AT886" s="239"/>
      <c r="AV886" s="236"/>
      <c r="AY886" s="239"/>
      <c r="BA886" s="239"/>
      <c r="BC886" s="236"/>
    </row>
    <row r="887" spans="41:55" x14ac:dyDescent="0.25">
      <c r="AO887" s="235"/>
      <c r="AR887" s="239"/>
      <c r="AT887" s="239"/>
      <c r="AV887" s="236"/>
      <c r="AY887" s="239"/>
      <c r="BA887" s="239"/>
      <c r="BC887" s="236"/>
    </row>
    <row r="888" spans="41:55" x14ac:dyDescent="0.25">
      <c r="AO888" s="235"/>
      <c r="AR888" s="239"/>
      <c r="AT888" s="239"/>
      <c r="AV888" s="236"/>
      <c r="AY888" s="239"/>
      <c r="BA888" s="239"/>
      <c r="BC888" s="236"/>
    </row>
    <row r="889" spans="41:55" x14ac:dyDescent="0.25">
      <c r="AO889" s="235"/>
      <c r="AR889" s="239"/>
      <c r="AT889" s="239"/>
      <c r="AV889" s="236"/>
      <c r="AY889" s="239"/>
      <c r="BA889" s="239"/>
      <c r="BC889" s="236"/>
    </row>
    <row r="890" spans="41:55" x14ac:dyDescent="0.25">
      <c r="AO890" s="235"/>
      <c r="AR890" s="239"/>
      <c r="AT890" s="239"/>
      <c r="AV890" s="236"/>
      <c r="AY890" s="239"/>
      <c r="BA890" s="239"/>
      <c r="BC890" s="236"/>
    </row>
    <row r="891" spans="41:55" x14ac:dyDescent="0.25">
      <c r="AO891" s="235"/>
      <c r="AR891" s="239"/>
      <c r="AT891" s="239"/>
      <c r="AV891" s="236"/>
      <c r="AY891" s="239"/>
      <c r="BA891" s="239"/>
      <c r="BC891" s="236"/>
    </row>
    <row r="892" spans="41:55" x14ac:dyDescent="0.25">
      <c r="AO892" s="235"/>
      <c r="AR892" s="239"/>
      <c r="AT892" s="239"/>
      <c r="AV892" s="236"/>
      <c r="AY892" s="239"/>
      <c r="BA892" s="239"/>
      <c r="BC892" s="236"/>
    </row>
    <row r="893" spans="41:55" x14ac:dyDescent="0.25">
      <c r="AO893" s="235"/>
      <c r="AR893" s="239"/>
      <c r="AT893" s="239"/>
      <c r="AV893" s="236"/>
      <c r="AY893" s="239"/>
      <c r="BA893" s="239"/>
      <c r="BC893" s="236"/>
    </row>
    <row r="894" spans="41:55" x14ac:dyDescent="0.25">
      <c r="AO894" s="235"/>
      <c r="AR894" s="239"/>
      <c r="AT894" s="239"/>
      <c r="AV894" s="236"/>
      <c r="AY894" s="239"/>
      <c r="BA894" s="239"/>
      <c r="BC894" s="236"/>
    </row>
    <row r="895" spans="41:55" x14ac:dyDescent="0.25">
      <c r="AO895" s="235"/>
      <c r="AR895" s="239"/>
      <c r="AT895" s="239"/>
      <c r="AV895" s="236"/>
      <c r="AY895" s="239"/>
      <c r="BA895" s="239"/>
      <c r="BC895" s="236"/>
    </row>
    <row r="896" spans="41:55" x14ac:dyDescent="0.25">
      <c r="AO896" s="235"/>
      <c r="AR896" s="239"/>
      <c r="AT896" s="239"/>
      <c r="AV896" s="236"/>
      <c r="AY896" s="239"/>
      <c r="BA896" s="239"/>
      <c r="BC896" s="236"/>
    </row>
    <row r="897" spans="41:55" x14ac:dyDescent="0.25">
      <c r="AO897" s="235"/>
      <c r="AR897" s="239"/>
      <c r="AT897" s="239"/>
      <c r="AV897" s="236"/>
      <c r="AY897" s="239"/>
      <c r="BA897" s="239"/>
      <c r="BC897" s="236"/>
    </row>
    <row r="898" spans="41:55" x14ac:dyDescent="0.25">
      <c r="AO898" s="235"/>
      <c r="AR898" s="239"/>
      <c r="AT898" s="239"/>
      <c r="AV898" s="236"/>
      <c r="AY898" s="239"/>
      <c r="BA898" s="239"/>
      <c r="BC898" s="236"/>
    </row>
    <row r="899" spans="41:55" x14ac:dyDescent="0.25">
      <c r="AO899" s="235"/>
      <c r="AR899" s="239"/>
      <c r="AT899" s="239"/>
      <c r="AV899" s="236"/>
      <c r="AY899" s="239"/>
      <c r="BA899" s="239"/>
      <c r="BC899" s="236"/>
    </row>
    <row r="900" spans="41:55" x14ac:dyDescent="0.25">
      <c r="AO900" s="235"/>
      <c r="AR900" s="239"/>
      <c r="AT900" s="239"/>
      <c r="AV900" s="236"/>
      <c r="AY900" s="239"/>
      <c r="BA900" s="239"/>
      <c r="BC900" s="236"/>
    </row>
    <row r="901" spans="41:55" x14ac:dyDescent="0.25">
      <c r="AO901" s="235"/>
      <c r="AR901" s="239"/>
      <c r="AT901" s="239"/>
      <c r="AV901" s="236"/>
      <c r="AY901" s="239"/>
      <c r="BA901" s="239"/>
      <c r="BC901" s="236"/>
    </row>
    <row r="902" spans="41:55" x14ac:dyDescent="0.25">
      <c r="AO902" s="235"/>
      <c r="AR902" s="239"/>
      <c r="AT902" s="239"/>
      <c r="AV902" s="236"/>
      <c r="AY902" s="239"/>
      <c r="BA902" s="239"/>
      <c r="BC902" s="236"/>
    </row>
    <row r="903" spans="41:55" x14ac:dyDescent="0.25">
      <c r="AO903" s="235"/>
      <c r="AR903" s="239"/>
      <c r="AT903" s="239"/>
      <c r="AV903" s="236"/>
      <c r="AY903" s="239"/>
      <c r="BA903" s="239"/>
      <c r="BC903" s="236"/>
    </row>
    <row r="904" spans="41:55" x14ac:dyDescent="0.25">
      <c r="AO904" s="235"/>
      <c r="AR904" s="239"/>
      <c r="AT904" s="239"/>
      <c r="AV904" s="236"/>
      <c r="AY904" s="239"/>
      <c r="BA904" s="239"/>
      <c r="BC904" s="236"/>
    </row>
    <row r="905" spans="41:55" x14ac:dyDescent="0.25">
      <c r="AO905" s="235"/>
      <c r="AR905" s="239"/>
      <c r="AT905" s="239"/>
      <c r="AV905" s="236"/>
      <c r="AY905" s="239"/>
      <c r="BA905" s="239"/>
      <c r="BC905" s="236"/>
    </row>
    <row r="906" spans="41:55" x14ac:dyDescent="0.25">
      <c r="AO906" s="235"/>
      <c r="AR906" s="239"/>
      <c r="AT906" s="239"/>
      <c r="AV906" s="236"/>
      <c r="AY906" s="239"/>
      <c r="BA906" s="239"/>
      <c r="BC906" s="236"/>
    </row>
    <row r="907" spans="41:55" x14ac:dyDescent="0.25">
      <c r="AO907" s="235"/>
      <c r="AR907" s="239"/>
      <c r="AT907" s="239"/>
      <c r="AV907" s="236"/>
      <c r="AY907" s="239"/>
      <c r="BA907" s="239"/>
      <c r="BC907" s="236"/>
    </row>
    <row r="908" spans="41:55" x14ac:dyDescent="0.25">
      <c r="AO908" s="235"/>
      <c r="AR908" s="239"/>
      <c r="AT908" s="239"/>
      <c r="AV908" s="236"/>
      <c r="AY908" s="239"/>
      <c r="BA908" s="239"/>
      <c r="BC908" s="236"/>
    </row>
    <row r="909" spans="41:55" x14ac:dyDescent="0.25">
      <c r="AO909" s="235"/>
      <c r="AR909" s="239"/>
      <c r="AT909" s="239"/>
      <c r="AV909" s="236"/>
      <c r="AY909" s="239"/>
      <c r="BA909" s="239"/>
      <c r="BC909" s="236"/>
    </row>
    <row r="910" spans="41:55" x14ac:dyDescent="0.25">
      <c r="AO910" s="235"/>
      <c r="AR910" s="239"/>
      <c r="AT910" s="239"/>
      <c r="AV910" s="236"/>
      <c r="AY910" s="239"/>
      <c r="BA910" s="239"/>
      <c r="BC910" s="236"/>
    </row>
    <row r="911" spans="41:55" x14ac:dyDescent="0.25">
      <c r="AO911" s="235"/>
      <c r="AR911" s="239"/>
      <c r="AT911" s="239"/>
      <c r="AV911" s="236"/>
      <c r="AY911" s="239"/>
      <c r="BA911" s="239"/>
      <c r="BC911" s="236"/>
    </row>
    <row r="912" spans="41:55" x14ac:dyDescent="0.25">
      <c r="AO912" s="235"/>
      <c r="AR912" s="239"/>
      <c r="AT912" s="239"/>
      <c r="AV912" s="236"/>
      <c r="AY912" s="239"/>
      <c r="BA912" s="239"/>
      <c r="BC912" s="236"/>
    </row>
    <row r="913" spans="41:55" x14ac:dyDescent="0.25">
      <c r="AO913" s="235"/>
      <c r="AR913" s="239"/>
      <c r="AT913" s="239"/>
      <c r="AV913" s="236"/>
      <c r="AY913" s="239"/>
      <c r="BA913" s="239"/>
      <c r="BC913" s="236"/>
    </row>
    <row r="914" spans="41:55" x14ac:dyDescent="0.25">
      <c r="AO914" s="235"/>
      <c r="AR914" s="239"/>
      <c r="AT914" s="239"/>
      <c r="AV914" s="236"/>
      <c r="AY914" s="239"/>
      <c r="BA914" s="239"/>
      <c r="BC914" s="236"/>
    </row>
    <row r="915" spans="41:55" x14ac:dyDescent="0.25">
      <c r="AO915" s="235"/>
      <c r="AR915" s="239"/>
      <c r="AT915" s="239"/>
      <c r="AV915" s="236"/>
      <c r="AY915" s="239"/>
      <c r="BA915" s="239"/>
      <c r="BC915" s="236"/>
    </row>
    <row r="916" spans="41:55" x14ac:dyDescent="0.25">
      <c r="AO916" s="235"/>
      <c r="AR916" s="239"/>
      <c r="AT916" s="239"/>
      <c r="AV916" s="236"/>
      <c r="AY916" s="239"/>
      <c r="BA916" s="239"/>
      <c r="BC916" s="236"/>
    </row>
    <row r="917" spans="41:55" x14ac:dyDescent="0.25">
      <c r="AO917" s="235"/>
      <c r="AR917" s="239"/>
      <c r="AT917" s="239"/>
      <c r="AV917" s="236"/>
      <c r="AY917" s="239"/>
      <c r="BA917" s="239"/>
      <c r="BC917" s="236"/>
    </row>
    <row r="918" spans="41:55" x14ac:dyDescent="0.25">
      <c r="AO918" s="235"/>
      <c r="AR918" s="239"/>
      <c r="AT918" s="239"/>
      <c r="AV918" s="236"/>
      <c r="AY918" s="239"/>
      <c r="BA918" s="239"/>
      <c r="BC918" s="236"/>
    </row>
    <row r="919" spans="41:55" x14ac:dyDescent="0.25">
      <c r="AO919" s="235"/>
      <c r="AR919" s="239"/>
      <c r="AT919" s="239"/>
      <c r="AV919" s="236"/>
      <c r="AY919" s="239"/>
      <c r="BA919" s="239"/>
      <c r="BC919" s="236"/>
    </row>
    <row r="920" spans="41:55" x14ac:dyDescent="0.25">
      <c r="AO920" s="235"/>
      <c r="AR920" s="239"/>
      <c r="AT920" s="239"/>
      <c r="AV920" s="236"/>
      <c r="AY920" s="239"/>
      <c r="BA920" s="239"/>
      <c r="BC920" s="236"/>
    </row>
    <row r="921" spans="41:55" x14ac:dyDescent="0.25">
      <c r="AO921" s="235"/>
      <c r="AR921" s="239"/>
      <c r="AT921" s="239"/>
      <c r="AV921" s="236"/>
      <c r="AY921" s="239"/>
      <c r="BA921" s="239"/>
      <c r="BC921" s="236"/>
    </row>
    <row r="922" spans="41:55" x14ac:dyDescent="0.25">
      <c r="AO922" s="235"/>
      <c r="AR922" s="239"/>
      <c r="AT922" s="239"/>
      <c r="AV922" s="236"/>
      <c r="AY922" s="239"/>
      <c r="BA922" s="239"/>
      <c r="BC922" s="236"/>
    </row>
    <row r="923" spans="41:55" x14ac:dyDescent="0.25">
      <c r="AO923" s="235"/>
      <c r="AR923" s="239"/>
      <c r="AT923" s="239"/>
      <c r="AV923" s="236"/>
      <c r="AY923" s="239"/>
      <c r="BA923" s="239"/>
      <c r="BC923" s="236"/>
    </row>
    <row r="924" spans="41:55" x14ac:dyDescent="0.25">
      <c r="AO924" s="235"/>
      <c r="AR924" s="239"/>
      <c r="AT924" s="239"/>
      <c r="AV924" s="236"/>
      <c r="AY924" s="239"/>
      <c r="BA924" s="239"/>
      <c r="BC924" s="236"/>
    </row>
    <row r="925" spans="41:55" x14ac:dyDescent="0.25">
      <c r="AO925" s="235"/>
      <c r="AR925" s="239"/>
      <c r="AT925" s="239"/>
      <c r="AV925" s="236"/>
      <c r="AY925" s="239"/>
      <c r="BA925" s="239"/>
      <c r="BC925" s="236"/>
    </row>
    <row r="926" spans="41:55" x14ac:dyDescent="0.25">
      <c r="AO926" s="235"/>
      <c r="AR926" s="239"/>
      <c r="AT926" s="239"/>
      <c r="AV926" s="236"/>
      <c r="AY926" s="239"/>
      <c r="BA926" s="239"/>
      <c r="BC926" s="236"/>
    </row>
    <row r="927" spans="41:55" x14ac:dyDescent="0.25">
      <c r="AO927" s="235"/>
      <c r="AR927" s="239"/>
      <c r="AT927" s="239"/>
      <c r="AV927" s="236"/>
      <c r="AY927" s="239"/>
      <c r="BA927" s="239"/>
      <c r="BC927" s="236"/>
    </row>
    <row r="928" spans="41:55" x14ac:dyDescent="0.25">
      <c r="AO928" s="235"/>
      <c r="AR928" s="239"/>
      <c r="AT928" s="239"/>
      <c r="AV928" s="236"/>
      <c r="AY928" s="239"/>
      <c r="BA928" s="239"/>
      <c r="BC928" s="236"/>
    </row>
    <row r="929" spans="41:55" x14ac:dyDescent="0.25">
      <c r="AO929" s="235"/>
      <c r="AR929" s="239"/>
      <c r="AT929" s="239"/>
      <c r="AV929" s="236"/>
      <c r="AY929" s="239"/>
      <c r="BA929" s="239"/>
      <c r="BC929" s="236"/>
    </row>
    <row r="930" spans="41:55" x14ac:dyDescent="0.25">
      <c r="AO930" s="235"/>
      <c r="AR930" s="239"/>
      <c r="AT930" s="239"/>
      <c r="AV930" s="236"/>
      <c r="AY930" s="239"/>
      <c r="BA930" s="239"/>
      <c r="BC930" s="236"/>
    </row>
    <row r="931" spans="41:55" x14ac:dyDescent="0.25">
      <c r="AO931" s="235"/>
      <c r="AR931" s="239"/>
      <c r="AT931" s="239"/>
      <c r="AV931" s="236"/>
      <c r="AY931" s="239"/>
      <c r="BA931" s="239"/>
      <c r="BC931" s="236"/>
    </row>
    <row r="932" spans="41:55" x14ac:dyDescent="0.25">
      <c r="AO932" s="235"/>
      <c r="AR932" s="239"/>
      <c r="AT932" s="239"/>
      <c r="AV932" s="236"/>
      <c r="AY932" s="239"/>
      <c r="BA932" s="239"/>
      <c r="BC932" s="236"/>
    </row>
    <row r="933" spans="41:55" x14ac:dyDescent="0.25">
      <c r="AO933" s="235"/>
      <c r="AR933" s="239"/>
      <c r="AT933" s="239"/>
      <c r="AV933" s="236"/>
      <c r="AY933" s="239"/>
      <c r="BA933" s="239"/>
      <c r="BC933" s="236"/>
    </row>
    <row r="934" spans="41:55" x14ac:dyDescent="0.25">
      <c r="AO934" s="235"/>
      <c r="AR934" s="239"/>
      <c r="AT934" s="239"/>
      <c r="AV934" s="236"/>
      <c r="AY934" s="239"/>
      <c r="BA934" s="239"/>
      <c r="BC934" s="236"/>
    </row>
    <row r="935" spans="41:55" x14ac:dyDescent="0.25">
      <c r="AO935" s="235"/>
      <c r="AR935" s="239"/>
      <c r="AT935" s="239"/>
      <c r="AV935" s="236"/>
      <c r="AY935" s="239"/>
      <c r="BA935" s="239"/>
      <c r="BC935" s="236"/>
    </row>
    <row r="936" spans="41:55" x14ac:dyDescent="0.25">
      <c r="AO936" s="235"/>
      <c r="AR936" s="239"/>
      <c r="AT936" s="239"/>
      <c r="AV936" s="236"/>
      <c r="AY936" s="239"/>
      <c r="BA936" s="239"/>
      <c r="BC936" s="236"/>
    </row>
    <row r="937" spans="41:55" x14ac:dyDescent="0.25">
      <c r="AO937" s="235"/>
      <c r="AR937" s="239"/>
      <c r="AT937" s="239"/>
      <c r="AV937" s="236"/>
      <c r="AY937" s="239"/>
      <c r="BA937" s="239"/>
      <c r="BC937" s="236"/>
    </row>
    <row r="938" spans="41:55" x14ac:dyDescent="0.25">
      <c r="AO938" s="235"/>
      <c r="AR938" s="239"/>
      <c r="AT938" s="239"/>
      <c r="AV938" s="236"/>
      <c r="AY938" s="239"/>
      <c r="BA938" s="239"/>
      <c r="BC938" s="236"/>
    </row>
    <row r="939" spans="41:55" x14ac:dyDescent="0.25">
      <c r="AO939" s="235"/>
      <c r="AR939" s="239"/>
      <c r="AT939" s="239"/>
      <c r="AV939" s="236"/>
      <c r="AY939" s="239"/>
      <c r="BA939" s="239"/>
      <c r="BC939" s="236"/>
    </row>
    <row r="940" spans="41:55" x14ac:dyDescent="0.25">
      <c r="AO940" s="235"/>
      <c r="AR940" s="239"/>
      <c r="AT940" s="239"/>
      <c r="AV940" s="236"/>
      <c r="AY940" s="239"/>
      <c r="BA940" s="239"/>
      <c r="BC940" s="236"/>
    </row>
    <row r="941" spans="41:55" x14ac:dyDescent="0.25">
      <c r="AO941" s="235"/>
      <c r="AR941" s="239"/>
      <c r="AT941" s="239"/>
      <c r="AV941" s="236"/>
      <c r="AY941" s="239"/>
      <c r="BA941" s="239"/>
      <c r="BC941" s="236"/>
    </row>
    <row r="942" spans="41:55" x14ac:dyDescent="0.25">
      <c r="AO942" s="235"/>
      <c r="AR942" s="239"/>
      <c r="AT942" s="239"/>
      <c r="AV942" s="236"/>
      <c r="AY942" s="239"/>
      <c r="BA942" s="239"/>
      <c r="BC942" s="236"/>
    </row>
    <row r="943" spans="41:55" x14ac:dyDescent="0.25">
      <c r="AO943" s="235"/>
      <c r="AR943" s="239"/>
      <c r="AT943" s="239"/>
      <c r="AV943" s="236"/>
      <c r="AY943" s="239"/>
      <c r="BA943" s="239"/>
      <c r="BC943" s="236"/>
    </row>
    <row r="944" spans="41:55" x14ac:dyDescent="0.25">
      <c r="AO944" s="235"/>
      <c r="AR944" s="239"/>
      <c r="AT944" s="239"/>
      <c r="AV944" s="236"/>
      <c r="AY944" s="239"/>
      <c r="BA944" s="239"/>
      <c r="BC944" s="236"/>
    </row>
    <row r="945" spans="41:55" x14ac:dyDescent="0.25">
      <c r="AO945" s="235"/>
      <c r="AR945" s="239"/>
      <c r="AT945" s="239"/>
      <c r="AV945" s="236"/>
      <c r="AY945" s="239"/>
      <c r="BA945" s="239"/>
      <c r="BC945" s="236"/>
    </row>
    <row r="946" spans="41:55" x14ac:dyDescent="0.25">
      <c r="AO946" s="235"/>
      <c r="AR946" s="239"/>
      <c r="AT946" s="239"/>
      <c r="AV946" s="236"/>
      <c r="AY946" s="239"/>
      <c r="BA946" s="239"/>
      <c r="BC946" s="236"/>
    </row>
    <row r="947" spans="41:55" x14ac:dyDescent="0.25">
      <c r="AO947" s="235"/>
      <c r="AR947" s="239"/>
      <c r="AT947" s="239"/>
      <c r="AV947" s="236"/>
      <c r="AY947" s="239"/>
      <c r="BA947" s="239"/>
      <c r="BC947" s="236"/>
    </row>
    <row r="948" spans="41:55" x14ac:dyDescent="0.25">
      <c r="AO948" s="235"/>
      <c r="AR948" s="239"/>
      <c r="AT948" s="239"/>
      <c r="AV948" s="236"/>
      <c r="AY948" s="239"/>
      <c r="BA948" s="239"/>
      <c r="BC948" s="236"/>
    </row>
    <row r="949" spans="41:55" x14ac:dyDescent="0.25">
      <c r="AO949" s="235"/>
      <c r="AR949" s="239"/>
      <c r="AT949" s="239"/>
      <c r="AV949" s="236"/>
      <c r="AY949" s="239"/>
      <c r="BA949" s="239"/>
      <c r="BC949" s="236"/>
    </row>
    <row r="950" spans="41:55" x14ac:dyDescent="0.25">
      <c r="AO950" s="235"/>
      <c r="AR950" s="239"/>
      <c r="AT950" s="239"/>
      <c r="AV950" s="236"/>
      <c r="AY950" s="239"/>
      <c r="BA950" s="239"/>
      <c r="BC950" s="236"/>
    </row>
    <row r="951" spans="41:55" x14ac:dyDescent="0.25">
      <c r="AO951" s="235"/>
      <c r="AR951" s="239"/>
      <c r="AT951" s="239"/>
      <c r="AV951" s="236"/>
      <c r="AY951" s="239"/>
      <c r="BA951" s="239"/>
      <c r="BC951" s="236"/>
    </row>
    <row r="952" spans="41:55" x14ac:dyDescent="0.25">
      <c r="AO952" s="235"/>
      <c r="AR952" s="239"/>
      <c r="AT952" s="239"/>
      <c r="AV952" s="236"/>
      <c r="AY952" s="239"/>
      <c r="BA952" s="239"/>
      <c r="BC952" s="236"/>
    </row>
    <row r="953" spans="41:55" x14ac:dyDescent="0.25">
      <c r="AO953" s="235"/>
      <c r="AR953" s="239"/>
      <c r="AT953" s="239"/>
      <c r="AV953" s="236"/>
      <c r="AY953" s="239"/>
      <c r="BA953" s="239"/>
      <c r="BC953" s="236"/>
    </row>
    <row r="954" spans="41:55" x14ac:dyDescent="0.25">
      <c r="AO954" s="235"/>
      <c r="AR954" s="239"/>
      <c r="AT954" s="239"/>
      <c r="AV954" s="236"/>
      <c r="AY954" s="239"/>
      <c r="BA954" s="239"/>
      <c r="BC954" s="236"/>
    </row>
    <row r="955" spans="41:55" x14ac:dyDescent="0.25">
      <c r="AO955" s="235"/>
      <c r="AR955" s="239"/>
      <c r="AT955" s="239"/>
      <c r="AV955" s="236"/>
      <c r="AY955" s="239"/>
      <c r="BA955" s="239"/>
      <c r="BC955" s="236"/>
    </row>
    <row r="956" spans="41:55" x14ac:dyDescent="0.25">
      <c r="AO956" s="235"/>
      <c r="AR956" s="239"/>
      <c r="AT956" s="239"/>
      <c r="AV956" s="236"/>
      <c r="AY956" s="239"/>
      <c r="BA956" s="239"/>
      <c r="BC956" s="236"/>
    </row>
    <row r="957" spans="41:55" x14ac:dyDescent="0.25">
      <c r="AO957" s="235"/>
      <c r="AR957" s="239"/>
      <c r="AT957" s="239"/>
      <c r="AV957" s="236"/>
      <c r="AY957" s="239"/>
      <c r="BA957" s="239"/>
      <c r="BC957" s="236"/>
    </row>
    <row r="958" spans="41:55" x14ac:dyDescent="0.25">
      <c r="AO958" s="235"/>
      <c r="AR958" s="239"/>
      <c r="AT958" s="239"/>
      <c r="AV958" s="236"/>
      <c r="AY958" s="239"/>
      <c r="BA958" s="239"/>
      <c r="BC958" s="236"/>
    </row>
    <row r="959" spans="41:55" x14ac:dyDescent="0.25">
      <c r="AO959" s="235"/>
      <c r="AR959" s="239"/>
      <c r="AT959" s="239"/>
      <c r="AV959" s="236"/>
      <c r="AY959" s="239"/>
      <c r="BA959" s="239"/>
      <c r="BC959" s="236"/>
    </row>
    <row r="960" spans="41:55" x14ac:dyDescent="0.25">
      <c r="AO960" s="235"/>
      <c r="AR960" s="239"/>
      <c r="AT960" s="239"/>
      <c r="AV960" s="236"/>
      <c r="AY960" s="239"/>
      <c r="BA960" s="239"/>
      <c r="BC960" s="236"/>
    </row>
    <row r="961" spans="41:55" x14ac:dyDescent="0.25">
      <c r="AO961" s="235"/>
      <c r="AR961" s="239"/>
      <c r="AT961" s="239"/>
      <c r="AV961" s="236"/>
      <c r="AY961" s="239"/>
      <c r="BA961" s="239"/>
      <c r="BC961" s="236"/>
    </row>
    <row r="962" spans="41:55" x14ac:dyDescent="0.25">
      <c r="AO962" s="235"/>
      <c r="AR962" s="239"/>
      <c r="AT962" s="239"/>
      <c r="AV962" s="236"/>
      <c r="AY962" s="239"/>
      <c r="BA962" s="239"/>
      <c r="BC962" s="236"/>
    </row>
    <row r="963" spans="41:55" x14ac:dyDescent="0.25">
      <c r="AO963" s="235"/>
      <c r="AR963" s="239"/>
      <c r="AT963" s="239"/>
      <c r="AV963" s="236"/>
      <c r="AY963" s="239"/>
      <c r="BA963" s="239"/>
      <c r="BC963" s="236"/>
    </row>
    <row r="964" spans="41:55" x14ac:dyDescent="0.25">
      <c r="AO964" s="235"/>
      <c r="AR964" s="239"/>
      <c r="AT964" s="239"/>
      <c r="AV964" s="236"/>
      <c r="AY964" s="239"/>
      <c r="BA964" s="239"/>
      <c r="BC964" s="236"/>
    </row>
    <row r="965" spans="41:55" x14ac:dyDescent="0.25">
      <c r="AO965" s="235"/>
      <c r="AR965" s="239"/>
      <c r="AT965" s="239"/>
      <c r="AV965" s="236"/>
      <c r="AY965" s="239"/>
      <c r="BA965" s="239"/>
      <c r="BC965" s="236"/>
    </row>
    <row r="966" spans="41:55" x14ac:dyDescent="0.25">
      <c r="AO966" s="235"/>
      <c r="AR966" s="239"/>
      <c r="AT966" s="239"/>
      <c r="AV966" s="236"/>
      <c r="AY966" s="239"/>
      <c r="BA966" s="239"/>
      <c r="BC966" s="236"/>
    </row>
    <row r="967" spans="41:55" x14ac:dyDescent="0.25">
      <c r="AO967" s="235"/>
      <c r="AR967" s="239"/>
      <c r="AT967" s="239"/>
      <c r="AV967" s="236"/>
      <c r="AY967" s="239"/>
      <c r="BA967" s="239"/>
      <c r="BC967" s="236"/>
    </row>
    <row r="968" spans="41:55" x14ac:dyDescent="0.25">
      <c r="AO968" s="235"/>
      <c r="AR968" s="239"/>
      <c r="AT968" s="239"/>
      <c r="AV968" s="236"/>
      <c r="AY968" s="239"/>
      <c r="BA968" s="239"/>
      <c r="BC968" s="236"/>
    </row>
    <row r="969" spans="41:55" x14ac:dyDescent="0.25">
      <c r="AO969" s="235"/>
      <c r="AR969" s="239"/>
      <c r="AT969" s="239"/>
      <c r="AV969" s="236"/>
      <c r="AY969" s="239"/>
      <c r="BA969" s="239"/>
      <c r="BC969" s="236"/>
    </row>
    <row r="970" spans="41:55" x14ac:dyDescent="0.25">
      <c r="AO970" s="235"/>
      <c r="AR970" s="239"/>
      <c r="AT970" s="239"/>
      <c r="AV970" s="236"/>
      <c r="AY970" s="239"/>
      <c r="BA970" s="239"/>
      <c r="BC970" s="236"/>
    </row>
    <row r="971" spans="41:55" x14ac:dyDescent="0.25">
      <c r="AO971" s="235"/>
      <c r="AR971" s="239"/>
      <c r="AT971" s="239"/>
      <c r="AV971" s="236"/>
      <c r="AY971" s="239"/>
      <c r="BA971" s="239"/>
      <c r="BC971" s="236"/>
    </row>
    <row r="972" spans="41:55" x14ac:dyDescent="0.25">
      <c r="AO972" s="235"/>
      <c r="AR972" s="239"/>
      <c r="AT972" s="239"/>
      <c r="AV972" s="236"/>
      <c r="AY972" s="239"/>
      <c r="BA972" s="239"/>
      <c r="BC972" s="236"/>
    </row>
    <row r="973" spans="41:55" x14ac:dyDescent="0.25">
      <c r="AO973" s="235"/>
      <c r="AR973" s="239"/>
      <c r="AT973" s="239"/>
      <c r="AV973" s="236"/>
      <c r="AY973" s="239"/>
      <c r="BA973" s="239"/>
      <c r="BC973" s="236"/>
    </row>
    <row r="974" spans="41:55" x14ac:dyDescent="0.25">
      <c r="AO974" s="235"/>
      <c r="AR974" s="239"/>
      <c r="AT974" s="239"/>
      <c r="AV974" s="236"/>
      <c r="AY974" s="239"/>
      <c r="BA974" s="239"/>
      <c r="BC974" s="236"/>
    </row>
    <row r="975" spans="41:55" x14ac:dyDescent="0.25">
      <c r="AO975" s="235"/>
      <c r="AR975" s="239"/>
      <c r="AT975" s="239"/>
      <c r="AV975" s="236"/>
      <c r="AY975" s="239"/>
      <c r="BA975" s="239"/>
      <c r="BC975" s="236"/>
    </row>
    <row r="976" spans="41:55" x14ac:dyDescent="0.25">
      <c r="AO976" s="235"/>
      <c r="AR976" s="239"/>
      <c r="AT976" s="239"/>
      <c r="AV976" s="236"/>
      <c r="AY976" s="239"/>
      <c r="BA976" s="239"/>
      <c r="BC976" s="236"/>
    </row>
    <row r="977" spans="41:55" x14ac:dyDescent="0.25">
      <c r="AO977" s="235"/>
      <c r="AR977" s="239"/>
      <c r="AT977" s="239"/>
      <c r="AV977" s="236"/>
      <c r="AY977" s="239"/>
      <c r="BA977" s="239"/>
      <c r="BC977" s="236"/>
    </row>
    <row r="978" spans="41:55" x14ac:dyDescent="0.25">
      <c r="AO978" s="235"/>
      <c r="AR978" s="239"/>
      <c r="AT978" s="239"/>
      <c r="AV978" s="236"/>
      <c r="AY978" s="239"/>
      <c r="BA978" s="239"/>
      <c r="BC978" s="236"/>
    </row>
    <row r="979" spans="41:55" x14ac:dyDescent="0.25">
      <c r="AO979" s="235"/>
      <c r="AR979" s="239"/>
      <c r="AT979" s="239"/>
      <c r="AV979" s="236"/>
      <c r="AY979" s="239"/>
      <c r="BA979" s="239"/>
      <c r="BC979" s="236"/>
    </row>
    <row r="980" spans="41:55" x14ac:dyDescent="0.25">
      <c r="AO980" s="235"/>
      <c r="AR980" s="239"/>
      <c r="AT980" s="239"/>
      <c r="AV980" s="236"/>
      <c r="AY980" s="239"/>
      <c r="BA980" s="239"/>
      <c r="BC980" s="236"/>
    </row>
    <row r="981" spans="41:55" x14ac:dyDescent="0.25">
      <c r="AO981" s="235"/>
      <c r="AR981" s="239"/>
      <c r="AT981" s="239"/>
      <c r="AV981" s="236"/>
      <c r="AY981" s="239"/>
      <c r="BA981" s="239"/>
      <c r="BC981" s="236"/>
    </row>
    <row r="982" spans="41:55" x14ac:dyDescent="0.25">
      <c r="AO982" s="235"/>
      <c r="AR982" s="239"/>
      <c r="AT982" s="239"/>
      <c r="AV982" s="236"/>
      <c r="AY982" s="239"/>
      <c r="BA982" s="239"/>
      <c r="BC982" s="236"/>
    </row>
    <row r="983" spans="41:55" x14ac:dyDescent="0.25">
      <c r="AO983" s="235"/>
      <c r="AR983" s="239"/>
      <c r="AT983" s="239"/>
      <c r="AV983" s="236"/>
      <c r="AY983" s="239"/>
      <c r="BA983" s="239"/>
      <c r="BC983" s="236"/>
    </row>
    <row r="984" spans="41:55" x14ac:dyDescent="0.25">
      <c r="AO984" s="235"/>
      <c r="AR984" s="239"/>
      <c r="AT984" s="239"/>
      <c r="AV984" s="236"/>
      <c r="AY984" s="239"/>
      <c r="BA984" s="239"/>
      <c r="BC984" s="236"/>
    </row>
    <row r="985" spans="41:55" x14ac:dyDescent="0.25">
      <c r="AO985" s="235"/>
      <c r="AR985" s="239"/>
      <c r="AT985" s="239"/>
      <c r="AV985" s="236"/>
      <c r="AY985" s="239"/>
      <c r="BA985" s="239"/>
      <c r="BC985" s="236"/>
    </row>
    <row r="986" spans="41:55" x14ac:dyDescent="0.25">
      <c r="AO986" s="235"/>
      <c r="AR986" s="239"/>
      <c r="AT986" s="239"/>
      <c r="AV986" s="236"/>
      <c r="AY986" s="239"/>
      <c r="BA986" s="239"/>
      <c r="BC986" s="236"/>
    </row>
    <row r="987" spans="41:55" x14ac:dyDescent="0.25">
      <c r="AO987" s="235"/>
      <c r="AR987" s="239"/>
      <c r="AT987" s="239"/>
      <c r="AV987" s="236"/>
      <c r="AY987" s="239"/>
      <c r="BA987" s="239"/>
      <c r="BC987" s="236"/>
    </row>
    <row r="988" spans="41:55" x14ac:dyDescent="0.25">
      <c r="AO988" s="235"/>
      <c r="AR988" s="239"/>
      <c r="AT988" s="239"/>
      <c r="AV988" s="236"/>
      <c r="AY988" s="239"/>
      <c r="BA988" s="239"/>
      <c r="BC988" s="236"/>
    </row>
    <row r="989" spans="41:55" x14ac:dyDescent="0.25">
      <c r="AO989" s="235"/>
      <c r="AR989" s="239"/>
      <c r="AT989" s="239"/>
      <c r="AV989" s="236"/>
      <c r="AY989" s="239"/>
      <c r="BA989" s="239"/>
      <c r="BC989" s="236"/>
    </row>
    <row r="990" spans="41:55" x14ac:dyDescent="0.25">
      <c r="AO990" s="235"/>
      <c r="AR990" s="239"/>
      <c r="AT990" s="239"/>
      <c r="AV990" s="236"/>
      <c r="AY990" s="239"/>
      <c r="BA990" s="239"/>
      <c r="BC990" s="236"/>
    </row>
    <row r="991" spans="41:55" x14ac:dyDescent="0.25">
      <c r="AO991" s="235"/>
      <c r="AR991" s="239"/>
      <c r="AT991" s="239"/>
      <c r="AV991" s="236"/>
      <c r="AY991" s="239"/>
      <c r="BA991" s="239"/>
      <c r="BC991" s="236"/>
    </row>
    <row r="992" spans="41:55" x14ac:dyDescent="0.25">
      <c r="AO992" s="235"/>
      <c r="AR992" s="239"/>
      <c r="AT992" s="239"/>
      <c r="AV992" s="236"/>
      <c r="AY992" s="239"/>
      <c r="BA992" s="239"/>
      <c r="BC992" s="236"/>
    </row>
    <row r="993" spans="41:55" x14ac:dyDescent="0.25">
      <c r="AO993" s="235"/>
      <c r="AR993" s="239"/>
      <c r="AT993" s="239"/>
      <c r="AV993" s="236"/>
      <c r="AY993" s="239"/>
      <c r="BA993" s="239"/>
      <c r="BC993" s="236"/>
    </row>
    <row r="994" spans="41:55" x14ac:dyDescent="0.25">
      <c r="AO994" s="235"/>
      <c r="AR994" s="239"/>
      <c r="AT994" s="239"/>
      <c r="AV994" s="236"/>
      <c r="AY994" s="239"/>
      <c r="BA994" s="239"/>
      <c r="BC994" s="236"/>
    </row>
    <row r="995" spans="41:55" x14ac:dyDescent="0.25">
      <c r="AO995" s="235"/>
      <c r="AR995" s="239"/>
      <c r="AT995" s="239"/>
      <c r="AV995" s="236"/>
      <c r="AY995" s="239"/>
      <c r="BA995" s="239"/>
      <c r="BC995" s="236"/>
    </row>
    <row r="996" spans="41:55" x14ac:dyDescent="0.25">
      <c r="AO996" s="235"/>
      <c r="AR996" s="239"/>
      <c r="AT996" s="239"/>
      <c r="AV996" s="236"/>
      <c r="AY996" s="239"/>
      <c r="BA996" s="239"/>
      <c r="BC996" s="236"/>
    </row>
    <row r="997" spans="41:55" x14ac:dyDescent="0.25">
      <c r="AO997" s="235"/>
      <c r="AR997" s="239"/>
      <c r="AT997" s="239"/>
      <c r="AV997" s="236"/>
      <c r="AY997" s="239"/>
      <c r="BA997" s="239"/>
      <c r="BC997" s="236"/>
    </row>
    <row r="998" spans="41:55" x14ac:dyDescent="0.25">
      <c r="AO998" s="235"/>
      <c r="AR998" s="239"/>
      <c r="AT998" s="239"/>
      <c r="AV998" s="236"/>
      <c r="AY998" s="239"/>
      <c r="BA998" s="239"/>
      <c r="BC998" s="236"/>
    </row>
    <row r="999" spans="41:55" x14ac:dyDescent="0.25">
      <c r="AO999" s="235"/>
      <c r="AR999" s="239"/>
      <c r="AT999" s="239"/>
      <c r="AV999" s="236"/>
      <c r="AY999" s="239"/>
      <c r="BA999" s="239"/>
      <c r="BC999" s="236"/>
    </row>
    <row r="1000" spans="41:55" x14ac:dyDescent="0.25">
      <c r="AO1000" s="235"/>
      <c r="AR1000" s="239"/>
      <c r="AT1000" s="239"/>
      <c r="AV1000" s="236"/>
      <c r="AY1000" s="239"/>
      <c r="BA1000" s="239"/>
      <c r="BC1000" s="236"/>
    </row>
  </sheetData>
  <autoFilter ref="A5:BC5" xr:uid="{00000000-0009-0000-0000-000002000000}"/>
  <mergeCells count="12">
    <mergeCell ref="AK4:AM4"/>
    <mergeCell ref="E1:H1"/>
    <mergeCell ref="J1:S1"/>
    <mergeCell ref="V1:AC1"/>
    <mergeCell ref="AP1:BC1"/>
    <mergeCell ref="AP2:AV2"/>
    <mergeCell ref="AW2:BC2"/>
    <mergeCell ref="L4:N4"/>
    <mergeCell ref="Q4:S4"/>
    <mergeCell ref="V4:X4"/>
    <mergeCell ref="AA4:AC4"/>
    <mergeCell ref="AF4:AH4"/>
  </mergeCells>
  <conditionalFormatting sqref="L6:M55">
    <cfRule type="cellIs" dxfId="18" priority="281" operator="equal">
      <formula>0</formula>
    </cfRule>
  </conditionalFormatting>
  <conditionalFormatting sqref="J6:J31">
    <cfRule type="dataBar" priority="28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{FD5DC91B-B64F-4B69-8BAE-6EF6B9A35FE8}</x14:id>
        </ext>
      </extLst>
    </cfRule>
  </conditionalFormatting>
  <conditionalFormatting sqref="N6:N55">
    <cfRule type="cellIs" dxfId="17" priority="280" stopIfTrue="1" operator="equal">
      <formula>0</formula>
    </cfRule>
  </conditionalFormatting>
  <conditionalFormatting sqref="V6:W55">
    <cfRule type="cellIs" dxfId="16" priority="279" operator="equal">
      <formula>0</formula>
    </cfRule>
  </conditionalFormatting>
  <conditionalFormatting sqref="X6:X55">
    <cfRule type="cellIs" dxfId="15" priority="278" stopIfTrue="1" operator="equal">
      <formula>0</formula>
    </cfRule>
  </conditionalFormatting>
  <conditionalFormatting sqref="AB6:AB55">
    <cfRule type="cellIs" dxfId="14" priority="277" operator="equal">
      <formula>0</formula>
    </cfRule>
  </conditionalFormatting>
  <conditionalFormatting sqref="AC6:AC55">
    <cfRule type="cellIs" dxfId="13" priority="276" stopIfTrue="1" operator="equal">
      <formula>0</formula>
    </cfRule>
  </conditionalFormatting>
  <conditionalFormatting sqref="R6:R55">
    <cfRule type="cellIs" dxfId="12" priority="275" operator="equal">
      <formula>0</formula>
    </cfRule>
  </conditionalFormatting>
  <conditionalFormatting sqref="Q6:Q55">
    <cfRule type="cellIs" dxfId="11" priority="274" operator="equal">
      <formula>0</formula>
    </cfRule>
  </conditionalFormatting>
  <conditionalFormatting sqref="S6:S55">
    <cfRule type="cellIs" dxfId="10" priority="273" stopIfTrue="1" operator="equal">
      <formula>0</formula>
    </cfRule>
  </conditionalFormatting>
  <conditionalFormatting sqref="AA6:AA55">
    <cfRule type="cellIs" dxfId="9" priority="272" operator="equal">
      <formula>0</formula>
    </cfRule>
  </conditionalFormatting>
  <conditionalFormatting sqref="AG6:AG55">
    <cfRule type="cellIs" dxfId="8" priority="270" operator="equal">
      <formula>0</formula>
    </cfRule>
  </conditionalFormatting>
  <conditionalFormatting sqref="AL6:AL55">
    <cfRule type="cellIs" dxfId="7" priority="269" operator="equal">
      <formula>0</formula>
    </cfRule>
  </conditionalFormatting>
  <conditionalFormatting sqref="AH6:AH55">
    <cfRule type="cellIs" dxfId="6" priority="267" stopIfTrue="1" operator="equal">
      <formula>0</formula>
    </cfRule>
  </conditionalFormatting>
  <conditionalFormatting sqref="AM6:AM55">
    <cfRule type="cellIs" dxfId="5" priority="265" stopIfTrue="1" operator="equal">
      <formula>0</formula>
    </cfRule>
  </conditionalFormatting>
  <conditionalFormatting sqref="AO6:AO55">
    <cfRule type="cellIs" dxfId="4" priority="263" operator="lessThanOrEqual">
      <formula>0.01</formula>
    </cfRule>
    <cfRule type="colorScale" priority="264">
      <colorScale>
        <cfvo type="num" val="0.01"/>
        <cfvo type="percentile" val="0.1"/>
        <cfvo type="num" val="0.2"/>
        <color rgb="FF92D050"/>
        <color rgb="FFFFEB84"/>
        <color theme="5"/>
      </colorScale>
    </cfRule>
  </conditionalFormatting>
  <conditionalFormatting sqref="B6:G55">
    <cfRule type="expression" dxfId="3" priority="2">
      <formula>IF($A6=1,TRUE,FALSE)</formula>
    </cfRule>
  </conditionalFormatting>
  <conditionalFormatting sqref="N6:N55">
    <cfRule type="colorScale" priority="301">
      <colorScale>
        <cfvo type="min"/>
        <cfvo type="max"/>
        <color theme="7" tint="0.39997558519241921"/>
        <color theme="5"/>
      </colorScale>
    </cfRule>
  </conditionalFormatting>
  <conditionalFormatting sqref="X6:X55">
    <cfRule type="colorScale" priority="302">
      <colorScale>
        <cfvo type="min"/>
        <cfvo type="max"/>
        <color theme="7" tint="0.39997558519241921"/>
        <color theme="5"/>
      </colorScale>
    </cfRule>
  </conditionalFormatting>
  <conditionalFormatting sqref="AC6:AC55">
    <cfRule type="colorScale" priority="303">
      <colorScale>
        <cfvo type="min"/>
        <cfvo type="max"/>
        <color theme="7" tint="0.39997558519241921"/>
        <color theme="5"/>
      </colorScale>
    </cfRule>
  </conditionalFormatting>
  <conditionalFormatting sqref="S6:S55">
    <cfRule type="colorScale" priority="304">
      <colorScale>
        <cfvo type="min"/>
        <cfvo type="max"/>
        <color theme="7" tint="0.39997558519241921"/>
        <color theme="5"/>
      </colorScale>
    </cfRule>
  </conditionalFormatting>
  <conditionalFormatting sqref="AH6:AH55">
    <cfRule type="colorScale" priority="305">
      <colorScale>
        <cfvo type="min"/>
        <cfvo type="max"/>
        <color theme="7" tint="0.39997558519241921"/>
        <color theme="5"/>
      </colorScale>
    </cfRule>
  </conditionalFormatting>
  <conditionalFormatting sqref="AM6:AM55">
    <cfRule type="colorScale" priority="306">
      <colorScale>
        <cfvo type="min"/>
        <cfvo type="max"/>
        <color theme="7" tint="0.39997558519241921"/>
        <color theme="5"/>
      </colorScale>
    </cfRule>
  </conditionalFormatting>
  <conditionalFormatting sqref="H6:H55">
    <cfRule type="expression" dxfId="0" priority="1">
      <formula>IF($A6=1,TRUE,FALSE)</formula>
    </cfRule>
  </conditionalFormatting>
  <hyperlinks>
    <hyperlink ref="E1" r:id="rId1" display="Concept de mise en œuvre extension RegBL" xr:uid="{00000000-0004-0000-0200-000000000000}"/>
    <hyperlink ref="J1" r:id="rId2" display="Voir les instructions" xr:uid="{00000000-0004-0000-0200-000001000000}"/>
    <hyperlink ref="J1:L1" r:id="rId3" display="Instructions" xr:uid="{00000000-0004-0000-0200-000002000000}"/>
  </hyperlinks>
  <pageMargins left="0.7" right="0.7" top="0.75" bottom="0.75" header="0.3" footer="0.3"/>
  <pageSetup paperSize="9" orientation="portrait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D5DC91B-B64F-4B69-8BAE-6EF6B9A35FE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J6:J31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4" tint="0.59999389629810485"/>
  </sheetPr>
  <dimension ref="A1:T5"/>
  <sheetViews>
    <sheetView workbookViewId="0">
      <pane ySplit="5" topLeftCell="A6" activePane="bottomLeft" state="frozen"/>
      <selection pane="bottomLeft"/>
    </sheetView>
  </sheetViews>
  <sheetFormatPr baseColWidth="10" defaultColWidth="11.5" defaultRowHeight="15" x14ac:dyDescent="0.25"/>
  <cols>
    <col min="1" max="1" width="4.625" style="143" customWidth="1"/>
    <col min="2" max="2" width="8.125" style="143" customWidth="1"/>
    <col min="3" max="3" width="16.375" style="143" customWidth="1"/>
    <col min="4" max="4" width="9.375" style="143" customWidth="1"/>
    <col min="5" max="5" width="6.625" style="143" bestFit="1" customWidth="1"/>
    <col min="6" max="6" width="7.5" style="143" bestFit="1" customWidth="1"/>
    <col min="7" max="7" width="8.25" style="143" bestFit="1" customWidth="1"/>
    <col min="8" max="8" width="8.25" style="143" customWidth="1"/>
    <col min="9" max="9" width="9.625" style="143" bestFit="1" customWidth="1"/>
    <col min="10" max="10" width="8.5" style="143" bestFit="1" customWidth="1"/>
    <col min="11" max="11" width="25.625" style="143" bestFit="1" customWidth="1"/>
    <col min="12" max="12" width="8" style="143" bestFit="1" customWidth="1"/>
    <col min="13" max="14" width="6.625" style="143" bestFit="1" customWidth="1"/>
    <col min="15" max="15" width="23.125" style="143" bestFit="1" customWidth="1"/>
    <col min="16" max="16" width="36.875" style="143" bestFit="1" customWidth="1"/>
    <col min="17" max="17" width="8.625" style="143" bestFit="1" customWidth="1"/>
    <col min="18" max="18" width="11.875" style="143" bestFit="1" customWidth="1"/>
    <col min="19" max="19" width="6.625" style="143" bestFit="1" customWidth="1"/>
    <col min="20" max="20" width="14.125" style="143" bestFit="1" customWidth="1"/>
    <col min="21" max="16384" width="11.5" style="143"/>
  </cols>
  <sheetData>
    <row r="1" spans="1:20" s="163" customFormat="1" x14ac:dyDescent="0.25">
      <c r="A1" s="162" t="s">
        <v>5</v>
      </c>
      <c r="G1" s="262" t="s">
        <v>169</v>
      </c>
      <c r="H1" s="262"/>
      <c r="I1" s="262"/>
      <c r="J1" s="262"/>
      <c r="K1" s="262"/>
      <c r="L1" s="182"/>
      <c r="M1" s="182"/>
      <c r="N1" s="182"/>
      <c r="O1" s="182"/>
      <c r="P1" s="182"/>
    </row>
    <row r="2" spans="1:20" x14ac:dyDescent="0.25">
      <c r="A2" s="27"/>
    </row>
    <row r="3" spans="1:20" x14ac:dyDescent="0.25">
      <c r="A3" s="164" t="s">
        <v>805</v>
      </c>
    </row>
    <row r="5" spans="1:20" s="29" customFormat="1" x14ac:dyDescent="0.25">
      <c r="A5" s="165" t="s">
        <v>23</v>
      </c>
      <c r="B5" s="165" t="s">
        <v>26</v>
      </c>
      <c r="C5" s="165" t="s">
        <v>28</v>
      </c>
      <c r="D5" s="165" t="s">
        <v>30</v>
      </c>
      <c r="E5" s="165" t="s">
        <v>32</v>
      </c>
      <c r="F5" s="165" t="s">
        <v>34</v>
      </c>
      <c r="G5" s="165" t="s">
        <v>36</v>
      </c>
      <c r="H5" s="165" t="s">
        <v>38</v>
      </c>
      <c r="I5" s="165" t="s">
        <v>40</v>
      </c>
      <c r="J5" s="165" t="s">
        <v>44</v>
      </c>
      <c r="K5" s="165" t="s">
        <v>46</v>
      </c>
      <c r="L5" s="165" t="s">
        <v>48</v>
      </c>
      <c r="M5" s="165" t="s">
        <v>50</v>
      </c>
      <c r="N5" s="165" t="s">
        <v>52</v>
      </c>
      <c r="O5" s="165" t="s">
        <v>54</v>
      </c>
      <c r="P5" s="165" t="s">
        <v>63</v>
      </c>
      <c r="Q5" s="165" t="s">
        <v>71</v>
      </c>
      <c r="R5" s="165" t="s">
        <v>73</v>
      </c>
      <c r="S5" s="165" t="s">
        <v>75</v>
      </c>
      <c r="T5" s="165" t="s">
        <v>77</v>
      </c>
    </row>
  </sheetData>
  <autoFilter ref="A5:T5" xr:uid="{00000000-0009-0000-0000-000003000000}"/>
  <mergeCells count="1">
    <mergeCell ref="G1:K1"/>
  </mergeCells>
  <hyperlinks>
    <hyperlink ref="G1" r:id="rId1" display="Voir les instructions" xr:uid="{00000000-0004-0000-0300-000000000000}"/>
    <hyperlink ref="G1:I1" r:id="rId2" display="Instructions" xr:uid="{00000000-0004-0000-0300-000001000000}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theme="5" tint="0.59999389629810485"/>
  </sheetPr>
  <dimension ref="A1:Q6"/>
  <sheetViews>
    <sheetView workbookViewId="0">
      <pane ySplit="6" topLeftCell="A7" activePane="bottomLeft" state="frozen"/>
      <selection pane="bottomLeft"/>
    </sheetView>
  </sheetViews>
  <sheetFormatPr baseColWidth="10" defaultColWidth="8.125" defaultRowHeight="15" x14ac:dyDescent="0.25"/>
  <cols>
    <col min="1" max="1" width="4.625" style="143" customWidth="1"/>
    <col min="2" max="2" width="8.125" style="143" customWidth="1"/>
    <col min="3" max="3" width="16.375" style="143" customWidth="1"/>
    <col min="4" max="4" width="9.375" style="143" customWidth="1"/>
    <col min="5" max="5" width="26.25" style="143" customWidth="1"/>
    <col min="6" max="6" width="8.25" style="143" bestFit="1" customWidth="1"/>
    <col min="7" max="7" width="8.5" style="143" bestFit="1" customWidth="1"/>
    <col min="8" max="8" width="7.5" style="143" bestFit="1" customWidth="1"/>
    <col min="9" max="9" width="8.25" style="143" bestFit="1" customWidth="1"/>
    <col min="10" max="11" width="11" style="143" bestFit="1" customWidth="1"/>
    <col min="12" max="12" width="8.25" style="143" bestFit="1" customWidth="1"/>
    <col min="13" max="14" width="8.25" style="143" customWidth="1"/>
    <col min="15" max="15" width="5.375" style="143" customWidth="1"/>
    <col min="16" max="16" width="8.5" style="143" customWidth="1"/>
    <col min="17" max="17" width="18.5" style="143" customWidth="1"/>
    <col min="18" max="16384" width="8.125" style="143"/>
  </cols>
  <sheetData>
    <row r="1" spans="1:17" s="167" customFormat="1" x14ac:dyDescent="0.25">
      <c r="A1" s="166" t="s">
        <v>8</v>
      </c>
      <c r="G1" s="262" t="s">
        <v>169</v>
      </c>
      <c r="H1" s="262"/>
      <c r="I1" s="262"/>
      <c r="J1" s="262"/>
      <c r="K1" s="262"/>
      <c r="L1" s="182"/>
      <c r="M1" s="182"/>
      <c r="N1" s="182"/>
      <c r="O1" s="182"/>
      <c r="P1" s="182"/>
    </row>
    <row r="3" spans="1:17" x14ac:dyDescent="0.25">
      <c r="A3" s="164" t="s">
        <v>805</v>
      </c>
    </row>
    <row r="5" spans="1:17" s="165" customFormat="1" x14ac:dyDescent="0.25">
      <c r="A5" s="263" t="s">
        <v>234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168"/>
      <c r="N5" s="168"/>
      <c r="O5" s="265" t="s">
        <v>235</v>
      </c>
      <c r="P5" s="266"/>
      <c r="Q5" s="266"/>
    </row>
    <row r="6" spans="1:17" x14ac:dyDescent="0.25">
      <c r="A6" s="165" t="s">
        <v>23</v>
      </c>
      <c r="B6" s="165" t="s">
        <v>26</v>
      </c>
      <c r="C6" s="165" t="s">
        <v>28</v>
      </c>
      <c r="D6" s="165" t="s">
        <v>30</v>
      </c>
      <c r="E6" s="165" t="s">
        <v>236</v>
      </c>
      <c r="F6" s="165" t="s">
        <v>42</v>
      </c>
      <c r="G6" s="165" t="s">
        <v>38</v>
      </c>
      <c r="H6" s="165" t="s">
        <v>34</v>
      </c>
      <c r="I6" s="165" t="s">
        <v>36</v>
      </c>
      <c r="J6" s="165" t="s">
        <v>65</v>
      </c>
      <c r="K6" s="165" t="s">
        <v>67</v>
      </c>
      <c r="L6" s="165" t="s">
        <v>69</v>
      </c>
      <c r="M6" s="165" t="s">
        <v>73</v>
      </c>
      <c r="N6" s="165" t="s">
        <v>71</v>
      </c>
      <c r="O6" s="169" t="s">
        <v>23</v>
      </c>
      <c r="P6" s="169" t="s">
        <v>26</v>
      </c>
      <c r="Q6" s="169" t="s">
        <v>28</v>
      </c>
    </row>
  </sheetData>
  <autoFilter ref="A6:Q6" xr:uid="{00000000-0009-0000-0000-000004000000}"/>
  <mergeCells count="3">
    <mergeCell ref="A5:L5"/>
    <mergeCell ref="O5:Q5"/>
    <mergeCell ref="G1:K1"/>
  </mergeCells>
  <hyperlinks>
    <hyperlink ref="G1" r:id="rId1" display="Voir les instructions" xr:uid="{00000000-0004-0000-0400-000000000000}"/>
    <hyperlink ref="G1:I1" r:id="rId2" display="Instructions" xr:uid="{00000000-0004-0000-0400-000001000000}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theme="7" tint="0.59999389629810485"/>
  </sheetPr>
  <dimension ref="A1:Y6"/>
  <sheetViews>
    <sheetView workbookViewId="0">
      <pane ySplit="5" topLeftCell="A6" activePane="bottomLeft" state="frozen"/>
      <selection pane="bottomLeft"/>
    </sheetView>
  </sheetViews>
  <sheetFormatPr baseColWidth="10" defaultColWidth="8.125" defaultRowHeight="15" x14ac:dyDescent="0.25"/>
  <cols>
    <col min="1" max="1" width="4.625" style="29" customWidth="1"/>
    <col min="2" max="2" width="8.125" style="29" customWidth="1"/>
    <col min="3" max="3" width="16.375" style="29" customWidth="1"/>
    <col min="4" max="4" width="9.375" style="29" customWidth="1"/>
    <col min="5" max="5" width="6.625" style="29" bestFit="1" customWidth="1"/>
    <col min="6" max="6" width="17.875" style="29" customWidth="1"/>
    <col min="7" max="7" width="7.625" style="29" bestFit="1" customWidth="1"/>
    <col min="8" max="8" width="6.375" style="29" bestFit="1" customWidth="1"/>
    <col min="9" max="9" width="15.5" style="29" customWidth="1"/>
    <col min="10" max="10" width="6.375" style="29" bestFit="1" customWidth="1"/>
    <col min="11" max="11" width="9.5" style="29" bestFit="1" customWidth="1"/>
    <col min="12" max="12" width="18.625" style="29" customWidth="1"/>
    <col min="13" max="13" width="9.5" style="29" bestFit="1" customWidth="1"/>
    <col min="14" max="14" width="8.125" style="143" bestFit="1" customWidth="1"/>
    <col min="15" max="15" width="8" style="143" bestFit="1" customWidth="1"/>
    <col min="16" max="16" width="7.75" style="29" bestFit="1" customWidth="1"/>
    <col min="17" max="17" width="7" style="29" bestFit="1" customWidth="1"/>
    <col min="18" max="18" width="7.625" style="29" bestFit="1" customWidth="1"/>
    <col min="19" max="19" width="7.875" style="29" bestFit="1" customWidth="1"/>
    <col min="20" max="21" width="11" style="29" bestFit="1" customWidth="1"/>
    <col min="22" max="22" width="7.75" style="29" bestFit="1" customWidth="1"/>
    <col min="23" max="24" width="11" style="29" bestFit="1" customWidth="1"/>
    <col min="25" max="25" width="10.375" style="29" bestFit="1" customWidth="1"/>
    <col min="26" max="16384" width="8.125" style="29"/>
  </cols>
  <sheetData>
    <row r="1" spans="1:25" s="171" customFormat="1" x14ac:dyDescent="0.25">
      <c r="A1" s="170" t="s">
        <v>11</v>
      </c>
      <c r="G1" s="262" t="s">
        <v>169</v>
      </c>
      <c r="H1" s="262"/>
      <c r="I1" s="262"/>
      <c r="J1" s="262"/>
      <c r="K1" s="262"/>
      <c r="L1" s="182"/>
      <c r="M1" s="182"/>
      <c r="N1" s="182"/>
      <c r="O1" s="182"/>
      <c r="P1" s="182"/>
    </row>
    <row r="3" spans="1:25" x14ac:dyDescent="0.25">
      <c r="A3" s="172" t="s">
        <v>805</v>
      </c>
      <c r="G3" s="183" t="s">
        <v>244</v>
      </c>
    </row>
    <row r="4" spans="1:25" x14ac:dyDescent="0.25">
      <c r="K4" s="267" t="s">
        <v>237</v>
      </c>
      <c r="L4" s="267"/>
      <c r="M4" s="267"/>
    </row>
    <row r="5" spans="1:25" s="165" customFormat="1" x14ac:dyDescent="0.25">
      <c r="A5" s="173" t="s">
        <v>23</v>
      </c>
      <c r="B5" s="173" t="s">
        <v>26</v>
      </c>
      <c r="C5" s="173" t="s">
        <v>28</v>
      </c>
      <c r="D5" s="173" t="s">
        <v>30</v>
      </c>
      <c r="E5" s="173" t="s">
        <v>32</v>
      </c>
      <c r="F5" s="173" t="s">
        <v>46</v>
      </c>
      <c r="G5" s="174" t="s">
        <v>48</v>
      </c>
      <c r="H5" s="173" t="s">
        <v>50</v>
      </c>
      <c r="I5" s="173" t="s">
        <v>54</v>
      </c>
      <c r="J5" s="173" t="s">
        <v>56</v>
      </c>
      <c r="K5" s="175" t="s">
        <v>79</v>
      </c>
      <c r="L5" s="175" t="s">
        <v>81</v>
      </c>
      <c r="M5" s="175" t="s">
        <v>83</v>
      </c>
      <c r="N5" s="173" t="s">
        <v>71</v>
      </c>
      <c r="O5" s="173" t="s">
        <v>73</v>
      </c>
      <c r="P5" s="173" t="s">
        <v>42</v>
      </c>
      <c r="Q5" s="173" t="s">
        <v>34</v>
      </c>
      <c r="R5" s="173" t="s">
        <v>36</v>
      </c>
      <c r="S5" s="173" t="s">
        <v>38</v>
      </c>
      <c r="T5" s="173" t="s">
        <v>65</v>
      </c>
      <c r="U5" s="173" t="s">
        <v>67</v>
      </c>
      <c r="V5" s="173" t="s">
        <v>69</v>
      </c>
      <c r="W5" s="173" t="s">
        <v>58</v>
      </c>
      <c r="X5" s="173" t="s">
        <v>60</v>
      </c>
      <c r="Y5" s="165" t="s">
        <v>85</v>
      </c>
    </row>
    <row r="6" spans="1:25" x14ac:dyDescent="0.25">
      <c r="A6" s="29" t="s">
        <v>134</v>
      </c>
      <c r="B6" s="29">
        <v>6808</v>
      </c>
      <c r="C6" s="29" t="s">
        <v>231</v>
      </c>
      <c r="D6" s="29">
        <v>504120505</v>
      </c>
      <c r="E6" s="29">
        <v>0</v>
      </c>
      <c r="F6" s="29" t="s">
        <v>702</v>
      </c>
      <c r="G6" s="29" t="s">
        <v>703</v>
      </c>
      <c r="H6" s="29">
        <v>2883</v>
      </c>
      <c r="I6" s="29" t="s">
        <v>527</v>
      </c>
      <c r="J6" s="29">
        <v>288300</v>
      </c>
      <c r="K6" s="29">
        <v>2884</v>
      </c>
      <c r="L6" s="29" t="s">
        <v>704</v>
      </c>
      <c r="M6" s="29">
        <v>288400</v>
      </c>
      <c r="O6" s="143" t="s">
        <v>705</v>
      </c>
      <c r="P6" s="29">
        <v>1004</v>
      </c>
      <c r="Q6" s="29">
        <v>1060</v>
      </c>
      <c r="R6" s="29">
        <v>1271</v>
      </c>
      <c r="S6" s="29">
        <v>2001</v>
      </c>
      <c r="T6" s="29">
        <v>2579320.7799999998</v>
      </c>
      <c r="U6" s="29">
        <v>1244990.6950000001</v>
      </c>
      <c r="V6" s="29">
        <v>901</v>
      </c>
      <c r="W6" s="29">
        <v>2579320.8130000001</v>
      </c>
      <c r="X6" s="29">
        <v>1244990.6810000001</v>
      </c>
    </row>
  </sheetData>
  <autoFilter ref="A5:Y5" xr:uid="{00000000-0009-0000-0000-000005000000}"/>
  <mergeCells count="2">
    <mergeCell ref="K4:M4"/>
    <mergeCell ref="G1:K1"/>
  </mergeCells>
  <hyperlinks>
    <hyperlink ref="G1" r:id="rId1" display="Voir les instructions" xr:uid="{00000000-0004-0000-0500-000000000000}"/>
    <hyperlink ref="G1:I1" r:id="rId2" display="Instructions" xr:uid="{00000000-0004-0000-0500-000001000000}"/>
    <hyperlink ref="G3" r:id="rId3" xr:uid="{00000000-0004-0000-0500-000002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tabColor theme="9" tint="0.59999389629810485"/>
  </sheetPr>
  <dimension ref="A1:X5"/>
  <sheetViews>
    <sheetView workbookViewId="0">
      <pane ySplit="5" topLeftCell="A6" activePane="bottomLeft" state="frozen"/>
      <selection pane="bottomLeft"/>
    </sheetView>
  </sheetViews>
  <sheetFormatPr baseColWidth="10" defaultColWidth="10.5" defaultRowHeight="15" x14ac:dyDescent="0.25"/>
  <cols>
    <col min="1" max="1" width="4.625" style="29" customWidth="1"/>
    <col min="2" max="2" width="8.125" style="29" customWidth="1"/>
    <col min="3" max="3" width="16.375" style="29" customWidth="1"/>
    <col min="4" max="4" width="9.375" style="29" customWidth="1"/>
    <col min="5" max="5" width="6.625" style="29" bestFit="1" customWidth="1"/>
    <col min="6" max="6" width="7" style="29" bestFit="1" customWidth="1"/>
    <col min="7" max="8" width="10.875" style="29" bestFit="1" customWidth="1"/>
    <col min="9" max="9" width="7.75" style="29" bestFit="1" customWidth="1"/>
    <col min="10" max="10" width="8.125" style="29" bestFit="1" customWidth="1"/>
    <col min="11" max="11" width="18.75" style="29" customWidth="1"/>
    <col min="12" max="12" width="7.625" style="179" bestFit="1" customWidth="1"/>
    <col min="13" max="13" width="6.375" style="29" bestFit="1" customWidth="1"/>
    <col min="14" max="14" width="15.5" style="29" customWidth="1"/>
    <col min="15" max="15" width="6.625" style="29" bestFit="1" customWidth="1"/>
    <col min="16" max="17" width="11" style="29" bestFit="1" customWidth="1"/>
    <col min="18" max="18" width="19.625" style="29" customWidth="1"/>
    <col min="19" max="19" width="8.875" style="29" bestFit="1" customWidth="1"/>
    <col min="20" max="20" width="13.875" style="29" bestFit="1" customWidth="1"/>
    <col min="21" max="21" width="8.125" style="29" bestFit="1" customWidth="1"/>
    <col min="22" max="22" width="8" style="29" bestFit="1" customWidth="1"/>
    <col min="23" max="23" width="8.125" style="29" bestFit="1" customWidth="1"/>
    <col min="24" max="16384" width="10.5" style="29"/>
  </cols>
  <sheetData>
    <row r="1" spans="1:24" s="177" customFormat="1" x14ac:dyDescent="0.25">
      <c r="A1" s="176" t="s">
        <v>14</v>
      </c>
      <c r="G1" s="262" t="s">
        <v>169</v>
      </c>
      <c r="H1" s="262"/>
      <c r="I1" s="262"/>
      <c r="J1" s="262"/>
      <c r="K1" s="262"/>
      <c r="L1" s="182"/>
      <c r="M1" s="182"/>
      <c r="N1" s="182"/>
      <c r="O1" s="182"/>
      <c r="P1" s="182"/>
    </row>
    <row r="2" spans="1:24" x14ac:dyDescent="0.25">
      <c r="A2" s="178"/>
    </row>
    <row r="3" spans="1:24" x14ac:dyDescent="0.25">
      <c r="A3" s="164" t="s">
        <v>805</v>
      </c>
    </row>
    <row r="5" spans="1:24" s="165" customFormat="1" x14ac:dyDescent="0.25">
      <c r="A5" s="165" t="s">
        <v>23</v>
      </c>
      <c r="B5" s="165" t="s">
        <v>26</v>
      </c>
      <c r="C5" s="165" t="s">
        <v>28</v>
      </c>
      <c r="D5" s="165" t="s">
        <v>30</v>
      </c>
      <c r="E5" s="165" t="s">
        <v>32</v>
      </c>
      <c r="F5" s="165" t="s">
        <v>34</v>
      </c>
      <c r="G5" s="165" t="s">
        <v>65</v>
      </c>
      <c r="H5" s="165" t="s">
        <v>67</v>
      </c>
      <c r="I5" s="165" t="s">
        <v>69</v>
      </c>
      <c r="J5" s="165" t="s">
        <v>44</v>
      </c>
      <c r="K5" s="165" t="s">
        <v>46</v>
      </c>
      <c r="L5" s="165" t="s">
        <v>48</v>
      </c>
      <c r="M5" s="165" t="s">
        <v>50</v>
      </c>
      <c r="N5" s="165" t="s">
        <v>54</v>
      </c>
      <c r="O5" s="165" t="s">
        <v>56</v>
      </c>
      <c r="P5" s="165" t="s">
        <v>58</v>
      </c>
      <c r="Q5" s="165" t="s">
        <v>60</v>
      </c>
      <c r="R5" s="165" t="s">
        <v>63</v>
      </c>
      <c r="S5" s="165" t="s">
        <v>62</v>
      </c>
      <c r="T5" s="165" t="s">
        <v>238</v>
      </c>
      <c r="U5" s="165" t="s">
        <v>75</v>
      </c>
      <c r="V5" s="165" t="s">
        <v>73</v>
      </c>
      <c r="W5" s="165" t="s">
        <v>71</v>
      </c>
      <c r="X5" s="165" t="s">
        <v>85</v>
      </c>
    </row>
  </sheetData>
  <autoFilter ref="A5:X5" xr:uid="{00000000-0009-0000-0000-000006000000}"/>
  <mergeCells count="1">
    <mergeCell ref="G1:K1"/>
  </mergeCells>
  <hyperlinks>
    <hyperlink ref="G1" r:id="rId1" display="Voir les instructions" xr:uid="{00000000-0004-0000-0600-000000000000}"/>
    <hyperlink ref="G1:I1" r:id="rId2" display="Instructions" xr:uid="{00000000-0004-0000-0600-000001000000}"/>
  </hyperlinks>
  <pageMargins left="0.7" right="0.7" top="0.75" bottom="0.75" header="0.3" footer="0.3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tabColor rgb="FF7030A0"/>
  </sheetPr>
  <dimension ref="A1:AD243"/>
  <sheetViews>
    <sheetView zoomScaleNormal="100" workbookViewId="0">
      <pane ySplit="5" topLeftCell="A6" activePane="bottomLeft" state="frozen"/>
      <selection pane="bottomLeft"/>
    </sheetView>
  </sheetViews>
  <sheetFormatPr baseColWidth="10" defaultColWidth="10.625" defaultRowHeight="15" x14ac:dyDescent="0.25"/>
  <cols>
    <col min="1" max="1" width="4.25" style="29" customWidth="1"/>
    <col min="2" max="2" width="7.875" style="29" customWidth="1"/>
    <col min="3" max="3" width="16.125" style="29" customWidth="1"/>
    <col min="4" max="4" width="9.875" style="29" customWidth="1"/>
    <col min="5" max="7" width="7" style="29" customWidth="1"/>
    <col min="8" max="8" width="17.125" style="29" customWidth="1"/>
    <col min="9" max="9" width="20.75" style="29" customWidth="1"/>
    <col min="10" max="10" width="6.125" style="29" customWidth="1"/>
    <col min="11" max="11" width="40.625" style="29" bestFit="1" customWidth="1"/>
    <col min="12" max="12" width="28.125" style="29" customWidth="1"/>
    <col min="13" max="16384" width="10.625" style="29"/>
  </cols>
  <sheetData>
    <row r="1" spans="1:30" s="211" customFormat="1" ht="21.95" customHeight="1" x14ac:dyDescent="0.2">
      <c r="A1" s="209" t="s">
        <v>18</v>
      </c>
      <c r="B1" s="210"/>
      <c r="C1" s="210"/>
      <c r="E1" s="212"/>
      <c r="L1" s="211" t="s">
        <v>805</v>
      </c>
    </row>
    <row r="2" spans="1:30" s="213" customFormat="1" ht="65.099999999999994" customHeight="1" x14ac:dyDescent="0.2">
      <c r="A2" s="268" t="s">
        <v>248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30" x14ac:dyDescent="0.25">
      <c r="A3" s="29" t="s">
        <v>249</v>
      </c>
      <c r="B3" s="180"/>
      <c r="C3" s="180"/>
      <c r="D3" s="258" t="s">
        <v>169</v>
      </c>
      <c r="E3" s="258"/>
      <c r="F3" s="258"/>
      <c r="G3" s="258"/>
      <c r="H3" s="258"/>
      <c r="I3" s="258"/>
      <c r="J3" s="258"/>
      <c r="K3" s="258"/>
      <c r="L3" s="258"/>
      <c r="M3" s="248"/>
    </row>
    <row r="5" spans="1:30" s="214" customFormat="1" x14ac:dyDescent="0.25">
      <c r="A5" s="181" t="s">
        <v>23</v>
      </c>
      <c r="B5" s="181" t="s">
        <v>26</v>
      </c>
      <c r="C5" s="181" t="s">
        <v>28</v>
      </c>
      <c r="D5" s="181" t="s">
        <v>30</v>
      </c>
      <c r="E5" s="165" t="s">
        <v>34</v>
      </c>
      <c r="F5" s="165" t="s">
        <v>36</v>
      </c>
      <c r="G5" s="165" t="s">
        <v>42</v>
      </c>
      <c r="H5" s="165" t="s">
        <v>91</v>
      </c>
      <c r="I5" s="165" t="s">
        <v>239</v>
      </c>
      <c r="J5" s="165" t="s">
        <v>240</v>
      </c>
      <c r="K5" s="165" t="s">
        <v>93</v>
      </c>
      <c r="L5" s="165" t="s">
        <v>95</v>
      </c>
    </row>
    <row r="6" spans="1:30" s="215" customFormat="1" x14ac:dyDescent="0.25">
      <c r="A6" s="215" t="s">
        <v>134</v>
      </c>
      <c r="B6" s="215">
        <v>6702</v>
      </c>
      <c r="C6" s="215" t="s">
        <v>186</v>
      </c>
      <c r="D6" s="215">
        <v>192030092</v>
      </c>
      <c r="E6" s="215">
        <v>1060</v>
      </c>
      <c r="F6" s="215">
        <v>1274</v>
      </c>
      <c r="G6" s="215">
        <v>1004</v>
      </c>
      <c r="I6" s="215" t="s">
        <v>663</v>
      </c>
      <c r="J6" s="216" t="s">
        <v>246</v>
      </c>
      <c r="K6" s="215" t="s">
        <v>306</v>
      </c>
      <c r="L6" s="215" t="s">
        <v>677</v>
      </c>
      <c r="AD6" s="217"/>
    </row>
    <row r="7" spans="1:30" s="215" customFormat="1" x14ac:dyDescent="0.25">
      <c r="A7" s="215" t="s">
        <v>134</v>
      </c>
      <c r="B7" s="215">
        <v>6702</v>
      </c>
      <c r="C7" s="215" t="s">
        <v>186</v>
      </c>
      <c r="D7" s="215">
        <v>192039718</v>
      </c>
      <c r="E7" s="215">
        <v>1060</v>
      </c>
      <c r="F7" s="215">
        <v>1274</v>
      </c>
      <c r="G7" s="215">
        <v>1004</v>
      </c>
      <c r="I7" s="215" t="s">
        <v>642</v>
      </c>
      <c r="J7" s="216" t="s">
        <v>246</v>
      </c>
      <c r="K7" s="215" t="s">
        <v>306</v>
      </c>
      <c r="L7" s="215" t="s">
        <v>644</v>
      </c>
      <c r="AD7" s="217"/>
    </row>
    <row r="8" spans="1:30" s="215" customFormat="1" x14ac:dyDescent="0.25">
      <c r="A8" s="215" t="s">
        <v>134</v>
      </c>
      <c r="B8" s="215">
        <v>6702</v>
      </c>
      <c r="C8" s="215" t="s">
        <v>186</v>
      </c>
      <c r="D8" s="215">
        <v>192050503</v>
      </c>
      <c r="E8" s="215">
        <v>1060</v>
      </c>
      <c r="F8" s="215">
        <v>1274</v>
      </c>
      <c r="G8" s="215">
        <v>1004</v>
      </c>
      <c r="I8" s="215" t="s">
        <v>797</v>
      </c>
      <c r="J8" s="216" t="s">
        <v>246</v>
      </c>
      <c r="K8" s="215" t="s">
        <v>241</v>
      </c>
      <c r="L8" s="215" t="s">
        <v>807</v>
      </c>
      <c r="AD8" s="217"/>
    </row>
    <row r="9" spans="1:30" s="215" customFormat="1" x14ac:dyDescent="0.25">
      <c r="A9" s="215" t="s">
        <v>134</v>
      </c>
      <c r="B9" s="215">
        <v>6702</v>
      </c>
      <c r="C9" s="215" t="s">
        <v>186</v>
      </c>
      <c r="D9" s="215">
        <v>192052044</v>
      </c>
      <c r="E9" s="215">
        <v>1060</v>
      </c>
      <c r="F9" s="215">
        <v>1274</v>
      </c>
      <c r="G9" s="215">
        <v>1004</v>
      </c>
      <c r="I9" s="215" t="s">
        <v>797</v>
      </c>
      <c r="J9" s="216" t="s">
        <v>246</v>
      </c>
      <c r="K9" s="215" t="s">
        <v>241</v>
      </c>
      <c r="L9" s="215" t="s">
        <v>807</v>
      </c>
      <c r="AD9" s="217"/>
    </row>
    <row r="10" spans="1:30" s="215" customFormat="1" x14ac:dyDescent="0.25">
      <c r="A10" s="215" t="s">
        <v>134</v>
      </c>
      <c r="B10" s="215">
        <v>6702</v>
      </c>
      <c r="C10" s="215" t="s">
        <v>186</v>
      </c>
      <c r="D10" s="215">
        <v>192052209</v>
      </c>
      <c r="E10" s="215">
        <v>1060</v>
      </c>
      <c r="F10" s="215">
        <v>1274</v>
      </c>
      <c r="G10" s="215">
        <v>1004</v>
      </c>
      <c r="I10" s="215" t="s">
        <v>798</v>
      </c>
      <c r="J10" s="216" t="s">
        <v>246</v>
      </c>
      <c r="K10" s="215" t="s">
        <v>241</v>
      </c>
      <c r="L10" s="215" t="s">
        <v>808</v>
      </c>
      <c r="AD10" s="217"/>
    </row>
    <row r="11" spans="1:30" s="215" customFormat="1" x14ac:dyDescent="0.25">
      <c r="A11" s="215" t="s">
        <v>134</v>
      </c>
      <c r="B11" s="215">
        <v>6702</v>
      </c>
      <c r="C11" s="215" t="s">
        <v>186</v>
      </c>
      <c r="D11" s="215">
        <v>192052345</v>
      </c>
      <c r="E11" s="215">
        <v>1060</v>
      </c>
      <c r="F11" s="215">
        <v>1274</v>
      </c>
      <c r="G11" s="215">
        <v>1004</v>
      </c>
      <c r="I11" s="215" t="s">
        <v>798</v>
      </c>
      <c r="J11" s="216" t="s">
        <v>246</v>
      </c>
      <c r="K11" s="215" t="s">
        <v>241</v>
      </c>
      <c r="L11" s="215" t="s">
        <v>808</v>
      </c>
      <c r="AD11" s="217"/>
    </row>
    <row r="12" spans="1:30" s="215" customFormat="1" x14ac:dyDescent="0.25">
      <c r="A12" s="215" t="s">
        <v>134</v>
      </c>
      <c r="B12" s="215">
        <v>6702</v>
      </c>
      <c r="C12" s="215" t="s">
        <v>186</v>
      </c>
      <c r="D12" s="215">
        <v>504119026</v>
      </c>
      <c r="E12" s="215">
        <v>1080</v>
      </c>
      <c r="F12" s="215">
        <v>1274</v>
      </c>
      <c r="G12" s="215">
        <v>1004</v>
      </c>
      <c r="I12" s="215" t="s">
        <v>628</v>
      </c>
      <c r="J12" s="216" t="s">
        <v>246</v>
      </c>
      <c r="K12" s="215" t="s">
        <v>306</v>
      </c>
      <c r="L12" s="215" t="s">
        <v>633</v>
      </c>
      <c r="AD12" s="217"/>
    </row>
    <row r="13" spans="1:30" s="215" customFormat="1" x14ac:dyDescent="0.25">
      <c r="A13" s="215" t="s">
        <v>134</v>
      </c>
      <c r="B13" s="215">
        <v>6702</v>
      </c>
      <c r="C13" s="215" t="s">
        <v>186</v>
      </c>
      <c r="D13" s="215">
        <v>504119028</v>
      </c>
      <c r="E13" s="215">
        <v>1060</v>
      </c>
      <c r="F13" s="215">
        <v>1274</v>
      </c>
      <c r="G13" s="215">
        <v>1004</v>
      </c>
      <c r="I13" s="215" t="s">
        <v>629</v>
      </c>
      <c r="J13" s="216" t="s">
        <v>246</v>
      </c>
      <c r="K13" s="215" t="s">
        <v>306</v>
      </c>
      <c r="L13" s="215" t="s">
        <v>634</v>
      </c>
      <c r="AD13" s="217"/>
    </row>
    <row r="14" spans="1:30" s="215" customFormat="1" x14ac:dyDescent="0.25">
      <c r="A14" s="215" t="s">
        <v>134</v>
      </c>
      <c r="B14" s="215">
        <v>6702</v>
      </c>
      <c r="C14" s="215" t="s">
        <v>186</v>
      </c>
      <c r="D14" s="215">
        <v>504119032</v>
      </c>
      <c r="E14" s="215">
        <v>1060</v>
      </c>
      <c r="F14" s="215">
        <v>1271</v>
      </c>
      <c r="G14" s="215">
        <v>1004</v>
      </c>
      <c r="I14" s="215" t="s">
        <v>630</v>
      </c>
      <c r="J14" s="216" t="s">
        <v>246</v>
      </c>
      <c r="K14" s="215" t="s">
        <v>304</v>
      </c>
      <c r="L14" s="215" t="s">
        <v>637</v>
      </c>
      <c r="AD14" s="217"/>
    </row>
    <row r="15" spans="1:30" s="215" customFormat="1" x14ac:dyDescent="0.25">
      <c r="A15" s="215" t="s">
        <v>134</v>
      </c>
      <c r="B15" s="215">
        <v>6702</v>
      </c>
      <c r="C15" s="215" t="s">
        <v>186</v>
      </c>
      <c r="D15" s="215">
        <v>504119061</v>
      </c>
      <c r="E15" s="215">
        <v>1080</v>
      </c>
      <c r="F15" s="215">
        <v>1274</v>
      </c>
      <c r="G15" s="215">
        <v>1004</v>
      </c>
      <c r="I15" s="215" t="s">
        <v>631</v>
      </c>
      <c r="J15" s="216" t="s">
        <v>246</v>
      </c>
      <c r="K15" s="215" t="s">
        <v>306</v>
      </c>
      <c r="L15" s="215" t="s">
        <v>635</v>
      </c>
      <c r="AD15" s="217"/>
    </row>
    <row r="16" spans="1:30" s="215" customFormat="1" x14ac:dyDescent="0.25">
      <c r="A16" s="215" t="s">
        <v>134</v>
      </c>
      <c r="B16" s="215">
        <v>6706</v>
      </c>
      <c r="C16" s="215" t="s">
        <v>189</v>
      </c>
      <c r="D16" s="215">
        <v>191957344</v>
      </c>
      <c r="E16" s="215">
        <v>1020</v>
      </c>
      <c r="F16" s="215">
        <v>1110</v>
      </c>
      <c r="G16" s="215">
        <v>1004</v>
      </c>
      <c r="I16" s="215" t="s">
        <v>519</v>
      </c>
      <c r="J16" s="216" t="s">
        <v>246</v>
      </c>
      <c r="K16" s="215" t="s">
        <v>306</v>
      </c>
      <c r="L16" s="215" t="s">
        <v>521</v>
      </c>
      <c r="AD16" s="217"/>
    </row>
    <row r="17" spans="1:30" s="215" customFormat="1" x14ac:dyDescent="0.25">
      <c r="A17" s="215" t="s">
        <v>134</v>
      </c>
      <c r="B17" s="215">
        <v>6706</v>
      </c>
      <c r="C17" s="215" t="s">
        <v>189</v>
      </c>
      <c r="D17" s="215">
        <v>191957517</v>
      </c>
      <c r="E17" s="215">
        <v>1030</v>
      </c>
      <c r="F17" s="215">
        <v>1110</v>
      </c>
      <c r="G17" s="215">
        <v>1004</v>
      </c>
      <c r="I17" s="215" t="s">
        <v>605</v>
      </c>
      <c r="J17" s="216" t="s">
        <v>246</v>
      </c>
      <c r="K17" s="215" t="s">
        <v>306</v>
      </c>
      <c r="L17" s="215" t="s">
        <v>678</v>
      </c>
      <c r="AD17" s="217"/>
    </row>
    <row r="18" spans="1:30" s="215" customFormat="1" x14ac:dyDescent="0.25">
      <c r="A18" s="215" t="s">
        <v>134</v>
      </c>
      <c r="B18" s="215">
        <v>6706</v>
      </c>
      <c r="C18" s="215" t="s">
        <v>189</v>
      </c>
      <c r="D18" s="215">
        <v>191957518</v>
      </c>
      <c r="E18" s="215">
        <v>1030</v>
      </c>
      <c r="F18" s="215">
        <v>1110</v>
      </c>
      <c r="G18" s="215">
        <v>1003</v>
      </c>
      <c r="I18" s="215" t="s">
        <v>606</v>
      </c>
      <c r="J18" s="216" t="s">
        <v>246</v>
      </c>
      <c r="K18" s="215" t="s">
        <v>306</v>
      </c>
      <c r="L18" s="215" t="s">
        <v>612</v>
      </c>
      <c r="AD18" s="217"/>
    </row>
    <row r="19" spans="1:30" s="215" customFormat="1" x14ac:dyDescent="0.25">
      <c r="A19" s="215" t="s">
        <v>134</v>
      </c>
      <c r="B19" s="215">
        <v>6706</v>
      </c>
      <c r="C19" s="215" t="s">
        <v>189</v>
      </c>
      <c r="D19" s="215">
        <v>504049201</v>
      </c>
      <c r="E19" s="215">
        <v>1060</v>
      </c>
      <c r="F19" s="215">
        <v>1274</v>
      </c>
      <c r="G19" s="215">
        <v>1004</v>
      </c>
      <c r="I19" s="215" t="s">
        <v>607</v>
      </c>
      <c r="J19" s="216" t="s">
        <v>246</v>
      </c>
      <c r="K19" s="215" t="s">
        <v>306</v>
      </c>
      <c r="L19" s="215" t="s">
        <v>613</v>
      </c>
      <c r="AD19" s="217"/>
    </row>
    <row r="20" spans="1:30" s="215" customFormat="1" x14ac:dyDescent="0.25">
      <c r="A20" s="215" t="s">
        <v>134</v>
      </c>
      <c r="B20" s="215">
        <v>6708</v>
      </c>
      <c r="C20" s="215" t="s">
        <v>190</v>
      </c>
      <c r="D20" s="215">
        <v>191987027</v>
      </c>
      <c r="E20" s="215">
        <v>1060</v>
      </c>
      <c r="F20" s="215">
        <v>1271</v>
      </c>
      <c r="G20" s="215">
        <v>1004</v>
      </c>
      <c r="I20" s="215" t="s">
        <v>322</v>
      </c>
      <c r="J20" s="216" t="s">
        <v>246</v>
      </c>
      <c r="K20" s="215" t="s">
        <v>306</v>
      </c>
      <c r="L20" s="215" t="s">
        <v>386</v>
      </c>
      <c r="AD20" s="217"/>
    </row>
    <row r="21" spans="1:30" s="215" customFormat="1" x14ac:dyDescent="0.25">
      <c r="A21" s="215" t="s">
        <v>134</v>
      </c>
      <c r="B21" s="215">
        <v>6708</v>
      </c>
      <c r="C21" s="215" t="s">
        <v>190</v>
      </c>
      <c r="D21" s="215">
        <v>192009097</v>
      </c>
      <c r="E21" s="215">
        <v>1060</v>
      </c>
      <c r="F21" s="215">
        <v>1251</v>
      </c>
      <c r="G21" s="215">
        <v>1004</v>
      </c>
      <c r="I21" s="215" t="s">
        <v>467</v>
      </c>
      <c r="J21" s="216" t="s">
        <v>246</v>
      </c>
      <c r="K21" s="215" t="s">
        <v>304</v>
      </c>
      <c r="L21" s="215" t="s">
        <v>649</v>
      </c>
      <c r="AD21" s="217"/>
    </row>
    <row r="22" spans="1:30" s="215" customFormat="1" x14ac:dyDescent="0.25">
      <c r="A22" s="215" t="s">
        <v>134</v>
      </c>
      <c r="B22" s="215">
        <v>6709</v>
      </c>
      <c r="C22" s="215" t="s">
        <v>191</v>
      </c>
      <c r="D22" s="215">
        <v>191800142</v>
      </c>
      <c r="E22" s="215">
        <v>1020</v>
      </c>
      <c r="F22" s="215">
        <v>1121</v>
      </c>
      <c r="G22" s="215">
        <v>1004</v>
      </c>
      <c r="I22" s="215" t="s">
        <v>323</v>
      </c>
      <c r="J22" s="216" t="s">
        <v>246</v>
      </c>
      <c r="K22" s="215" t="s">
        <v>306</v>
      </c>
      <c r="L22" s="215" t="s">
        <v>387</v>
      </c>
      <c r="AD22" s="217"/>
    </row>
    <row r="23" spans="1:30" s="215" customFormat="1" x14ac:dyDescent="0.25">
      <c r="A23" s="215" t="s">
        <v>134</v>
      </c>
      <c r="B23" s="215">
        <v>6709</v>
      </c>
      <c r="C23" s="215" t="s">
        <v>191</v>
      </c>
      <c r="D23" s="215">
        <v>191906603</v>
      </c>
      <c r="E23" s="215">
        <v>1060</v>
      </c>
      <c r="F23" s="215">
        <v>1252</v>
      </c>
      <c r="G23" s="215">
        <v>1004</v>
      </c>
      <c r="I23" s="215" t="s">
        <v>324</v>
      </c>
      <c r="J23" s="216" t="s">
        <v>246</v>
      </c>
      <c r="K23" s="215" t="s">
        <v>306</v>
      </c>
      <c r="L23" s="215" t="s">
        <v>388</v>
      </c>
      <c r="AD23" s="217"/>
    </row>
    <row r="24" spans="1:30" s="215" customFormat="1" x14ac:dyDescent="0.25">
      <c r="A24" s="215" t="s">
        <v>134</v>
      </c>
      <c r="B24" s="215">
        <v>6709</v>
      </c>
      <c r="C24" s="215" t="s">
        <v>191</v>
      </c>
      <c r="D24" s="215">
        <v>191938678</v>
      </c>
      <c r="E24" s="215">
        <v>1060</v>
      </c>
      <c r="F24" s="215">
        <v>1274</v>
      </c>
      <c r="G24" s="215">
        <v>1004</v>
      </c>
      <c r="I24" s="215" t="s">
        <v>483</v>
      </c>
      <c r="J24" s="216" t="s">
        <v>246</v>
      </c>
      <c r="K24" s="215" t="s">
        <v>306</v>
      </c>
      <c r="L24" s="215" t="s">
        <v>484</v>
      </c>
      <c r="AD24" s="217"/>
    </row>
    <row r="25" spans="1:30" s="215" customFormat="1" x14ac:dyDescent="0.25">
      <c r="A25" s="215" t="s">
        <v>134</v>
      </c>
      <c r="B25" s="215">
        <v>6709</v>
      </c>
      <c r="C25" s="215" t="s">
        <v>191</v>
      </c>
      <c r="D25" s="215">
        <v>191960515</v>
      </c>
      <c r="E25" s="215">
        <v>1020</v>
      </c>
      <c r="F25" s="215">
        <v>1122</v>
      </c>
      <c r="G25" s="215">
        <v>1004</v>
      </c>
      <c r="I25" s="215" t="s">
        <v>325</v>
      </c>
      <c r="J25" s="216" t="s">
        <v>246</v>
      </c>
      <c r="K25" s="215" t="s">
        <v>304</v>
      </c>
      <c r="L25" s="215" t="s">
        <v>444</v>
      </c>
      <c r="AD25" s="217"/>
    </row>
    <row r="26" spans="1:30" s="215" customFormat="1" x14ac:dyDescent="0.25">
      <c r="A26" s="215" t="s">
        <v>134</v>
      </c>
      <c r="B26" s="215">
        <v>6709</v>
      </c>
      <c r="C26" s="215" t="s">
        <v>191</v>
      </c>
      <c r="D26" s="215">
        <v>191964033</v>
      </c>
      <c r="E26" s="215">
        <v>1020</v>
      </c>
      <c r="F26" s="215">
        <v>1110</v>
      </c>
      <c r="G26" s="215">
        <v>1004</v>
      </c>
      <c r="I26" s="215" t="s">
        <v>479</v>
      </c>
      <c r="J26" s="216" t="s">
        <v>246</v>
      </c>
      <c r="K26" s="215" t="s">
        <v>306</v>
      </c>
      <c r="L26" s="215" t="s">
        <v>481</v>
      </c>
      <c r="AD26" s="217"/>
    </row>
    <row r="27" spans="1:30" s="215" customFormat="1" x14ac:dyDescent="0.25">
      <c r="A27" s="215" t="s">
        <v>134</v>
      </c>
      <c r="B27" s="215">
        <v>6709</v>
      </c>
      <c r="C27" s="215" t="s">
        <v>191</v>
      </c>
      <c r="D27" s="215">
        <v>191977138</v>
      </c>
      <c r="E27" s="215">
        <v>1060</v>
      </c>
      <c r="F27" s="215">
        <v>1242</v>
      </c>
      <c r="G27" s="215">
        <v>1004</v>
      </c>
      <c r="I27" s="215" t="s">
        <v>326</v>
      </c>
      <c r="J27" s="216" t="s">
        <v>246</v>
      </c>
      <c r="K27" s="215" t="s">
        <v>306</v>
      </c>
      <c r="L27" s="215" t="s">
        <v>485</v>
      </c>
      <c r="AD27" s="217"/>
    </row>
    <row r="28" spans="1:30" s="215" customFormat="1" x14ac:dyDescent="0.25">
      <c r="A28" s="215" t="s">
        <v>134</v>
      </c>
      <c r="B28" s="215">
        <v>6709</v>
      </c>
      <c r="C28" s="215" t="s">
        <v>191</v>
      </c>
      <c r="D28" s="215">
        <v>192022768</v>
      </c>
      <c r="E28" s="215">
        <v>1060</v>
      </c>
      <c r="F28" s="215">
        <v>1242</v>
      </c>
      <c r="G28" s="215">
        <v>1004</v>
      </c>
      <c r="I28" s="215" t="s">
        <v>608</v>
      </c>
      <c r="J28" s="216" t="s">
        <v>246</v>
      </c>
      <c r="K28" s="215" t="s">
        <v>306</v>
      </c>
      <c r="L28" s="215" t="s">
        <v>614</v>
      </c>
      <c r="AD28" s="217"/>
    </row>
    <row r="29" spans="1:30" s="215" customFormat="1" x14ac:dyDescent="0.25">
      <c r="A29" s="215" t="s">
        <v>134</v>
      </c>
      <c r="B29" s="215">
        <v>6710</v>
      </c>
      <c r="C29" s="215" t="s">
        <v>192</v>
      </c>
      <c r="D29" s="215">
        <v>191701628</v>
      </c>
      <c r="E29" s="215">
        <v>1060</v>
      </c>
      <c r="F29" s="215">
        <v>1252</v>
      </c>
      <c r="G29" s="215">
        <v>1003</v>
      </c>
      <c r="I29" s="215" t="s">
        <v>327</v>
      </c>
      <c r="J29" s="216" t="s">
        <v>246</v>
      </c>
      <c r="K29" s="215" t="s">
        <v>306</v>
      </c>
      <c r="L29" s="215" t="s">
        <v>389</v>
      </c>
      <c r="AD29" s="217"/>
    </row>
    <row r="30" spans="1:30" s="215" customFormat="1" x14ac:dyDescent="0.25">
      <c r="A30" s="215" t="s">
        <v>134</v>
      </c>
      <c r="B30" s="215">
        <v>6710</v>
      </c>
      <c r="C30" s="215" t="s">
        <v>192</v>
      </c>
      <c r="D30" s="215">
        <v>191701629</v>
      </c>
      <c r="E30" s="215">
        <v>1060</v>
      </c>
      <c r="F30" s="215">
        <v>1252</v>
      </c>
      <c r="G30" s="215">
        <v>1003</v>
      </c>
      <c r="I30" s="215" t="s">
        <v>328</v>
      </c>
      <c r="J30" s="216" t="s">
        <v>246</v>
      </c>
      <c r="K30" s="215" t="s">
        <v>306</v>
      </c>
      <c r="L30" s="215" t="s">
        <v>390</v>
      </c>
      <c r="AD30" s="217"/>
    </row>
    <row r="31" spans="1:30" s="215" customFormat="1" x14ac:dyDescent="0.25">
      <c r="A31" s="215" t="s">
        <v>134</v>
      </c>
      <c r="B31" s="215">
        <v>6710</v>
      </c>
      <c r="C31" s="215" t="s">
        <v>192</v>
      </c>
      <c r="D31" s="215">
        <v>191701631</v>
      </c>
      <c r="E31" s="215">
        <v>1060</v>
      </c>
      <c r="F31" s="215">
        <v>1252</v>
      </c>
      <c r="G31" s="215">
        <v>1003</v>
      </c>
      <c r="I31" s="215" t="s">
        <v>329</v>
      </c>
      <c r="J31" s="216" t="s">
        <v>246</v>
      </c>
      <c r="K31" s="215" t="s">
        <v>306</v>
      </c>
      <c r="L31" s="215" t="s">
        <v>391</v>
      </c>
      <c r="AD31" s="217"/>
    </row>
    <row r="32" spans="1:30" s="215" customFormat="1" x14ac:dyDescent="0.25">
      <c r="A32" s="215" t="s">
        <v>134</v>
      </c>
      <c r="B32" s="215">
        <v>6710</v>
      </c>
      <c r="C32" s="215" t="s">
        <v>192</v>
      </c>
      <c r="D32" s="215">
        <v>191701633</v>
      </c>
      <c r="E32" s="215">
        <v>1060</v>
      </c>
      <c r="F32" s="215">
        <v>1252</v>
      </c>
      <c r="G32" s="215">
        <v>1003</v>
      </c>
      <c r="I32" s="215" t="s">
        <v>330</v>
      </c>
      <c r="J32" s="216" t="s">
        <v>246</v>
      </c>
      <c r="K32" s="215" t="s">
        <v>306</v>
      </c>
      <c r="L32" s="215" t="s">
        <v>392</v>
      </c>
      <c r="AD32" s="217"/>
    </row>
    <row r="33" spans="1:30" s="215" customFormat="1" x14ac:dyDescent="0.25">
      <c r="A33" s="215" t="s">
        <v>134</v>
      </c>
      <c r="B33" s="215">
        <v>6710</v>
      </c>
      <c r="C33" s="215" t="s">
        <v>192</v>
      </c>
      <c r="D33" s="215">
        <v>191701634</v>
      </c>
      <c r="E33" s="215">
        <v>1060</v>
      </c>
      <c r="F33" s="215">
        <v>1252</v>
      </c>
      <c r="G33" s="215">
        <v>1003</v>
      </c>
      <c r="I33" s="215" t="s">
        <v>555</v>
      </c>
      <c r="J33" s="216" t="s">
        <v>246</v>
      </c>
      <c r="K33" s="215" t="s">
        <v>306</v>
      </c>
      <c r="L33" s="215" t="s">
        <v>561</v>
      </c>
      <c r="AD33" s="217"/>
    </row>
    <row r="34" spans="1:30" s="215" customFormat="1" x14ac:dyDescent="0.25">
      <c r="A34" s="215" t="s">
        <v>134</v>
      </c>
      <c r="B34" s="215">
        <v>6710</v>
      </c>
      <c r="C34" s="215" t="s">
        <v>192</v>
      </c>
      <c r="D34" s="215">
        <v>191701636</v>
      </c>
      <c r="E34" s="215">
        <v>1060</v>
      </c>
      <c r="F34" s="215">
        <v>1252</v>
      </c>
      <c r="G34" s="215">
        <v>1003</v>
      </c>
      <c r="I34" s="215" t="s">
        <v>331</v>
      </c>
      <c r="J34" s="216" t="s">
        <v>246</v>
      </c>
      <c r="K34" s="215" t="s">
        <v>306</v>
      </c>
      <c r="L34" s="215" t="s">
        <v>393</v>
      </c>
      <c r="AD34" s="217"/>
    </row>
    <row r="35" spans="1:30" s="215" customFormat="1" x14ac:dyDescent="0.25">
      <c r="A35" s="215" t="s">
        <v>134</v>
      </c>
      <c r="B35" s="215">
        <v>6710</v>
      </c>
      <c r="C35" s="215" t="s">
        <v>192</v>
      </c>
      <c r="D35" s="215">
        <v>191892367</v>
      </c>
      <c r="E35" s="215">
        <v>1020</v>
      </c>
      <c r="F35" s="215">
        <v>1122</v>
      </c>
      <c r="G35" s="215">
        <v>1004</v>
      </c>
      <c r="I35" s="215" t="s">
        <v>618</v>
      </c>
      <c r="J35" s="216" t="s">
        <v>246</v>
      </c>
      <c r="K35" s="215" t="s">
        <v>306</v>
      </c>
      <c r="L35" s="215" t="s">
        <v>619</v>
      </c>
      <c r="AD35" s="217"/>
    </row>
    <row r="36" spans="1:30" s="215" customFormat="1" x14ac:dyDescent="0.25">
      <c r="A36" s="215" t="s">
        <v>134</v>
      </c>
      <c r="B36" s="215">
        <v>6710</v>
      </c>
      <c r="C36" s="215" t="s">
        <v>192</v>
      </c>
      <c r="D36" s="215">
        <v>191949616</v>
      </c>
      <c r="E36" s="215">
        <v>1020</v>
      </c>
      <c r="F36" s="215">
        <v>1110</v>
      </c>
      <c r="G36" s="215">
        <v>1003</v>
      </c>
      <c r="I36" s="215" t="s">
        <v>332</v>
      </c>
      <c r="J36" s="216" t="s">
        <v>246</v>
      </c>
      <c r="K36" s="215" t="s">
        <v>306</v>
      </c>
      <c r="L36" s="215" t="s">
        <v>394</v>
      </c>
      <c r="AD36" s="217"/>
    </row>
    <row r="37" spans="1:30" s="215" customFormat="1" x14ac:dyDescent="0.25">
      <c r="A37" s="215" t="s">
        <v>134</v>
      </c>
      <c r="B37" s="215">
        <v>6710</v>
      </c>
      <c r="C37" s="215" t="s">
        <v>192</v>
      </c>
      <c r="D37" s="215">
        <v>191949617</v>
      </c>
      <c r="E37" s="215">
        <v>1020</v>
      </c>
      <c r="F37" s="215">
        <v>1110</v>
      </c>
      <c r="G37" s="215">
        <v>1003</v>
      </c>
      <c r="I37" s="215" t="s">
        <v>556</v>
      </c>
      <c r="J37" s="216" t="s">
        <v>246</v>
      </c>
      <c r="K37" s="215" t="s">
        <v>306</v>
      </c>
      <c r="L37" s="215" t="s">
        <v>562</v>
      </c>
      <c r="AD37" s="217"/>
    </row>
    <row r="38" spans="1:30" s="215" customFormat="1" x14ac:dyDescent="0.25">
      <c r="A38" s="215" t="s">
        <v>134</v>
      </c>
      <c r="B38" s="215">
        <v>6710</v>
      </c>
      <c r="C38" s="215" t="s">
        <v>192</v>
      </c>
      <c r="D38" s="215">
        <v>191949619</v>
      </c>
      <c r="E38" s="215">
        <v>1020</v>
      </c>
      <c r="F38" s="215">
        <v>1110</v>
      </c>
      <c r="G38" s="215">
        <v>1003</v>
      </c>
      <c r="I38" s="215" t="s">
        <v>557</v>
      </c>
      <c r="J38" s="216" t="s">
        <v>246</v>
      </c>
      <c r="K38" s="215" t="s">
        <v>306</v>
      </c>
      <c r="L38" s="215" t="s">
        <v>563</v>
      </c>
      <c r="AD38" s="217"/>
    </row>
    <row r="39" spans="1:30" s="215" customFormat="1" x14ac:dyDescent="0.25">
      <c r="A39" s="215" t="s">
        <v>134</v>
      </c>
      <c r="B39" s="215">
        <v>6710</v>
      </c>
      <c r="C39" s="215" t="s">
        <v>192</v>
      </c>
      <c r="D39" s="215">
        <v>191949622</v>
      </c>
      <c r="E39" s="215">
        <v>1020</v>
      </c>
      <c r="F39" s="215">
        <v>1110</v>
      </c>
      <c r="G39" s="215">
        <v>1003</v>
      </c>
      <c r="I39" s="215" t="s">
        <v>558</v>
      </c>
      <c r="J39" s="216" t="s">
        <v>246</v>
      </c>
      <c r="K39" s="215" t="s">
        <v>306</v>
      </c>
      <c r="L39" s="215" t="s">
        <v>564</v>
      </c>
      <c r="AD39" s="217"/>
    </row>
    <row r="40" spans="1:30" s="215" customFormat="1" x14ac:dyDescent="0.25">
      <c r="A40" s="215" t="s">
        <v>134</v>
      </c>
      <c r="B40" s="215">
        <v>6710</v>
      </c>
      <c r="C40" s="215" t="s">
        <v>192</v>
      </c>
      <c r="D40" s="215">
        <v>191949623</v>
      </c>
      <c r="E40" s="215">
        <v>1020</v>
      </c>
      <c r="F40" s="215">
        <v>1110</v>
      </c>
      <c r="G40" s="215">
        <v>1003</v>
      </c>
      <c r="I40" s="215" t="s">
        <v>559</v>
      </c>
      <c r="J40" s="216" t="s">
        <v>246</v>
      </c>
      <c r="K40" s="215" t="s">
        <v>306</v>
      </c>
      <c r="L40" s="215" t="s">
        <v>565</v>
      </c>
      <c r="AD40" s="217"/>
    </row>
    <row r="41" spans="1:30" s="215" customFormat="1" x14ac:dyDescent="0.25">
      <c r="A41" s="215" t="s">
        <v>134</v>
      </c>
      <c r="B41" s="215">
        <v>6710</v>
      </c>
      <c r="C41" s="215" t="s">
        <v>192</v>
      </c>
      <c r="D41" s="215">
        <v>191949625</v>
      </c>
      <c r="E41" s="215">
        <v>1020</v>
      </c>
      <c r="F41" s="215">
        <v>1110</v>
      </c>
      <c r="G41" s="215">
        <v>1003</v>
      </c>
      <c r="I41" s="215" t="s">
        <v>560</v>
      </c>
      <c r="J41" s="216" t="s">
        <v>246</v>
      </c>
      <c r="K41" s="215" t="s">
        <v>306</v>
      </c>
      <c r="L41" s="215" t="s">
        <v>566</v>
      </c>
      <c r="AD41" s="217"/>
    </row>
    <row r="42" spans="1:30" s="215" customFormat="1" x14ac:dyDescent="0.25">
      <c r="A42" s="215" t="s">
        <v>134</v>
      </c>
      <c r="B42" s="215">
        <v>6710</v>
      </c>
      <c r="C42" s="215" t="s">
        <v>192</v>
      </c>
      <c r="D42" s="215">
        <v>191962376</v>
      </c>
      <c r="E42" s="215">
        <v>1020</v>
      </c>
      <c r="F42" s="215">
        <v>1110</v>
      </c>
      <c r="G42" s="215">
        <v>1004</v>
      </c>
      <c r="I42" s="215" t="s">
        <v>769</v>
      </c>
      <c r="J42" s="216" t="s">
        <v>246</v>
      </c>
      <c r="K42" s="215" t="s">
        <v>306</v>
      </c>
      <c r="L42" s="215" t="s">
        <v>773</v>
      </c>
      <c r="AD42" s="217"/>
    </row>
    <row r="43" spans="1:30" s="215" customFormat="1" x14ac:dyDescent="0.25">
      <c r="A43" s="215" t="s">
        <v>134</v>
      </c>
      <c r="B43" s="215">
        <v>6710</v>
      </c>
      <c r="C43" s="215" t="s">
        <v>192</v>
      </c>
      <c r="D43" s="215">
        <v>191962377</v>
      </c>
      <c r="E43" s="215">
        <v>1020</v>
      </c>
      <c r="F43" s="215">
        <v>1110</v>
      </c>
      <c r="G43" s="215">
        <v>1004</v>
      </c>
      <c r="I43" s="215" t="s">
        <v>770</v>
      </c>
      <c r="J43" s="216" t="s">
        <v>246</v>
      </c>
      <c r="K43" s="215" t="s">
        <v>306</v>
      </c>
      <c r="L43" s="215" t="s">
        <v>774</v>
      </c>
      <c r="AD43" s="217"/>
    </row>
    <row r="44" spans="1:30" s="215" customFormat="1" x14ac:dyDescent="0.25">
      <c r="A44" s="215" t="s">
        <v>134</v>
      </c>
      <c r="B44" s="215">
        <v>6710</v>
      </c>
      <c r="C44" s="215" t="s">
        <v>192</v>
      </c>
      <c r="D44" s="215">
        <v>191962378</v>
      </c>
      <c r="E44" s="215">
        <v>1020</v>
      </c>
      <c r="F44" s="215">
        <v>1110</v>
      </c>
      <c r="G44" s="215">
        <v>1004</v>
      </c>
      <c r="I44" s="215" t="s">
        <v>771</v>
      </c>
      <c r="J44" s="216" t="s">
        <v>246</v>
      </c>
      <c r="K44" s="215" t="s">
        <v>306</v>
      </c>
      <c r="L44" s="215" t="s">
        <v>775</v>
      </c>
      <c r="AD44" s="217"/>
    </row>
    <row r="45" spans="1:30" s="215" customFormat="1" x14ac:dyDescent="0.25">
      <c r="A45" s="215" t="s">
        <v>134</v>
      </c>
      <c r="B45" s="215">
        <v>6710</v>
      </c>
      <c r="C45" s="215" t="s">
        <v>192</v>
      </c>
      <c r="D45" s="215">
        <v>192008820</v>
      </c>
      <c r="E45" s="215">
        <v>1040</v>
      </c>
      <c r="F45" s="215">
        <v>1230</v>
      </c>
      <c r="G45" s="215">
        <v>1003</v>
      </c>
      <c r="I45" s="215" t="s">
        <v>638</v>
      </c>
      <c r="J45" s="216" t="s">
        <v>246</v>
      </c>
      <c r="K45" s="215" t="s">
        <v>306</v>
      </c>
      <c r="L45" s="215" t="s">
        <v>640</v>
      </c>
      <c r="AD45" s="217"/>
    </row>
    <row r="46" spans="1:30" s="215" customFormat="1" x14ac:dyDescent="0.25">
      <c r="A46" s="215" t="s">
        <v>134</v>
      </c>
      <c r="B46" s="215">
        <v>6710</v>
      </c>
      <c r="C46" s="215" t="s">
        <v>192</v>
      </c>
      <c r="D46" s="215">
        <v>502182725</v>
      </c>
      <c r="E46" s="215">
        <v>1060</v>
      </c>
      <c r="F46" s="215">
        <v>1274</v>
      </c>
      <c r="G46" s="215">
        <v>1004</v>
      </c>
      <c r="I46" s="215" t="s">
        <v>639</v>
      </c>
      <c r="J46" s="216" t="s">
        <v>246</v>
      </c>
      <c r="K46" s="215" t="s">
        <v>304</v>
      </c>
      <c r="L46" s="215" t="s">
        <v>641</v>
      </c>
      <c r="AD46" s="217"/>
    </row>
    <row r="47" spans="1:30" s="215" customFormat="1" x14ac:dyDescent="0.25">
      <c r="A47" s="215" t="s">
        <v>134</v>
      </c>
      <c r="B47" s="215">
        <v>6711</v>
      </c>
      <c r="C47" s="215" t="s">
        <v>193</v>
      </c>
      <c r="D47" s="215">
        <v>972376</v>
      </c>
      <c r="E47" s="215">
        <v>1040</v>
      </c>
      <c r="F47" s="215">
        <v>1274</v>
      </c>
      <c r="G47" s="215">
        <v>1004</v>
      </c>
      <c r="I47" s="215" t="s">
        <v>567</v>
      </c>
      <c r="J47" s="216" t="s">
        <v>246</v>
      </c>
      <c r="K47" s="215" t="s">
        <v>304</v>
      </c>
      <c r="L47" s="215" t="s">
        <v>570</v>
      </c>
      <c r="AD47" s="217"/>
    </row>
    <row r="48" spans="1:30" s="215" customFormat="1" x14ac:dyDescent="0.25">
      <c r="A48" s="215" t="s">
        <v>134</v>
      </c>
      <c r="B48" s="215">
        <v>6711</v>
      </c>
      <c r="C48" s="215" t="s">
        <v>193</v>
      </c>
      <c r="D48" s="215">
        <v>191995820</v>
      </c>
      <c r="E48" s="215">
        <v>1030</v>
      </c>
      <c r="F48" s="215">
        <v>1122</v>
      </c>
      <c r="G48" s="215">
        <v>1003</v>
      </c>
      <c r="I48" s="215" t="s">
        <v>620</v>
      </c>
      <c r="J48" s="216" t="s">
        <v>246</v>
      </c>
      <c r="K48" s="215" t="s">
        <v>306</v>
      </c>
      <c r="L48" s="215" t="s">
        <v>622</v>
      </c>
      <c r="AD48" s="217"/>
    </row>
    <row r="49" spans="1:30" s="215" customFormat="1" x14ac:dyDescent="0.25">
      <c r="A49" s="215" t="s">
        <v>134</v>
      </c>
      <c r="B49" s="215">
        <v>6711</v>
      </c>
      <c r="C49" s="215" t="s">
        <v>193</v>
      </c>
      <c r="D49" s="215">
        <v>192037039</v>
      </c>
      <c r="E49" s="215">
        <v>1080</v>
      </c>
      <c r="F49" s="215">
        <v>1274</v>
      </c>
      <c r="G49" s="215">
        <v>1004</v>
      </c>
      <c r="I49" s="215" t="s">
        <v>799</v>
      </c>
      <c r="J49" s="216" t="s">
        <v>246</v>
      </c>
      <c r="K49" s="215" t="s">
        <v>306</v>
      </c>
      <c r="L49" s="215" t="s">
        <v>809</v>
      </c>
      <c r="AD49" s="217"/>
    </row>
    <row r="50" spans="1:30" s="215" customFormat="1" x14ac:dyDescent="0.25">
      <c r="A50" s="215" t="s">
        <v>134</v>
      </c>
      <c r="B50" s="215">
        <v>6712</v>
      </c>
      <c r="C50" s="215" t="s">
        <v>194</v>
      </c>
      <c r="D50" s="215">
        <v>191863461</v>
      </c>
      <c r="E50" s="215">
        <v>1060</v>
      </c>
      <c r="F50" s="215">
        <v>1251</v>
      </c>
      <c r="G50" s="215">
        <v>1004</v>
      </c>
      <c r="I50" s="215" t="s">
        <v>333</v>
      </c>
      <c r="J50" s="216" t="s">
        <v>246</v>
      </c>
      <c r="K50" s="215" t="s">
        <v>306</v>
      </c>
      <c r="L50" s="215" t="s">
        <v>395</v>
      </c>
      <c r="AD50" s="217"/>
    </row>
    <row r="51" spans="1:30" s="215" customFormat="1" x14ac:dyDescent="0.25">
      <c r="A51" s="215" t="s">
        <v>134</v>
      </c>
      <c r="B51" s="215">
        <v>6712</v>
      </c>
      <c r="C51" s="215" t="s">
        <v>194</v>
      </c>
      <c r="D51" s="215">
        <v>191960322</v>
      </c>
      <c r="E51" s="215">
        <v>1060</v>
      </c>
      <c r="F51" s="215">
        <v>1274</v>
      </c>
      <c r="G51" s="215">
        <v>1004</v>
      </c>
      <c r="I51" s="215" t="s">
        <v>334</v>
      </c>
      <c r="J51" s="216" t="s">
        <v>246</v>
      </c>
      <c r="K51" s="215" t="s">
        <v>306</v>
      </c>
      <c r="L51" s="215" t="s">
        <v>396</v>
      </c>
      <c r="AD51" s="217"/>
    </row>
    <row r="52" spans="1:30" s="215" customFormat="1" x14ac:dyDescent="0.25">
      <c r="A52" s="215" t="s">
        <v>134</v>
      </c>
      <c r="B52" s="215">
        <v>6712</v>
      </c>
      <c r="C52" s="215" t="s">
        <v>194</v>
      </c>
      <c r="D52" s="215">
        <v>191991825</v>
      </c>
      <c r="E52" s="215">
        <v>1080</v>
      </c>
      <c r="F52" s="215">
        <v>1274</v>
      </c>
      <c r="G52" s="215">
        <v>1004</v>
      </c>
      <c r="I52" s="215" t="s">
        <v>528</v>
      </c>
      <c r="J52" s="216" t="s">
        <v>246</v>
      </c>
      <c r="K52" s="215" t="s">
        <v>306</v>
      </c>
      <c r="L52" s="215" t="s">
        <v>531</v>
      </c>
      <c r="AD52" s="217"/>
    </row>
    <row r="53" spans="1:30" s="215" customFormat="1" x14ac:dyDescent="0.25">
      <c r="A53" s="215" t="s">
        <v>134</v>
      </c>
      <c r="B53" s="215">
        <v>6712</v>
      </c>
      <c r="C53" s="215" t="s">
        <v>194</v>
      </c>
      <c r="D53" s="215">
        <v>192023944</v>
      </c>
      <c r="E53" s="215">
        <v>1060</v>
      </c>
      <c r="F53" s="215">
        <v>1274</v>
      </c>
      <c r="G53" s="215">
        <v>1004</v>
      </c>
      <c r="I53" s="215" t="s">
        <v>534</v>
      </c>
      <c r="J53" s="216" t="s">
        <v>246</v>
      </c>
      <c r="K53" s="215" t="s">
        <v>306</v>
      </c>
      <c r="L53" s="215" t="s">
        <v>541</v>
      </c>
      <c r="AD53" s="217"/>
    </row>
    <row r="54" spans="1:30" s="215" customFormat="1" x14ac:dyDescent="0.25">
      <c r="A54" s="215" t="s">
        <v>134</v>
      </c>
      <c r="B54" s="215">
        <v>6713</v>
      </c>
      <c r="C54" s="215" t="s">
        <v>195</v>
      </c>
      <c r="D54" s="215">
        <v>191980907</v>
      </c>
      <c r="E54" s="215">
        <v>1060</v>
      </c>
      <c r="F54" s="215">
        <v>1274</v>
      </c>
      <c r="G54" s="215">
        <v>1004</v>
      </c>
      <c r="I54" s="215" t="s">
        <v>553</v>
      </c>
      <c r="J54" s="216" t="s">
        <v>246</v>
      </c>
      <c r="K54" s="215" t="s">
        <v>306</v>
      </c>
      <c r="L54" s="215" t="s">
        <v>554</v>
      </c>
      <c r="AD54" s="217"/>
    </row>
    <row r="55" spans="1:30" s="215" customFormat="1" x14ac:dyDescent="0.25">
      <c r="A55" s="215" t="s">
        <v>134</v>
      </c>
      <c r="B55" s="215">
        <v>6715</v>
      </c>
      <c r="C55" s="215" t="s">
        <v>196</v>
      </c>
      <c r="D55" s="215">
        <v>191780801</v>
      </c>
      <c r="E55" s="215">
        <v>1020</v>
      </c>
      <c r="F55" s="215">
        <v>1110</v>
      </c>
      <c r="G55" s="215">
        <v>1004</v>
      </c>
      <c r="I55" s="215" t="s">
        <v>308</v>
      </c>
      <c r="J55" s="216" t="s">
        <v>246</v>
      </c>
      <c r="K55" s="215" t="s">
        <v>306</v>
      </c>
      <c r="L55" s="215" t="s">
        <v>315</v>
      </c>
      <c r="AD55" s="217"/>
    </row>
    <row r="56" spans="1:30" s="215" customFormat="1" x14ac:dyDescent="0.25">
      <c r="A56" s="215" t="s">
        <v>134</v>
      </c>
      <c r="B56" s="215">
        <v>6715</v>
      </c>
      <c r="C56" s="215" t="s">
        <v>196</v>
      </c>
      <c r="D56" s="215">
        <v>191956334</v>
      </c>
      <c r="E56" s="215">
        <v>1020</v>
      </c>
      <c r="F56" s="215">
        <v>1110</v>
      </c>
      <c r="G56" s="215">
        <v>1004</v>
      </c>
      <c r="I56" s="215" t="s">
        <v>529</v>
      </c>
      <c r="J56" s="216" t="s">
        <v>246</v>
      </c>
      <c r="K56" s="215" t="s">
        <v>306</v>
      </c>
      <c r="L56" s="215" t="s">
        <v>532</v>
      </c>
      <c r="AD56" s="217"/>
    </row>
    <row r="57" spans="1:30" s="215" customFormat="1" x14ac:dyDescent="0.25">
      <c r="A57" s="215" t="s">
        <v>134</v>
      </c>
      <c r="B57" s="215">
        <v>6715</v>
      </c>
      <c r="C57" s="215" t="s">
        <v>196</v>
      </c>
      <c r="D57" s="215">
        <v>502018918</v>
      </c>
      <c r="E57" s="215">
        <v>1060</v>
      </c>
      <c r="F57" s="215">
        <v>1274</v>
      </c>
      <c r="G57" s="215">
        <v>1004</v>
      </c>
      <c r="I57" s="215" t="s">
        <v>309</v>
      </c>
      <c r="J57" s="216" t="s">
        <v>246</v>
      </c>
      <c r="K57" s="215" t="s">
        <v>306</v>
      </c>
      <c r="L57" s="215" t="s">
        <v>316</v>
      </c>
      <c r="AD57" s="217"/>
    </row>
    <row r="58" spans="1:30" s="215" customFormat="1" x14ac:dyDescent="0.25">
      <c r="A58" s="215" t="s">
        <v>134</v>
      </c>
      <c r="B58" s="215">
        <v>6719</v>
      </c>
      <c r="C58" s="215" t="s">
        <v>199</v>
      </c>
      <c r="D58" s="215">
        <v>192015217</v>
      </c>
      <c r="E58" s="215">
        <v>1020</v>
      </c>
      <c r="F58" s="215">
        <v>1110</v>
      </c>
      <c r="G58" s="215">
        <v>1003</v>
      </c>
      <c r="I58" s="215" t="s">
        <v>487</v>
      </c>
      <c r="J58" s="216" t="s">
        <v>246</v>
      </c>
      <c r="K58" s="215" t="s">
        <v>306</v>
      </c>
      <c r="L58" s="215" t="s">
        <v>489</v>
      </c>
      <c r="AD58" s="217"/>
    </row>
    <row r="59" spans="1:30" s="215" customFormat="1" x14ac:dyDescent="0.25">
      <c r="A59" s="215" t="s">
        <v>134</v>
      </c>
      <c r="B59" s="215">
        <v>6719</v>
      </c>
      <c r="C59" s="215" t="s">
        <v>199</v>
      </c>
      <c r="D59" s="215">
        <v>192015220</v>
      </c>
      <c r="E59" s="215">
        <v>1060</v>
      </c>
      <c r="F59" s="215">
        <v>1242</v>
      </c>
      <c r="G59" s="215">
        <v>1003</v>
      </c>
      <c r="I59" s="215" t="s">
        <v>488</v>
      </c>
      <c r="J59" s="216" t="s">
        <v>246</v>
      </c>
      <c r="K59" s="215" t="s">
        <v>306</v>
      </c>
      <c r="L59" s="215" t="s">
        <v>490</v>
      </c>
      <c r="AD59" s="217"/>
    </row>
    <row r="60" spans="1:30" s="215" customFormat="1" x14ac:dyDescent="0.25">
      <c r="A60" s="215" t="s">
        <v>134</v>
      </c>
      <c r="B60" s="215">
        <v>6729</v>
      </c>
      <c r="C60" s="215" t="s">
        <v>203</v>
      </c>
      <c r="D60" s="215">
        <v>3167837</v>
      </c>
      <c r="E60" s="215">
        <v>1020</v>
      </c>
      <c r="F60" s="215">
        <v>1122</v>
      </c>
      <c r="G60" s="215">
        <v>1004</v>
      </c>
      <c r="I60" s="215" t="s">
        <v>800</v>
      </c>
      <c r="J60" s="216" t="s">
        <v>246</v>
      </c>
      <c r="K60" s="215" t="s">
        <v>304</v>
      </c>
      <c r="L60" s="215" t="s">
        <v>813</v>
      </c>
      <c r="AD60" s="217"/>
    </row>
    <row r="61" spans="1:30" s="215" customFormat="1" x14ac:dyDescent="0.25">
      <c r="A61" s="215" t="s">
        <v>134</v>
      </c>
      <c r="B61" s="215">
        <v>6729</v>
      </c>
      <c r="C61" s="215" t="s">
        <v>203</v>
      </c>
      <c r="D61" s="215">
        <v>191759311</v>
      </c>
      <c r="E61" s="215">
        <v>1020</v>
      </c>
      <c r="F61" s="215">
        <v>1122</v>
      </c>
      <c r="G61" s="215">
        <v>1004</v>
      </c>
      <c r="I61" s="215" t="s">
        <v>621</v>
      </c>
      <c r="J61" s="216" t="s">
        <v>246</v>
      </c>
      <c r="K61" s="215" t="s">
        <v>306</v>
      </c>
      <c r="L61" s="215" t="s">
        <v>623</v>
      </c>
      <c r="AD61" s="217"/>
    </row>
    <row r="62" spans="1:30" s="215" customFormat="1" x14ac:dyDescent="0.25">
      <c r="A62" s="215" t="s">
        <v>134</v>
      </c>
      <c r="B62" s="215">
        <v>6729</v>
      </c>
      <c r="C62" s="215" t="s">
        <v>203</v>
      </c>
      <c r="D62" s="215">
        <v>191888029</v>
      </c>
      <c r="E62" s="215">
        <v>1020</v>
      </c>
      <c r="F62" s="215">
        <v>1122</v>
      </c>
      <c r="G62" s="215">
        <v>1004</v>
      </c>
      <c r="I62" s="215" t="s">
        <v>512</v>
      </c>
      <c r="J62" s="216" t="s">
        <v>246</v>
      </c>
      <c r="K62" s="215" t="s">
        <v>306</v>
      </c>
      <c r="L62" s="215" t="s">
        <v>516</v>
      </c>
      <c r="AD62" s="217"/>
    </row>
    <row r="63" spans="1:30" s="215" customFormat="1" x14ac:dyDescent="0.25">
      <c r="A63" s="215" t="s">
        <v>134</v>
      </c>
      <c r="B63" s="215">
        <v>6729</v>
      </c>
      <c r="C63" s="215" t="s">
        <v>203</v>
      </c>
      <c r="D63" s="215">
        <v>191947174</v>
      </c>
      <c r="E63" s="215">
        <v>1020</v>
      </c>
      <c r="F63" s="215">
        <v>1122</v>
      </c>
      <c r="G63" s="215">
        <v>1003</v>
      </c>
      <c r="I63" s="215" t="s">
        <v>335</v>
      </c>
      <c r="J63" s="216" t="s">
        <v>246</v>
      </c>
      <c r="K63" s="215" t="s">
        <v>306</v>
      </c>
      <c r="L63" s="215" t="s">
        <v>397</v>
      </c>
      <c r="AD63" s="217"/>
    </row>
    <row r="64" spans="1:30" s="215" customFormat="1" x14ac:dyDescent="0.25">
      <c r="A64" s="215" t="s">
        <v>134</v>
      </c>
      <c r="B64" s="215">
        <v>6729</v>
      </c>
      <c r="C64" s="215" t="s">
        <v>203</v>
      </c>
      <c r="D64" s="215">
        <v>191983163</v>
      </c>
      <c r="E64" s="215">
        <v>1080</v>
      </c>
      <c r="F64" s="215">
        <v>1252</v>
      </c>
      <c r="G64" s="215">
        <v>1004</v>
      </c>
      <c r="I64" s="215" t="s">
        <v>571</v>
      </c>
      <c r="J64" s="216" t="s">
        <v>246</v>
      </c>
      <c r="K64" s="215" t="s">
        <v>306</v>
      </c>
      <c r="L64" s="215" t="s">
        <v>575</v>
      </c>
      <c r="AD64" s="217"/>
    </row>
    <row r="65" spans="1:30" s="215" customFormat="1" x14ac:dyDescent="0.25">
      <c r="A65" s="215" t="s">
        <v>134</v>
      </c>
      <c r="B65" s="215">
        <v>6729</v>
      </c>
      <c r="C65" s="215" t="s">
        <v>203</v>
      </c>
      <c r="D65" s="215">
        <v>192026618</v>
      </c>
      <c r="E65" s="215">
        <v>1080</v>
      </c>
      <c r="F65" s="215">
        <v>1274</v>
      </c>
      <c r="G65" s="215">
        <v>1004</v>
      </c>
      <c r="I65" s="215" t="s">
        <v>715</v>
      </c>
      <c r="J65" s="216" t="s">
        <v>246</v>
      </c>
      <c r="K65" s="215" t="s">
        <v>306</v>
      </c>
      <c r="L65" s="215" t="s">
        <v>718</v>
      </c>
      <c r="AD65" s="217"/>
    </row>
    <row r="66" spans="1:30" s="215" customFormat="1" x14ac:dyDescent="0.25">
      <c r="A66" s="215" t="s">
        <v>134</v>
      </c>
      <c r="B66" s="215">
        <v>6729</v>
      </c>
      <c r="C66" s="215" t="s">
        <v>203</v>
      </c>
      <c r="D66" s="215">
        <v>192028001</v>
      </c>
      <c r="E66" s="215">
        <v>1080</v>
      </c>
      <c r="F66" s="215">
        <v>1252</v>
      </c>
      <c r="G66" s="215">
        <v>1004</v>
      </c>
      <c r="I66" s="215" t="s">
        <v>568</v>
      </c>
      <c r="J66" s="216" t="s">
        <v>246</v>
      </c>
      <c r="K66" s="215" t="s">
        <v>306</v>
      </c>
      <c r="L66" s="215" t="s">
        <v>569</v>
      </c>
      <c r="AD66" s="217"/>
    </row>
    <row r="67" spans="1:30" s="215" customFormat="1" x14ac:dyDescent="0.25">
      <c r="A67" s="215" t="s">
        <v>134</v>
      </c>
      <c r="B67" s="215">
        <v>6729</v>
      </c>
      <c r="C67" s="215" t="s">
        <v>203</v>
      </c>
      <c r="D67" s="215">
        <v>192028482</v>
      </c>
      <c r="E67" s="215">
        <v>1020</v>
      </c>
      <c r="F67" s="215">
        <v>1122</v>
      </c>
      <c r="G67" s="215">
        <v>1004</v>
      </c>
      <c r="I67" s="215" t="s">
        <v>572</v>
      </c>
      <c r="J67" s="216" t="s">
        <v>246</v>
      </c>
      <c r="K67" s="215" t="s">
        <v>306</v>
      </c>
      <c r="L67" s="215" t="s">
        <v>709</v>
      </c>
      <c r="AD67" s="217"/>
    </row>
    <row r="68" spans="1:30" s="215" customFormat="1" x14ac:dyDescent="0.25">
      <c r="A68" s="215" t="s">
        <v>134</v>
      </c>
      <c r="B68" s="215">
        <v>6729</v>
      </c>
      <c r="C68" s="215" t="s">
        <v>203</v>
      </c>
      <c r="D68" s="215">
        <v>192028487</v>
      </c>
      <c r="E68" s="215">
        <v>1020</v>
      </c>
      <c r="F68" s="215">
        <v>1122</v>
      </c>
      <c r="G68" s="215">
        <v>1004</v>
      </c>
      <c r="I68" s="215" t="s">
        <v>573</v>
      </c>
      <c r="J68" s="216" t="s">
        <v>246</v>
      </c>
      <c r="K68" s="215" t="s">
        <v>306</v>
      </c>
      <c r="L68" s="215" t="s">
        <v>710</v>
      </c>
      <c r="AD68" s="217"/>
    </row>
    <row r="69" spans="1:30" s="215" customFormat="1" x14ac:dyDescent="0.25">
      <c r="A69" s="215" t="s">
        <v>134</v>
      </c>
      <c r="B69" s="215">
        <v>6729</v>
      </c>
      <c r="C69" s="215" t="s">
        <v>203</v>
      </c>
      <c r="D69" s="215">
        <v>192028624</v>
      </c>
      <c r="E69" s="215">
        <v>1060</v>
      </c>
      <c r="F69" s="215">
        <v>1251</v>
      </c>
      <c r="G69" s="215">
        <v>1004</v>
      </c>
      <c r="I69" s="215" t="s">
        <v>574</v>
      </c>
      <c r="J69" s="216" t="s">
        <v>246</v>
      </c>
      <c r="K69" s="215" t="s">
        <v>306</v>
      </c>
      <c r="L69" s="215" t="s">
        <v>753</v>
      </c>
      <c r="AD69" s="217"/>
    </row>
    <row r="70" spans="1:30" s="215" customFormat="1" x14ac:dyDescent="0.25">
      <c r="A70" s="215" t="s">
        <v>134</v>
      </c>
      <c r="B70" s="215">
        <v>6729</v>
      </c>
      <c r="C70" s="215" t="s">
        <v>203</v>
      </c>
      <c r="D70" s="215">
        <v>502202285</v>
      </c>
      <c r="E70" s="215">
        <v>1060</v>
      </c>
      <c r="F70" s="215">
        <v>1242</v>
      </c>
      <c r="G70" s="215">
        <v>1004</v>
      </c>
      <c r="I70" s="215" t="s">
        <v>782</v>
      </c>
      <c r="J70" s="216" t="s">
        <v>246</v>
      </c>
      <c r="K70" s="215" t="s">
        <v>304</v>
      </c>
      <c r="L70" s="215" t="s">
        <v>792</v>
      </c>
      <c r="AD70" s="217"/>
    </row>
    <row r="71" spans="1:30" s="215" customFormat="1" x14ac:dyDescent="0.25">
      <c r="A71" s="215" t="s">
        <v>134</v>
      </c>
      <c r="B71" s="215">
        <v>6730</v>
      </c>
      <c r="C71" s="215" t="s">
        <v>204</v>
      </c>
      <c r="D71" s="215">
        <v>191157190</v>
      </c>
      <c r="E71" s="215">
        <v>1060</v>
      </c>
      <c r="F71" s="215">
        <v>1274</v>
      </c>
      <c r="G71" s="215">
        <v>1004</v>
      </c>
      <c r="I71" s="215" t="s">
        <v>522</v>
      </c>
      <c r="J71" s="216" t="s">
        <v>246</v>
      </c>
      <c r="K71" s="215" t="s">
        <v>306</v>
      </c>
      <c r="L71" s="215" t="s">
        <v>523</v>
      </c>
      <c r="AD71" s="217"/>
    </row>
    <row r="72" spans="1:30" s="215" customFormat="1" x14ac:dyDescent="0.25">
      <c r="A72" s="215" t="s">
        <v>134</v>
      </c>
      <c r="B72" s="215">
        <v>6730</v>
      </c>
      <c r="C72" s="215" t="s">
        <v>204</v>
      </c>
      <c r="D72" s="215">
        <v>191669239</v>
      </c>
      <c r="E72" s="215">
        <v>1020</v>
      </c>
      <c r="F72" s="215">
        <v>1110</v>
      </c>
      <c r="G72" s="215">
        <v>1004</v>
      </c>
      <c r="I72" s="215" t="s">
        <v>336</v>
      </c>
      <c r="J72" s="216" t="s">
        <v>246</v>
      </c>
      <c r="K72" s="215" t="s">
        <v>306</v>
      </c>
      <c r="L72" s="215" t="s">
        <v>398</v>
      </c>
      <c r="AD72" s="217"/>
    </row>
    <row r="73" spans="1:30" s="215" customFormat="1" x14ac:dyDescent="0.25">
      <c r="A73" s="215" t="s">
        <v>134</v>
      </c>
      <c r="B73" s="215">
        <v>6730</v>
      </c>
      <c r="C73" s="215" t="s">
        <v>204</v>
      </c>
      <c r="D73" s="215">
        <v>191830494</v>
      </c>
      <c r="E73" s="215">
        <v>1020</v>
      </c>
      <c r="F73" s="215">
        <v>1122</v>
      </c>
      <c r="G73" s="215">
        <v>1004</v>
      </c>
      <c r="I73" s="215" t="s">
        <v>337</v>
      </c>
      <c r="J73" s="216" t="s">
        <v>246</v>
      </c>
      <c r="K73" s="215" t="s">
        <v>306</v>
      </c>
      <c r="L73" s="215" t="s">
        <v>399</v>
      </c>
      <c r="AD73" s="217"/>
    </row>
    <row r="74" spans="1:30" s="215" customFormat="1" x14ac:dyDescent="0.25">
      <c r="A74" s="215" t="s">
        <v>134</v>
      </c>
      <c r="B74" s="215">
        <v>6730</v>
      </c>
      <c r="C74" s="215" t="s">
        <v>204</v>
      </c>
      <c r="D74" s="215">
        <v>192003607</v>
      </c>
      <c r="E74" s="215">
        <v>1020</v>
      </c>
      <c r="F74" s="215">
        <v>1110</v>
      </c>
      <c r="G74" s="215">
        <v>1004</v>
      </c>
      <c r="I74" s="215" t="s">
        <v>338</v>
      </c>
      <c r="J74" s="216" t="s">
        <v>246</v>
      </c>
      <c r="K74" s="215" t="s">
        <v>306</v>
      </c>
      <c r="L74" s="215" t="s">
        <v>400</v>
      </c>
      <c r="AD74" s="217"/>
    </row>
    <row r="75" spans="1:30" s="215" customFormat="1" x14ac:dyDescent="0.25">
      <c r="A75" s="215" t="s">
        <v>134</v>
      </c>
      <c r="B75" s="215">
        <v>6730</v>
      </c>
      <c r="C75" s="215" t="s">
        <v>204</v>
      </c>
      <c r="D75" s="215">
        <v>192007758</v>
      </c>
      <c r="E75" s="215">
        <v>1060</v>
      </c>
      <c r="F75" s="215">
        <v>1242</v>
      </c>
      <c r="G75" s="215">
        <v>1004</v>
      </c>
      <c r="I75" s="215" t="s">
        <v>500</v>
      </c>
      <c r="J75" s="216" t="s">
        <v>246</v>
      </c>
      <c r="K75" s="215" t="s">
        <v>306</v>
      </c>
      <c r="L75" s="215" t="s">
        <v>501</v>
      </c>
      <c r="AD75" s="217"/>
    </row>
    <row r="76" spans="1:30" s="215" customFormat="1" x14ac:dyDescent="0.25">
      <c r="A76" s="215" t="s">
        <v>134</v>
      </c>
      <c r="B76" s="215">
        <v>6730</v>
      </c>
      <c r="C76" s="215" t="s">
        <v>204</v>
      </c>
      <c r="D76" s="215">
        <v>192007797</v>
      </c>
      <c r="E76" s="215">
        <v>1020</v>
      </c>
      <c r="F76" s="215">
        <v>1110</v>
      </c>
      <c r="G76" s="215">
        <v>1004</v>
      </c>
      <c r="I76" s="215" t="s">
        <v>530</v>
      </c>
      <c r="J76" s="216" t="s">
        <v>246</v>
      </c>
      <c r="K76" s="215" t="s">
        <v>306</v>
      </c>
      <c r="L76" s="215" t="s">
        <v>533</v>
      </c>
      <c r="AD76" s="217"/>
    </row>
    <row r="77" spans="1:30" s="215" customFormat="1" x14ac:dyDescent="0.25">
      <c r="A77" s="215" t="s">
        <v>134</v>
      </c>
      <c r="B77" s="215">
        <v>6730</v>
      </c>
      <c r="C77" s="215" t="s">
        <v>204</v>
      </c>
      <c r="D77" s="215">
        <v>192021154</v>
      </c>
      <c r="E77" s="215">
        <v>1060</v>
      </c>
      <c r="F77" s="215">
        <v>1274</v>
      </c>
      <c r="G77" s="215">
        <v>1004</v>
      </c>
      <c r="I77" s="215" t="s">
        <v>520</v>
      </c>
      <c r="J77" s="216" t="s">
        <v>246</v>
      </c>
      <c r="K77" s="215" t="s">
        <v>306</v>
      </c>
      <c r="L77" s="215" t="s">
        <v>524</v>
      </c>
      <c r="AD77" s="217"/>
    </row>
    <row r="78" spans="1:30" s="215" customFormat="1" x14ac:dyDescent="0.25">
      <c r="A78" s="215" t="s">
        <v>134</v>
      </c>
      <c r="B78" s="215">
        <v>6730</v>
      </c>
      <c r="C78" s="215" t="s">
        <v>204</v>
      </c>
      <c r="D78" s="215">
        <v>192036968</v>
      </c>
      <c r="E78" s="215">
        <v>1040</v>
      </c>
      <c r="F78" s="215">
        <v>1110</v>
      </c>
      <c r="G78" s="215">
        <v>1004</v>
      </c>
      <c r="I78" s="215" t="s">
        <v>624</v>
      </c>
      <c r="J78" s="216" t="s">
        <v>246</v>
      </c>
      <c r="K78" s="215" t="s">
        <v>306</v>
      </c>
      <c r="L78" s="215" t="s">
        <v>626</v>
      </c>
      <c r="AD78" s="217"/>
    </row>
    <row r="79" spans="1:30" s="215" customFormat="1" x14ac:dyDescent="0.25">
      <c r="A79" s="215" t="s">
        <v>134</v>
      </c>
      <c r="B79" s="215">
        <v>6730</v>
      </c>
      <c r="C79" s="215" t="s">
        <v>204</v>
      </c>
      <c r="D79" s="215">
        <v>504083547</v>
      </c>
      <c r="E79" s="215">
        <v>1060</v>
      </c>
      <c r="F79" s="215">
        <v>1242</v>
      </c>
      <c r="G79" s="215">
        <v>1004</v>
      </c>
      <c r="I79" s="215" t="s">
        <v>339</v>
      </c>
      <c r="J79" s="216" t="s">
        <v>246</v>
      </c>
      <c r="K79" s="215" t="s">
        <v>304</v>
      </c>
      <c r="L79" s="215" t="s">
        <v>445</v>
      </c>
      <c r="AD79" s="217"/>
    </row>
    <row r="80" spans="1:30" s="215" customFormat="1" x14ac:dyDescent="0.25">
      <c r="A80" s="215" t="s">
        <v>134</v>
      </c>
      <c r="B80" s="215">
        <v>6742</v>
      </c>
      <c r="C80" s="215" t="s">
        <v>206</v>
      </c>
      <c r="D80" s="215">
        <v>191740095</v>
      </c>
      <c r="E80" s="215">
        <v>1080</v>
      </c>
      <c r="F80" s="215">
        <v>1271</v>
      </c>
      <c r="G80" s="215">
        <v>1004</v>
      </c>
      <c r="I80" s="215" t="s">
        <v>340</v>
      </c>
      <c r="J80" s="216" t="s">
        <v>246</v>
      </c>
      <c r="K80" s="215" t="s">
        <v>306</v>
      </c>
      <c r="L80" s="215" t="s">
        <v>401</v>
      </c>
      <c r="AD80" s="217"/>
    </row>
    <row r="81" spans="1:30" s="215" customFormat="1" x14ac:dyDescent="0.25">
      <c r="A81" s="215" t="s">
        <v>134</v>
      </c>
      <c r="B81" s="215">
        <v>6742</v>
      </c>
      <c r="C81" s="215" t="s">
        <v>206</v>
      </c>
      <c r="D81" s="215">
        <v>191740710</v>
      </c>
      <c r="E81" s="215">
        <v>1060</v>
      </c>
      <c r="F81" s="215">
        <v>1251</v>
      </c>
      <c r="G81" s="215">
        <v>1004</v>
      </c>
      <c r="I81" s="215" t="s">
        <v>341</v>
      </c>
      <c r="J81" s="216" t="s">
        <v>246</v>
      </c>
      <c r="K81" s="215" t="s">
        <v>306</v>
      </c>
      <c r="L81" s="215" t="s">
        <v>402</v>
      </c>
      <c r="AD81" s="217"/>
    </row>
    <row r="82" spans="1:30" s="215" customFormat="1" x14ac:dyDescent="0.25">
      <c r="A82" s="215" t="s">
        <v>134</v>
      </c>
      <c r="B82" s="215">
        <v>6742</v>
      </c>
      <c r="C82" s="215" t="s">
        <v>206</v>
      </c>
      <c r="D82" s="215">
        <v>191948370</v>
      </c>
      <c r="E82" s="215">
        <v>1020</v>
      </c>
      <c r="F82" s="215">
        <v>1110</v>
      </c>
      <c r="G82" s="215">
        <v>1004</v>
      </c>
      <c r="I82" s="215" t="s">
        <v>342</v>
      </c>
      <c r="J82" s="216" t="s">
        <v>246</v>
      </c>
      <c r="K82" s="215" t="s">
        <v>306</v>
      </c>
      <c r="L82" s="215" t="s">
        <v>403</v>
      </c>
      <c r="AD82" s="217"/>
    </row>
    <row r="83" spans="1:30" s="215" customFormat="1" x14ac:dyDescent="0.25">
      <c r="A83" s="215" t="s">
        <v>134</v>
      </c>
      <c r="B83" s="215">
        <v>6742</v>
      </c>
      <c r="C83" s="215" t="s">
        <v>206</v>
      </c>
      <c r="D83" s="215">
        <v>191953058</v>
      </c>
      <c r="E83" s="215">
        <v>1020</v>
      </c>
      <c r="F83" s="215">
        <v>1110</v>
      </c>
      <c r="G83" s="215">
        <v>1004</v>
      </c>
      <c r="I83" s="215" t="s">
        <v>464</v>
      </c>
      <c r="J83" s="216" t="s">
        <v>246</v>
      </c>
      <c r="K83" s="215" t="s">
        <v>306</v>
      </c>
      <c r="L83" s="215" t="s">
        <v>466</v>
      </c>
      <c r="AD83" s="217"/>
    </row>
    <row r="84" spans="1:30" s="215" customFormat="1" x14ac:dyDescent="0.25">
      <c r="A84" s="215" t="s">
        <v>134</v>
      </c>
      <c r="B84" s="215">
        <v>6742</v>
      </c>
      <c r="C84" s="215" t="s">
        <v>206</v>
      </c>
      <c r="D84" s="215">
        <v>191954997</v>
      </c>
      <c r="E84" s="215">
        <v>1060</v>
      </c>
      <c r="F84" s="215">
        <v>1274</v>
      </c>
      <c r="G84" s="215">
        <v>1004</v>
      </c>
      <c r="I84" s="215" t="s">
        <v>525</v>
      </c>
      <c r="J84" s="216" t="s">
        <v>246</v>
      </c>
      <c r="K84" s="215" t="s">
        <v>306</v>
      </c>
      <c r="L84" s="215" t="s">
        <v>526</v>
      </c>
      <c r="AD84" s="217"/>
    </row>
    <row r="85" spans="1:30" s="215" customFormat="1" x14ac:dyDescent="0.25">
      <c r="A85" s="215" t="s">
        <v>134</v>
      </c>
      <c r="B85" s="215">
        <v>6742</v>
      </c>
      <c r="C85" s="215" t="s">
        <v>206</v>
      </c>
      <c r="D85" s="215">
        <v>192012323</v>
      </c>
      <c r="E85" s="215">
        <v>1020</v>
      </c>
      <c r="F85" s="215">
        <v>1110</v>
      </c>
      <c r="G85" s="215">
        <v>1004</v>
      </c>
      <c r="I85" s="215" t="s">
        <v>477</v>
      </c>
      <c r="J85" s="216" t="s">
        <v>246</v>
      </c>
      <c r="K85" s="215" t="s">
        <v>306</v>
      </c>
      <c r="L85" s="215" t="s">
        <v>478</v>
      </c>
      <c r="AD85" s="217"/>
    </row>
    <row r="86" spans="1:30" s="215" customFormat="1" x14ac:dyDescent="0.25">
      <c r="A86" s="215" t="s">
        <v>134</v>
      </c>
      <c r="B86" s="215">
        <v>6742</v>
      </c>
      <c r="C86" s="215" t="s">
        <v>206</v>
      </c>
      <c r="D86" s="215">
        <v>192048447</v>
      </c>
      <c r="E86" s="215">
        <v>1060</v>
      </c>
      <c r="F86" s="215">
        <v>1274</v>
      </c>
      <c r="G86" s="215">
        <v>1004</v>
      </c>
      <c r="I86" s="215" t="s">
        <v>757</v>
      </c>
      <c r="J86" s="216" t="s">
        <v>246</v>
      </c>
      <c r="K86" s="215" t="s">
        <v>241</v>
      </c>
      <c r="L86" s="215" t="s">
        <v>765</v>
      </c>
      <c r="AD86" s="217"/>
    </row>
    <row r="87" spans="1:30" s="215" customFormat="1" x14ac:dyDescent="0.25">
      <c r="A87" s="215" t="s">
        <v>134</v>
      </c>
      <c r="B87" s="215">
        <v>6742</v>
      </c>
      <c r="C87" s="215" t="s">
        <v>206</v>
      </c>
      <c r="D87" s="215">
        <v>192048448</v>
      </c>
      <c r="E87" s="215">
        <v>1060</v>
      </c>
      <c r="F87" s="215">
        <v>1274</v>
      </c>
      <c r="G87" s="215">
        <v>1004</v>
      </c>
      <c r="I87" s="215" t="s">
        <v>757</v>
      </c>
      <c r="J87" s="216" t="s">
        <v>246</v>
      </c>
      <c r="K87" s="215" t="s">
        <v>241</v>
      </c>
      <c r="L87" s="215" t="s">
        <v>765</v>
      </c>
      <c r="AD87" s="217"/>
    </row>
    <row r="88" spans="1:30" s="215" customFormat="1" x14ac:dyDescent="0.25">
      <c r="A88" s="215" t="s">
        <v>134</v>
      </c>
      <c r="B88" s="215">
        <v>6742</v>
      </c>
      <c r="C88" s="215" t="s">
        <v>206</v>
      </c>
      <c r="D88" s="215">
        <v>192048457</v>
      </c>
      <c r="E88" s="215">
        <v>1080</v>
      </c>
      <c r="F88" s="215">
        <v>1274</v>
      </c>
      <c r="G88" s="215">
        <v>1004</v>
      </c>
      <c r="I88" s="215" t="s">
        <v>758</v>
      </c>
      <c r="J88" s="216" t="s">
        <v>246</v>
      </c>
      <c r="K88" s="215" t="s">
        <v>306</v>
      </c>
      <c r="L88" s="215" t="s">
        <v>766</v>
      </c>
      <c r="AD88" s="217"/>
    </row>
    <row r="89" spans="1:30" s="215" customFormat="1" x14ac:dyDescent="0.25">
      <c r="A89" s="215" t="s">
        <v>134</v>
      </c>
      <c r="B89" s="215">
        <v>6743</v>
      </c>
      <c r="C89" s="215" t="s">
        <v>207</v>
      </c>
      <c r="D89" s="215">
        <v>191813875</v>
      </c>
      <c r="E89" s="215">
        <v>1060</v>
      </c>
      <c r="F89" s="215">
        <v>1252</v>
      </c>
      <c r="G89" s="215">
        <v>1003</v>
      </c>
      <c r="I89" s="215" t="s">
        <v>310</v>
      </c>
      <c r="J89" s="216" t="s">
        <v>246</v>
      </c>
      <c r="K89" s="215" t="s">
        <v>304</v>
      </c>
      <c r="L89" s="215" t="s">
        <v>321</v>
      </c>
      <c r="AD89" s="217"/>
    </row>
    <row r="90" spans="1:30" s="215" customFormat="1" x14ac:dyDescent="0.25">
      <c r="A90" s="215" t="s">
        <v>134</v>
      </c>
      <c r="B90" s="215">
        <v>6743</v>
      </c>
      <c r="C90" s="215" t="s">
        <v>207</v>
      </c>
      <c r="D90" s="215">
        <v>191869218</v>
      </c>
      <c r="E90" s="215">
        <v>1020</v>
      </c>
      <c r="F90" s="215">
        <v>1110</v>
      </c>
      <c r="G90" s="215">
        <v>1004</v>
      </c>
      <c r="I90" s="215" t="s">
        <v>311</v>
      </c>
      <c r="J90" s="216" t="s">
        <v>246</v>
      </c>
      <c r="K90" s="215" t="s">
        <v>306</v>
      </c>
      <c r="L90" s="215" t="s">
        <v>317</v>
      </c>
      <c r="AD90" s="217"/>
    </row>
    <row r="91" spans="1:30" s="215" customFormat="1" x14ac:dyDescent="0.25">
      <c r="A91" s="215" t="s">
        <v>134</v>
      </c>
      <c r="B91" s="215">
        <v>6743</v>
      </c>
      <c r="C91" s="215" t="s">
        <v>207</v>
      </c>
      <c r="D91" s="215">
        <v>191922820</v>
      </c>
      <c r="E91" s="215">
        <v>1060</v>
      </c>
      <c r="F91" s="215">
        <v>1242</v>
      </c>
      <c r="G91" s="215">
        <v>1003</v>
      </c>
      <c r="I91" s="215" t="s">
        <v>312</v>
      </c>
      <c r="J91" s="216" t="s">
        <v>246</v>
      </c>
      <c r="K91" s="215" t="s">
        <v>306</v>
      </c>
      <c r="L91" s="215" t="s">
        <v>318</v>
      </c>
      <c r="AD91" s="217"/>
    </row>
    <row r="92" spans="1:30" s="215" customFormat="1" x14ac:dyDescent="0.25">
      <c r="A92" s="215" t="s">
        <v>134</v>
      </c>
      <c r="B92" s="215">
        <v>6743</v>
      </c>
      <c r="C92" s="215" t="s">
        <v>207</v>
      </c>
      <c r="D92" s="215">
        <v>191954781</v>
      </c>
      <c r="E92" s="215">
        <v>1060</v>
      </c>
      <c r="F92" s="215">
        <v>1252</v>
      </c>
      <c r="G92" s="215">
        <v>1003</v>
      </c>
      <c r="I92" s="215" t="s">
        <v>313</v>
      </c>
      <c r="J92" s="216" t="s">
        <v>246</v>
      </c>
      <c r="K92" s="215" t="s">
        <v>306</v>
      </c>
      <c r="L92" s="215" t="s">
        <v>319</v>
      </c>
      <c r="AD92" s="217"/>
    </row>
    <row r="93" spans="1:30" s="215" customFormat="1" x14ac:dyDescent="0.25">
      <c r="A93" s="215" t="s">
        <v>134</v>
      </c>
      <c r="B93" s="215">
        <v>6743</v>
      </c>
      <c r="C93" s="215" t="s">
        <v>207</v>
      </c>
      <c r="D93" s="215">
        <v>192044796</v>
      </c>
      <c r="E93" s="215">
        <v>1060</v>
      </c>
      <c r="F93" s="215">
        <v>1242</v>
      </c>
      <c r="G93" s="215">
        <v>1004</v>
      </c>
      <c r="I93" s="215" t="s">
        <v>706</v>
      </c>
      <c r="J93" s="216" t="s">
        <v>246</v>
      </c>
      <c r="K93" s="215" t="s">
        <v>306</v>
      </c>
      <c r="L93" s="215" t="s">
        <v>711</v>
      </c>
      <c r="AD93" s="217"/>
    </row>
    <row r="94" spans="1:30" s="215" customFormat="1" x14ac:dyDescent="0.25">
      <c r="A94" s="215" t="s">
        <v>134</v>
      </c>
      <c r="B94" s="215">
        <v>6743</v>
      </c>
      <c r="C94" s="215" t="s">
        <v>207</v>
      </c>
      <c r="D94" s="215">
        <v>502170528</v>
      </c>
      <c r="E94" s="215">
        <v>1060</v>
      </c>
      <c r="F94" s="215">
        <v>1252</v>
      </c>
      <c r="G94" s="215">
        <v>1004</v>
      </c>
      <c r="I94" s="215" t="s">
        <v>468</v>
      </c>
      <c r="J94" s="216" t="s">
        <v>246</v>
      </c>
      <c r="K94" s="215" t="s">
        <v>306</v>
      </c>
      <c r="L94" s="215" t="s">
        <v>470</v>
      </c>
      <c r="AD94" s="217"/>
    </row>
    <row r="95" spans="1:30" s="215" customFormat="1" x14ac:dyDescent="0.25">
      <c r="A95" s="215" t="s">
        <v>134</v>
      </c>
      <c r="B95" s="215">
        <v>6745</v>
      </c>
      <c r="C95" s="215" t="s">
        <v>208</v>
      </c>
      <c r="D95" s="215">
        <v>192006711</v>
      </c>
      <c r="E95" s="215">
        <v>1060</v>
      </c>
      <c r="F95" s="215">
        <v>1271</v>
      </c>
      <c r="G95" s="215">
        <v>1004</v>
      </c>
      <c r="I95" s="215" t="s">
        <v>472</v>
      </c>
      <c r="J95" s="216" t="s">
        <v>246</v>
      </c>
      <c r="K95" s="215" t="s">
        <v>306</v>
      </c>
      <c r="L95" s="215" t="s">
        <v>474</v>
      </c>
      <c r="AD95" s="217"/>
    </row>
    <row r="96" spans="1:30" s="215" customFormat="1" x14ac:dyDescent="0.25">
      <c r="A96" s="215" t="s">
        <v>134</v>
      </c>
      <c r="B96" s="215">
        <v>6748</v>
      </c>
      <c r="C96" s="215" t="s">
        <v>209</v>
      </c>
      <c r="D96" s="215">
        <v>977597</v>
      </c>
      <c r="E96" s="215">
        <v>1030</v>
      </c>
      <c r="F96" s="215">
        <v>1110</v>
      </c>
      <c r="G96" s="215">
        <v>1004</v>
      </c>
      <c r="I96" s="215" t="s">
        <v>469</v>
      </c>
      <c r="J96" s="216" t="s">
        <v>246</v>
      </c>
      <c r="K96" s="215" t="s">
        <v>306</v>
      </c>
      <c r="L96" s="215" t="s">
        <v>471</v>
      </c>
      <c r="AD96" s="217"/>
    </row>
    <row r="97" spans="1:30" s="215" customFormat="1" x14ac:dyDescent="0.25">
      <c r="A97" s="215" t="s">
        <v>134</v>
      </c>
      <c r="B97" s="215">
        <v>6748</v>
      </c>
      <c r="C97" s="215" t="s">
        <v>209</v>
      </c>
      <c r="D97" s="215">
        <v>191949116</v>
      </c>
      <c r="E97" s="215">
        <v>1020</v>
      </c>
      <c r="F97" s="215">
        <v>1122</v>
      </c>
      <c r="G97" s="215">
        <v>1004</v>
      </c>
      <c r="I97" s="215" t="s">
        <v>593</v>
      </c>
      <c r="J97" s="216" t="s">
        <v>246</v>
      </c>
      <c r="K97" s="215" t="s">
        <v>306</v>
      </c>
      <c r="L97" s="215" t="s">
        <v>595</v>
      </c>
      <c r="AD97" s="217"/>
    </row>
    <row r="98" spans="1:30" s="215" customFormat="1" x14ac:dyDescent="0.25">
      <c r="A98" s="215" t="s">
        <v>134</v>
      </c>
      <c r="B98" s="215">
        <v>6748</v>
      </c>
      <c r="C98" s="215" t="s">
        <v>209</v>
      </c>
      <c r="D98" s="215">
        <v>191963682</v>
      </c>
      <c r="E98" s="215">
        <v>1020</v>
      </c>
      <c r="F98" s="215">
        <v>1110</v>
      </c>
      <c r="G98" s="215">
        <v>1004</v>
      </c>
      <c r="I98" s="215" t="s">
        <v>716</v>
      </c>
      <c r="J98" s="216" t="s">
        <v>246</v>
      </c>
      <c r="K98" s="215" t="s">
        <v>306</v>
      </c>
      <c r="L98" s="215" t="s">
        <v>719</v>
      </c>
      <c r="AD98" s="217"/>
    </row>
    <row r="99" spans="1:30" s="215" customFormat="1" x14ac:dyDescent="0.25">
      <c r="A99" s="215" t="s">
        <v>134</v>
      </c>
      <c r="B99" s="215">
        <v>6748</v>
      </c>
      <c r="C99" s="215" t="s">
        <v>209</v>
      </c>
      <c r="D99" s="215">
        <v>191963691</v>
      </c>
      <c r="E99" s="215">
        <v>1020</v>
      </c>
      <c r="F99" s="215">
        <v>1110</v>
      </c>
      <c r="G99" s="215">
        <v>1004</v>
      </c>
      <c r="I99" s="215" t="s">
        <v>717</v>
      </c>
      <c r="J99" s="216" t="s">
        <v>246</v>
      </c>
      <c r="K99" s="215" t="s">
        <v>306</v>
      </c>
      <c r="L99" s="215" t="s">
        <v>720</v>
      </c>
      <c r="AD99" s="217"/>
    </row>
    <row r="100" spans="1:30" s="215" customFormat="1" x14ac:dyDescent="0.25">
      <c r="A100" s="215" t="s">
        <v>134</v>
      </c>
      <c r="B100" s="215">
        <v>6748</v>
      </c>
      <c r="C100" s="215" t="s">
        <v>209</v>
      </c>
      <c r="D100" s="215">
        <v>504102477</v>
      </c>
      <c r="E100" s="215">
        <v>1060</v>
      </c>
      <c r="F100" s="215">
        <v>1274</v>
      </c>
      <c r="G100" s="215">
        <v>1004</v>
      </c>
      <c r="I100" s="215" t="s">
        <v>725</v>
      </c>
      <c r="J100" s="216" t="s">
        <v>246</v>
      </c>
      <c r="K100" s="215" t="s">
        <v>306</v>
      </c>
      <c r="L100" s="215" t="s">
        <v>732</v>
      </c>
      <c r="AD100" s="217"/>
    </row>
    <row r="101" spans="1:30" s="215" customFormat="1" x14ac:dyDescent="0.25">
      <c r="A101" s="215" t="s">
        <v>134</v>
      </c>
      <c r="B101" s="215">
        <v>6748</v>
      </c>
      <c r="C101" s="215" t="s">
        <v>209</v>
      </c>
      <c r="D101" s="215">
        <v>504102576</v>
      </c>
      <c r="E101" s="215">
        <v>1060</v>
      </c>
      <c r="F101" s="215">
        <v>1274</v>
      </c>
      <c r="G101" s="215">
        <v>1004</v>
      </c>
      <c r="I101" s="215" t="s">
        <v>726</v>
      </c>
      <c r="J101" s="216" t="s">
        <v>246</v>
      </c>
      <c r="K101" s="215" t="s">
        <v>306</v>
      </c>
      <c r="L101" s="215" t="s">
        <v>733</v>
      </c>
      <c r="AD101" s="217"/>
    </row>
    <row r="102" spans="1:30" s="215" customFormat="1" x14ac:dyDescent="0.25">
      <c r="A102" s="215" t="s">
        <v>134</v>
      </c>
      <c r="B102" s="215">
        <v>6750</v>
      </c>
      <c r="C102" s="215" t="s">
        <v>210</v>
      </c>
      <c r="D102" s="215">
        <v>191935295</v>
      </c>
      <c r="E102" s="215">
        <v>1060</v>
      </c>
      <c r="F102" s="215">
        <v>1271</v>
      </c>
      <c r="G102" s="215">
        <v>1004</v>
      </c>
      <c r="I102" s="215" t="s">
        <v>576</v>
      </c>
      <c r="J102" s="216" t="s">
        <v>246</v>
      </c>
      <c r="K102" s="215" t="s">
        <v>306</v>
      </c>
      <c r="L102" s="215" t="s">
        <v>404</v>
      </c>
      <c r="AD102" s="217"/>
    </row>
    <row r="103" spans="1:30" s="215" customFormat="1" x14ac:dyDescent="0.25">
      <c r="A103" s="215" t="s">
        <v>134</v>
      </c>
      <c r="B103" s="215">
        <v>6750</v>
      </c>
      <c r="C103" s="215" t="s">
        <v>210</v>
      </c>
      <c r="D103" s="215">
        <v>192013089</v>
      </c>
      <c r="E103" s="215">
        <v>1020</v>
      </c>
      <c r="F103" s="215">
        <v>1110</v>
      </c>
      <c r="G103" s="215">
        <v>1004</v>
      </c>
      <c r="I103" s="215" t="s">
        <v>480</v>
      </c>
      <c r="J103" s="216" t="s">
        <v>246</v>
      </c>
      <c r="K103" s="215" t="s">
        <v>306</v>
      </c>
      <c r="L103" s="215" t="s">
        <v>482</v>
      </c>
      <c r="AD103" s="217"/>
    </row>
    <row r="104" spans="1:30" s="215" customFormat="1" x14ac:dyDescent="0.25">
      <c r="A104" s="215" t="s">
        <v>134</v>
      </c>
      <c r="B104" s="215">
        <v>6750</v>
      </c>
      <c r="C104" s="215" t="s">
        <v>210</v>
      </c>
      <c r="D104" s="215">
        <v>192044574</v>
      </c>
      <c r="E104" s="215">
        <v>1060</v>
      </c>
      <c r="G104" s="215">
        <v>1004</v>
      </c>
      <c r="I104" s="215" t="s">
        <v>707</v>
      </c>
      <c r="J104" s="216" t="s">
        <v>246</v>
      </c>
      <c r="K104" s="215" t="s">
        <v>306</v>
      </c>
      <c r="L104" s="215" t="s">
        <v>712</v>
      </c>
      <c r="AD104" s="217"/>
    </row>
    <row r="105" spans="1:30" s="215" customFormat="1" x14ac:dyDescent="0.25">
      <c r="A105" s="215" t="s">
        <v>134</v>
      </c>
      <c r="B105" s="215">
        <v>6750</v>
      </c>
      <c r="C105" s="215" t="s">
        <v>210</v>
      </c>
      <c r="D105" s="215">
        <v>192047365</v>
      </c>
      <c r="E105" s="215">
        <v>1060</v>
      </c>
      <c r="G105" s="215">
        <v>1004</v>
      </c>
      <c r="I105" s="215" t="s">
        <v>736</v>
      </c>
      <c r="J105" s="216" t="s">
        <v>246</v>
      </c>
      <c r="K105" s="215" t="s">
        <v>306</v>
      </c>
      <c r="L105" s="215" t="s">
        <v>743</v>
      </c>
      <c r="AD105" s="217"/>
    </row>
    <row r="106" spans="1:30" s="215" customFormat="1" x14ac:dyDescent="0.25">
      <c r="A106" s="215" t="s">
        <v>134</v>
      </c>
      <c r="B106" s="215">
        <v>6751</v>
      </c>
      <c r="C106" s="215" t="s">
        <v>211</v>
      </c>
      <c r="D106" s="215">
        <v>191996971</v>
      </c>
      <c r="E106" s="215">
        <v>1060</v>
      </c>
      <c r="F106" s="215">
        <v>1274</v>
      </c>
      <c r="G106" s="215">
        <v>1004</v>
      </c>
      <c r="I106" s="215" t="s">
        <v>343</v>
      </c>
      <c r="J106" s="216" t="s">
        <v>246</v>
      </c>
      <c r="K106" s="215" t="s">
        <v>306</v>
      </c>
      <c r="L106" s="215" t="s">
        <v>405</v>
      </c>
      <c r="AD106" s="217"/>
    </row>
    <row r="107" spans="1:30" s="215" customFormat="1" x14ac:dyDescent="0.25">
      <c r="A107" s="215" t="s">
        <v>134</v>
      </c>
      <c r="B107" s="215">
        <v>6751</v>
      </c>
      <c r="C107" s="215" t="s">
        <v>211</v>
      </c>
      <c r="D107" s="215">
        <v>192048173</v>
      </c>
      <c r="E107" s="215">
        <v>1020</v>
      </c>
      <c r="F107" s="215">
        <v>1110</v>
      </c>
      <c r="G107" s="215">
        <v>1004</v>
      </c>
      <c r="I107" s="215" t="s">
        <v>748</v>
      </c>
      <c r="J107" s="216" t="s">
        <v>246</v>
      </c>
      <c r="K107" s="215" t="s">
        <v>304</v>
      </c>
      <c r="L107" s="215" t="s">
        <v>755</v>
      </c>
      <c r="AD107" s="217"/>
    </row>
    <row r="108" spans="1:30" s="215" customFormat="1" x14ac:dyDescent="0.25">
      <c r="A108" s="215" t="s">
        <v>134</v>
      </c>
      <c r="B108" s="215">
        <v>6751</v>
      </c>
      <c r="C108" s="215" t="s">
        <v>211</v>
      </c>
      <c r="D108" s="215">
        <v>504049406</v>
      </c>
      <c r="E108" s="215">
        <v>1060</v>
      </c>
      <c r="F108" s="215">
        <v>1274</v>
      </c>
      <c r="G108" s="215">
        <v>1004</v>
      </c>
      <c r="I108" s="215" t="s">
        <v>344</v>
      </c>
      <c r="J108" s="216" t="s">
        <v>246</v>
      </c>
      <c r="K108" s="215" t="s">
        <v>304</v>
      </c>
      <c r="L108" s="215" t="s">
        <v>446</v>
      </c>
      <c r="AD108" s="217"/>
    </row>
    <row r="109" spans="1:30" s="215" customFormat="1" x14ac:dyDescent="0.25">
      <c r="A109" s="215" t="s">
        <v>134</v>
      </c>
      <c r="B109" s="215">
        <v>6751</v>
      </c>
      <c r="C109" s="215" t="s">
        <v>211</v>
      </c>
      <c r="D109" s="215">
        <v>504049486</v>
      </c>
      <c r="E109" s="215">
        <v>1060</v>
      </c>
      <c r="F109" s="215">
        <v>1271</v>
      </c>
      <c r="G109" s="215">
        <v>1004</v>
      </c>
      <c r="I109" s="215" t="s">
        <v>345</v>
      </c>
      <c r="J109" s="216" t="s">
        <v>246</v>
      </c>
      <c r="K109" s="215" t="s">
        <v>306</v>
      </c>
      <c r="L109" s="215" t="s">
        <v>406</v>
      </c>
      <c r="AD109" s="217"/>
    </row>
    <row r="110" spans="1:30" s="215" customFormat="1" x14ac:dyDescent="0.25">
      <c r="A110" s="215" t="s">
        <v>134</v>
      </c>
      <c r="B110" s="215">
        <v>6751</v>
      </c>
      <c r="C110" s="215" t="s">
        <v>211</v>
      </c>
      <c r="D110" s="215">
        <v>504049563</v>
      </c>
      <c r="E110" s="215">
        <v>1060</v>
      </c>
      <c r="F110" s="215">
        <v>1242</v>
      </c>
      <c r="G110" s="215">
        <v>1004</v>
      </c>
      <c r="I110" s="215" t="s">
        <v>632</v>
      </c>
      <c r="J110" s="216" t="s">
        <v>246</v>
      </c>
      <c r="K110" s="215" t="s">
        <v>306</v>
      </c>
      <c r="L110" s="215" t="s">
        <v>636</v>
      </c>
      <c r="AD110" s="217"/>
    </row>
    <row r="111" spans="1:30" s="215" customFormat="1" x14ac:dyDescent="0.25">
      <c r="A111" s="215" t="s">
        <v>134</v>
      </c>
      <c r="B111" s="215">
        <v>6751</v>
      </c>
      <c r="C111" s="215" t="s">
        <v>211</v>
      </c>
      <c r="D111" s="215">
        <v>504049570</v>
      </c>
      <c r="E111" s="215">
        <v>1060</v>
      </c>
      <c r="F111" s="215">
        <v>1271</v>
      </c>
      <c r="G111" s="215">
        <v>1004</v>
      </c>
      <c r="I111" s="215" t="s">
        <v>664</v>
      </c>
      <c r="J111" s="216" t="s">
        <v>246</v>
      </c>
      <c r="K111" s="215" t="s">
        <v>306</v>
      </c>
      <c r="L111" s="215" t="s">
        <v>679</v>
      </c>
      <c r="AD111" s="217"/>
    </row>
    <row r="112" spans="1:30" s="215" customFormat="1" x14ac:dyDescent="0.25">
      <c r="A112" s="215" t="s">
        <v>134</v>
      </c>
      <c r="B112" s="215">
        <v>6751</v>
      </c>
      <c r="C112" s="215" t="s">
        <v>211</v>
      </c>
      <c r="D112" s="215">
        <v>504049581</v>
      </c>
      <c r="E112" s="215">
        <v>1060</v>
      </c>
      <c r="F112" s="215">
        <v>1271</v>
      </c>
      <c r="G112" s="215">
        <v>1004</v>
      </c>
      <c r="I112" s="215" t="s">
        <v>665</v>
      </c>
      <c r="J112" s="216" t="s">
        <v>246</v>
      </c>
      <c r="K112" s="215" t="s">
        <v>306</v>
      </c>
      <c r="L112" s="215" t="s">
        <v>680</v>
      </c>
      <c r="AD112" s="217"/>
    </row>
    <row r="113" spans="1:30" s="215" customFormat="1" x14ac:dyDescent="0.25">
      <c r="A113" s="215" t="s">
        <v>134</v>
      </c>
      <c r="B113" s="215">
        <v>6754</v>
      </c>
      <c r="C113" s="215" t="s">
        <v>213</v>
      </c>
      <c r="D113" s="215">
        <v>191916561</v>
      </c>
      <c r="E113" s="215">
        <v>1060</v>
      </c>
      <c r="F113" s="215">
        <v>1251</v>
      </c>
      <c r="G113" s="215">
        <v>1004</v>
      </c>
      <c r="I113" s="215" t="s">
        <v>346</v>
      </c>
      <c r="J113" s="216" t="s">
        <v>246</v>
      </c>
      <c r="K113" s="215" t="s">
        <v>306</v>
      </c>
      <c r="L113" s="215" t="s">
        <v>407</v>
      </c>
      <c r="AD113" s="217"/>
    </row>
    <row r="114" spans="1:30" s="215" customFormat="1" x14ac:dyDescent="0.25">
      <c r="A114" s="215" t="s">
        <v>134</v>
      </c>
      <c r="B114" s="215">
        <v>6754</v>
      </c>
      <c r="C114" s="215" t="s">
        <v>213</v>
      </c>
      <c r="D114" s="215">
        <v>191960342</v>
      </c>
      <c r="E114" s="215">
        <v>1060</v>
      </c>
      <c r="F114" s="215">
        <v>1271</v>
      </c>
      <c r="G114" s="215">
        <v>1004</v>
      </c>
      <c r="I114" s="215" t="s">
        <v>347</v>
      </c>
      <c r="J114" s="216" t="s">
        <v>246</v>
      </c>
      <c r="K114" s="215" t="s">
        <v>306</v>
      </c>
      <c r="L114" s="215" t="s">
        <v>408</v>
      </c>
      <c r="AD114" s="217"/>
    </row>
    <row r="115" spans="1:30" s="215" customFormat="1" x14ac:dyDescent="0.25">
      <c r="A115" s="215" t="s">
        <v>134</v>
      </c>
      <c r="B115" s="215">
        <v>6754</v>
      </c>
      <c r="C115" s="215" t="s">
        <v>213</v>
      </c>
      <c r="D115" s="215">
        <v>191992567</v>
      </c>
      <c r="E115" s="215">
        <v>1060</v>
      </c>
      <c r="F115" s="215">
        <v>1274</v>
      </c>
      <c r="G115" s="215">
        <v>1004</v>
      </c>
      <c r="I115" s="215" t="s">
        <v>348</v>
      </c>
      <c r="J115" s="216" t="s">
        <v>246</v>
      </c>
      <c r="K115" s="215" t="s">
        <v>306</v>
      </c>
      <c r="L115" s="215" t="s">
        <v>409</v>
      </c>
      <c r="AD115" s="217"/>
    </row>
    <row r="116" spans="1:30" s="215" customFormat="1" x14ac:dyDescent="0.25">
      <c r="A116" s="215" t="s">
        <v>134</v>
      </c>
      <c r="B116" s="215">
        <v>6754</v>
      </c>
      <c r="C116" s="215" t="s">
        <v>213</v>
      </c>
      <c r="D116" s="215">
        <v>191992576</v>
      </c>
      <c r="E116" s="215">
        <v>1060</v>
      </c>
      <c r="F116" s="215">
        <v>1274</v>
      </c>
      <c r="G116" s="215">
        <v>1004</v>
      </c>
      <c r="I116" s="215" t="s">
        <v>349</v>
      </c>
      <c r="J116" s="216" t="s">
        <v>246</v>
      </c>
      <c r="K116" s="215" t="s">
        <v>306</v>
      </c>
      <c r="L116" s="215" t="s">
        <v>410</v>
      </c>
      <c r="AD116" s="217"/>
    </row>
    <row r="117" spans="1:30" s="215" customFormat="1" x14ac:dyDescent="0.25">
      <c r="A117" s="215" t="s">
        <v>134</v>
      </c>
      <c r="B117" s="215">
        <v>6754</v>
      </c>
      <c r="C117" s="215" t="s">
        <v>213</v>
      </c>
      <c r="D117" s="215">
        <v>192030785</v>
      </c>
      <c r="E117" s="215">
        <v>1060</v>
      </c>
      <c r="F117" s="215">
        <v>1274</v>
      </c>
      <c r="G117" s="215">
        <v>1004</v>
      </c>
      <c r="I117" s="215" t="s">
        <v>594</v>
      </c>
      <c r="J117" s="216" t="s">
        <v>246</v>
      </c>
      <c r="K117" s="215" t="s">
        <v>306</v>
      </c>
      <c r="L117" s="215" t="s">
        <v>596</v>
      </c>
      <c r="AD117" s="217"/>
    </row>
    <row r="118" spans="1:30" s="215" customFormat="1" x14ac:dyDescent="0.25">
      <c r="A118" s="215" t="s">
        <v>134</v>
      </c>
      <c r="B118" s="215">
        <v>6757</v>
      </c>
      <c r="C118" s="215" t="s">
        <v>214</v>
      </c>
      <c r="D118" s="215">
        <v>192010627</v>
      </c>
      <c r="E118" s="215">
        <v>1060</v>
      </c>
      <c r="F118" s="215">
        <v>1242</v>
      </c>
      <c r="G118" s="215">
        <v>1004</v>
      </c>
      <c r="I118" s="215" t="s">
        <v>473</v>
      </c>
      <c r="J118" s="216" t="s">
        <v>246</v>
      </c>
      <c r="K118" s="215" t="s">
        <v>306</v>
      </c>
      <c r="L118" s="215" t="s">
        <v>475</v>
      </c>
      <c r="AD118" s="217"/>
    </row>
    <row r="119" spans="1:30" s="215" customFormat="1" x14ac:dyDescent="0.25">
      <c r="A119" s="215" t="s">
        <v>134</v>
      </c>
      <c r="B119" s="215">
        <v>6757</v>
      </c>
      <c r="C119" s="215" t="s">
        <v>214</v>
      </c>
      <c r="D119" s="215">
        <v>192011053</v>
      </c>
      <c r="E119" s="215">
        <v>1060</v>
      </c>
      <c r="F119" s="215">
        <v>1242</v>
      </c>
      <c r="G119" s="215">
        <v>1004</v>
      </c>
      <c r="I119" s="215" t="s">
        <v>498</v>
      </c>
      <c r="J119" s="216" t="s">
        <v>246</v>
      </c>
      <c r="K119" s="215" t="s">
        <v>306</v>
      </c>
      <c r="L119" s="215" t="s">
        <v>499</v>
      </c>
      <c r="AD119" s="217"/>
    </row>
    <row r="120" spans="1:30" s="215" customFormat="1" x14ac:dyDescent="0.25">
      <c r="A120" s="215" t="s">
        <v>134</v>
      </c>
      <c r="B120" s="215">
        <v>6757</v>
      </c>
      <c r="C120" s="215" t="s">
        <v>214</v>
      </c>
      <c r="D120" s="215">
        <v>192038653</v>
      </c>
      <c r="E120" s="215">
        <v>1060</v>
      </c>
      <c r="F120" s="215">
        <v>1242</v>
      </c>
      <c r="G120" s="215">
        <v>1004</v>
      </c>
      <c r="I120" s="215" t="s">
        <v>666</v>
      </c>
      <c r="J120" s="216" t="s">
        <v>246</v>
      </c>
      <c r="K120" s="215" t="s">
        <v>306</v>
      </c>
      <c r="L120" s="215" t="s">
        <v>681</v>
      </c>
      <c r="AD120" s="217"/>
    </row>
    <row r="121" spans="1:30" s="215" customFormat="1" x14ac:dyDescent="0.25">
      <c r="A121" s="215" t="s">
        <v>134</v>
      </c>
      <c r="B121" s="215">
        <v>6758</v>
      </c>
      <c r="C121" s="215" t="s">
        <v>215</v>
      </c>
      <c r="D121" s="215">
        <v>191961704</v>
      </c>
      <c r="E121" s="215">
        <v>1020</v>
      </c>
      <c r="F121" s="215">
        <v>1110</v>
      </c>
      <c r="G121" s="215">
        <v>1004</v>
      </c>
      <c r="I121" s="215" t="s">
        <v>609</v>
      </c>
      <c r="J121" s="216" t="s">
        <v>246</v>
      </c>
      <c r="K121" s="215" t="s">
        <v>306</v>
      </c>
      <c r="L121" s="215" t="s">
        <v>615</v>
      </c>
      <c r="AD121" s="217"/>
    </row>
    <row r="122" spans="1:30" s="215" customFormat="1" x14ac:dyDescent="0.25">
      <c r="A122" s="215" t="s">
        <v>134</v>
      </c>
      <c r="B122" s="215">
        <v>6771</v>
      </c>
      <c r="C122" s="215" t="s">
        <v>217</v>
      </c>
      <c r="D122" s="215">
        <v>191670304</v>
      </c>
      <c r="E122" s="215">
        <v>1020</v>
      </c>
      <c r="F122" s="215">
        <v>1110</v>
      </c>
      <c r="G122" s="215">
        <v>1004</v>
      </c>
      <c r="I122" s="215" t="s">
        <v>350</v>
      </c>
      <c r="J122" s="216" t="s">
        <v>246</v>
      </c>
      <c r="K122" s="215" t="s">
        <v>306</v>
      </c>
      <c r="L122" s="215" t="s">
        <v>411</v>
      </c>
      <c r="AD122" s="217"/>
    </row>
    <row r="123" spans="1:30" s="215" customFormat="1" x14ac:dyDescent="0.25">
      <c r="A123" s="215" t="s">
        <v>134</v>
      </c>
      <c r="B123" s="215">
        <v>6771</v>
      </c>
      <c r="C123" s="215" t="s">
        <v>217</v>
      </c>
      <c r="D123" s="215">
        <v>191958900</v>
      </c>
      <c r="E123" s="215">
        <v>1020</v>
      </c>
      <c r="F123" s="215">
        <v>1110</v>
      </c>
      <c r="G123" s="215">
        <v>1004</v>
      </c>
      <c r="I123" s="215" t="s">
        <v>351</v>
      </c>
      <c r="J123" s="216" t="s">
        <v>246</v>
      </c>
      <c r="K123" s="215" t="s">
        <v>306</v>
      </c>
      <c r="L123" s="215" t="s">
        <v>412</v>
      </c>
      <c r="AD123" s="217"/>
    </row>
    <row r="124" spans="1:30" s="215" customFormat="1" x14ac:dyDescent="0.25">
      <c r="A124" s="215" t="s">
        <v>134</v>
      </c>
      <c r="B124" s="215">
        <v>6771</v>
      </c>
      <c r="C124" s="215" t="s">
        <v>217</v>
      </c>
      <c r="D124" s="215">
        <v>192008872</v>
      </c>
      <c r="E124" s="215">
        <v>1040</v>
      </c>
      <c r="F124" s="215">
        <v>1212</v>
      </c>
      <c r="G124" s="215">
        <v>1004</v>
      </c>
      <c r="I124" s="215" t="s">
        <v>777</v>
      </c>
      <c r="J124" s="216" t="s">
        <v>246</v>
      </c>
      <c r="K124" s="215" t="s">
        <v>304</v>
      </c>
      <c r="L124" s="215" t="s">
        <v>780</v>
      </c>
      <c r="AD124" s="217"/>
    </row>
    <row r="125" spans="1:30" s="215" customFormat="1" x14ac:dyDescent="0.25">
      <c r="A125" s="215" t="s">
        <v>134</v>
      </c>
      <c r="B125" s="215">
        <v>6771</v>
      </c>
      <c r="C125" s="215" t="s">
        <v>217</v>
      </c>
      <c r="D125" s="215">
        <v>192009951</v>
      </c>
      <c r="E125" s="215">
        <v>1060</v>
      </c>
      <c r="F125" s="215">
        <v>1274</v>
      </c>
      <c r="G125" s="215">
        <v>1004</v>
      </c>
      <c r="I125" s="215" t="s">
        <v>598</v>
      </c>
      <c r="J125" s="216" t="s">
        <v>246</v>
      </c>
      <c r="K125" s="215" t="s">
        <v>306</v>
      </c>
      <c r="L125" s="215" t="s">
        <v>601</v>
      </c>
      <c r="AD125" s="217"/>
    </row>
    <row r="126" spans="1:30" s="215" customFormat="1" x14ac:dyDescent="0.25">
      <c r="A126" s="215" t="s">
        <v>134</v>
      </c>
      <c r="B126" s="215">
        <v>6771</v>
      </c>
      <c r="C126" s="215" t="s">
        <v>217</v>
      </c>
      <c r="D126" s="215">
        <v>192030716</v>
      </c>
      <c r="E126" s="215">
        <v>1060</v>
      </c>
      <c r="F126" s="215">
        <v>1274</v>
      </c>
      <c r="G126" s="215">
        <v>1004</v>
      </c>
      <c r="I126" s="215" t="s">
        <v>603</v>
      </c>
      <c r="J126" s="216" t="s">
        <v>246</v>
      </c>
      <c r="K126" s="215" t="s">
        <v>306</v>
      </c>
      <c r="L126" s="215" t="s">
        <v>604</v>
      </c>
      <c r="AD126" s="217"/>
    </row>
    <row r="127" spans="1:30" s="215" customFormat="1" x14ac:dyDescent="0.25">
      <c r="A127" s="215" t="s">
        <v>134</v>
      </c>
      <c r="B127" s="215">
        <v>6771</v>
      </c>
      <c r="C127" s="215" t="s">
        <v>217</v>
      </c>
      <c r="D127" s="215">
        <v>502037054</v>
      </c>
      <c r="E127" s="215">
        <v>1060</v>
      </c>
      <c r="F127" s="215">
        <v>1274</v>
      </c>
      <c r="G127" s="215">
        <v>1004</v>
      </c>
      <c r="I127" s="215" t="s">
        <v>643</v>
      </c>
      <c r="J127" s="216" t="s">
        <v>246</v>
      </c>
      <c r="K127" s="215" t="s">
        <v>306</v>
      </c>
      <c r="L127" s="215" t="s">
        <v>645</v>
      </c>
      <c r="AD127" s="217"/>
    </row>
    <row r="128" spans="1:30" s="215" customFormat="1" x14ac:dyDescent="0.25">
      <c r="A128" s="215" t="s">
        <v>134</v>
      </c>
      <c r="B128" s="215">
        <v>6771</v>
      </c>
      <c r="C128" s="215" t="s">
        <v>217</v>
      </c>
      <c r="D128" s="215">
        <v>502037088</v>
      </c>
      <c r="E128" s="215">
        <v>1060</v>
      </c>
      <c r="F128" s="215">
        <v>1274</v>
      </c>
      <c r="G128" s="215">
        <v>1004</v>
      </c>
      <c r="I128" s="215" t="s">
        <v>759</v>
      </c>
      <c r="J128" s="216" t="s">
        <v>246</v>
      </c>
      <c r="K128" s="215" t="s">
        <v>306</v>
      </c>
      <c r="L128" s="215" t="s">
        <v>767</v>
      </c>
      <c r="AD128" s="217"/>
    </row>
    <row r="129" spans="1:30" s="215" customFormat="1" x14ac:dyDescent="0.25">
      <c r="A129" s="215" t="s">
        <v>134</v>
      </c>
      <c r="B129" s="215">
        <v>6774</v>
      </c>
      <c r="C129" s="215" t="s">
        <v>218</v>
      </c>
      <c r="D129" s="215">
        <v>191951193</v>
      </c>
      <c r="E129" s="215">
        <v>1060</v>
      </c>
      <c r="F129" s="215">
        <v>1252</v>
      </c>
      <c r="G129" s="215">
        <v>1003</v>
      </c>
      <c r="I129" s="215" t="s">
        <v>352</v>
      </c>
      <c r="J129" s="216" t="s">
        <v>246</v>
      </c>
      <c r="K129" s="215" t="s">
        <v>304</v>
      </c>
      <c r="L129" s="215" t="s">
        <v>447</v>
      </c>
      <c r="AD129" s="217"/>
    </row>
    <row r="130" spans="1:30" s="215" customFormat="1" x14ac:dyDescent="0.25">
      <c r="A130" s="215" t="s">
        <v>134</v>
      </c>
      <c r="B130" s="215">
        <v>6774</v>
      </c>
      <c r="C130" s="215" t="s">
        <v>218</v>
      </c>
      <c r="D130" s="215">
        <v>192046868</v>
      </c>
      <c r="E130" s="215">
        <v>1060</v>
      </c>
      <c r="F130" s="215">
        <v>1271</v>
      </c>
      <c r="G130" s="215">
        <v>1004</v>
      </c>
      <c r="I130" s="215" t="s">
        <v>737</v>
      </c>
      <c r="J130" s="216" t="s">
        <v>246</v>
      </c>
      <c r="K130" s="215" t="s">
        <v>304</v>
      </c>
      <c r="L130" s="215" t="s">
        <v>747</v>
      </c>
      <c r="AD130" s="217"/>
    </row>
    <row r="131" spans="1:30" s="215" customFormat="1" x14ac:dyDescent="0.25">
      <c r="A131" s="215" t="s">
        <v>134</v>
      </c>
      <c r="B131" s="215">
        <v>6774</v>
      </c>
      <c r="C131" s="215" t="s">
        <v>218</v>
      </c>
      <c r="D131" s="215">
        <v>502150961</v>
      </c>
      <c r="E131" s="215">
        <v>1060</v>
      </c>
      <c r="F131" s="215">
        <v>1271</v>
      </c>
      <c r="G131" s="215">
        <v>1004</v>
      </c>
      <c r="I131" s="215" t="s">
        <v>738</v>
      </c>
      <c r="J131" s="216" t="s">
        <v>246</v>
      </c>
      <c r="K131" s="215" t="s">
        <v>306</v>
      </c>
      <c r="L131" s="215" t="s">
        <v>744</v>
      </c>
      <c r="AD131" s="217"/>
    </row>
    <row r="132" spans="1:30" s="215" customFormat="1" x14ac:dyDescent="0.25">
      <c r="A132" s="215" t="s">
        <v>134</v>
      </c>
      <c r="B132" s="215">
        <v>6774</v>
      </c>
      <c r="C132" s="215" t="s">
        <v>218</v>
      </c>
      <c r="D132" s="215">
        <v>502150962</v>
      </c>
      <c r="E132" s="215">
        <v>1060</v>
      </c>
      <c r="F132" s="215">
        <v>1271</v>
      </c>
      <c r="G132" s="215">
        <v>1004</v>
      </c>
      <c r="I132" s="215" t="s">
        <v>739</v>
      </c>
      <c r="J132" s="216" t="s">
        <v>246</v>
      </c>
      <c r="K132" s="215" t="s">
        <v>306</v>
      </c>
      <c r="L132" s="215" t="s">
        <v>745</v>
      </c>
      <c r="AD132" s="217"/>
    </row>
    <row r="133" spans="1:30" s="215" customFormat="1" x14ac:dyDescent="0.25">
      <c r="A133" s="215" t="s">
        <v>134</v>
      </c>
      <c r="B133" s="215">
        <v>6774</v>
      </c>
      <c r="C133" s="215" t="s">
        <v>218</v>
      </c>
      <c r="D133" s="215">
        <v>502150982</v>
      </c>
      <c r="E133" s="215">
        <v>1060</v>
      </c>
      <c r="F133" s="215">
        <v>1274</v>
      </c>
      <c r="G133" s="215">
        <v>1004</v>
      </c>
      <c r="I133" s="215" t="s">
        <v>740</v>
      </c>
      <c r="J133" s="216" t="s">
        <v>246</v>
      </c>
      <c r="K133" s="215" t="s">
        <v>306</v>
      </c>
      <c r="L133" s="215" t="s">
        <v>746</v>
      </c>
      <c r="AD133" s="217"/>
    </row>
    <row r="134" spans="1:30" s="215" customFormat="1" x14ac:dyDescent="0.25">
      <c r="A134" s="215" t="s">
        <v>134</v>
      </c>
      <c r="B134" s="215">
        <v>6778</v>
      </c>
      <c r="C134" s="215" t="s">
        <v>219</v>
      </c>
      <c r="D134" s="215">
        <v>191962319</v>
      </c>
      <c r="E134" s="215">
        <v>1060</v>
      </c>
      <c r="F134" s="215">
        <v>1271</v>
      </c>
      <c r="G134" s="215">
        <v>1003</v>
      </c>
      <c r="I134" s="215" t="s">
        <v>353</v>
      </c>
      <c r="J134" s="216" t="s">
        <v>246</v>
      </c>
      <c r="K134" s="215" t="s">
        <v>306</v>
      </c>
      <c r="L134" s="215" t="s">
        <v>413</v>
      </c>
      <c r="AD134" s="217"/>
    </row>
    <row r="135" spans="1:30" s="215" customFormat="1" x14ac:dyDescent="0.25">
      <c r="A135" s="215" t="s">
        <v>134</v>
      </c>
      <c r="B135" s="215">
        <v>6781</v>
      </c>
      <c r="C135" s="215" t="s">
        <v>220</v>
      </c>
      <c r="D135" s="215">
        <v>191956322</v>
      </c>
      <c r="E135" s="215">
        <v>1060</v>
      </c>
      <c r="F135" s="215">
        <v>1274</v>
      </c>
      <c r="G135" s="215">
        <v>1004</v>
      </c>
      <c r="I135" s="215" t="s">
        <v>354</v>
      </c>
      <c r="J135" s="216" t="s">
        <v>246</v>
      </c>
      <c r="K135" s="215" t="s">
        <v>306</v>
      </c>
      <c r="L135" s="215" t="s">
        <v>414</v>
      </c>
      <c r="AD135" s="217"/>
    </row>
    <row r="136" spans="1:30" s="215" customFormat="1" x14ac:dyDescent="0.25">
      <c r="A136" s="215" t="s">
        <v>134</v>
      </c>
      <c r="B136" s="215">
        <v>6781</v>
      </c>
      <c r="C136" s="215" t="s">
        <v>220</v>
      </c>
      <c r="D136" s="215">
        <v>502178480</v>
      </c>
      <c r="E136" s="215">
        <v>1060</v>
      </c>
      <c r="G136" s="215">
        <v>1004</v>
      </c>
      <c r="I136" s="215" t="s">
        <v>355</v>
      </c>
      <c r="J136" s="216" t="s">
        <v>246</v>
      </c>
      <c r="K136" s="215" t="s">
        <v>306</v>
      </c>
      <c r="L136" s="215" t="s">
        <v>415</v>
      </c>
      <c r="AD136" s="217"/>
    </row>
    <row r="137" spans="1:30" s="215" customFormat="1" x14ac:dyDescent="0.25">
      <c r="A137" s="215" t="s">
        <v>134</v>
      </c>
      <c r="B137" s="215">
        <v>6781</v>
      </c>
      <c r="C137" s="215" t="s">
        <v>220</v>
      </c>
      <c r="D137" s="215">
        <v>502178564</v>
      </c>
      <c r="E137" s="215">
        <v>1060</v>
      </c>
      <c r="F137" s="215">
        <v>1274</v>
      </c>
      <c r="G137" s="215">
        <v>1004</v>
      </c>
      <c r="I137" s="215" t="s">
        <v>801</v>
      </c>
      <c r="J137" s="216" t="s">
        <v>246</v>
      </c>
      <c r="K137" s="215" t="s">
        <v>306</v>
      </c>
      <c r="L137" s="215" t="s">
        <v>810</v>
      </c>
      <c r="AD137" s="217"/>
    </row>
    <row r="138" spans="1:30" s="215" customFormat="1" x14ac:dyDescent="0.25">
      <c r="A138" s="215" t="s">
        <v>134</v>
      </c>
      <c r="B138" s="215">
        <v>6781</v>
      </c>
      <c r="C138" s="215" t="s">
        <v>220</v>
      </c>
      <c r="D138" s="215">
        <v>502178597</v>
      </c>
      <c r="E138" s="215">
        <v>1060</v>
      </c>
      <c r="F138" s="215">
        <v>1274</v>
      </c>
      <c r="G138" s="215">
        <v>1004</v>
      </c>
      <c r="I138" s="215" t="s">
        <v>356</v>
      </c>
      <c r="J138" s="216" t="s">
        <v>246</v>
      </c>
      <c r="K138" s="215" t="s">
        <v>306</v>
      </c>
      <c r="L138" s="215" t="s">
        <v>416</v>
      </c>
      <c r="AD138" s="217"/>
    </row>
    <row r="139" spans="1:30" s="215" customFormat="1" x14ac:dyDescent="0.25">
      <c r="A139" s="215" t="s">
        <v>134</v>
      </c>
      <c r="B139" s="215">
        <v>6782</v>
      </c>
      <c r="C139" s="215" t="s">
        <v>221</v>
      </c>
      <c r="D139" s="215">
        <v>504119692</v>
      </c>
      <c r="E139" s="215">
        <v>1060</v>
      </c>
      <c r="G139" s="215">
        <v>1004</v>
      </c>
      <c r="I139" s="215" t="s">
        <v>802</v>
      </c>
      <c r="J139" s="216" t="s">
        <v>246</v>
      </c>
      <c r="K139" s="215" t="s">
        <v>306</v>
      </c>
      <c r="L139" s="215" t="s">
        <v>811</v>
      </c>
      <c r="AD139" s="217"/>
    </row>
    <row r="140" spans="1:30" s="215" customFormat="1" x14ac:dyDescent="0.25">
      <c r="A140" s="215" t="s">
        <v>134</v>
      </c>
      <c r="B140" s="215">
        <v>6782</v>
      </c>
      <c r="C140" s="215" t="s">
        <v>221</v>
      </c>
      <c r="D140" s="215">
        <v>504119789</v>
      </c>
      <c r="E140" s="215">
        <v>1060</v>
      </c>
      <c r="F140" s="215">
        <v>1274</v>
      </c>
      <c r="G140" s="215">
        <v>1004</v>
      </c>
      <c r="I140" s="215" t="s">
        <v>803</v>
      </c>
      <c r="J140" s="216" t="s">
        <v>246</v>
      </c>
      <c r="K140" s="215" t="s">
        <v>306</v>
      </c>
      <c r="L140" s="215" t="s">
        <v>812</v>
      </c>
      <c r="AD140" s="217"/>
    </row>
    <row r="141" spans="1:30" s="215" customFormat="1" x14ac:dyDescent="0.25">
      <c r="A141" s="215" t="s">
        <v>134</v>
      </c>
      <c r="B141" s="215">
        <v>6783</v>
      </c>
      <c r="C141" s="215" t="s">
        <v>222</v>
      </c>
      <c r="D141" s="215">
        <v>502132581</v>
      </c>
      <c r="E141" s="215">
        <v>1060</v>
      </c>
      <c r="F141" s="215">
        <v>1271</v>
      </c>
      <c r="G141" s="215">
        <v>1004</v>
      </c>
      <c r="I141" s="215" t="s">
        <v>783</v>
      </c>
      <c r="J141" s="216" t="s">
        <v>246</v>
      </c>
      <c r="K141" s="215" t="s">
        <v>306</v>
      </c>
      <c r="L141" s="215" t="s">
        <v>788</v>
      </c>
      <c r="AD141" s="217"/>
    </row>
    <row r="142" spans="1:30" s="215" customFormat="1" x14ac:dyDescent="0.25">
      <c r="A142" s="215" t="s">
        <v>134</v>
      </c>
      <c r="B142" s="215">
        <v>6784</v>
      </c>
      <c r="C142" s="215" t="s">
        <v>223</v>
      </c>
      <c r="D142" s="215">
        <v>191415091</v>
      </c>
      <c r="E142" s="215">
        <v>1020</v>
      </c>
      <c r="F142" s="215">
        <v>1122</v>
      </c>
      <c r="G142" s="215">
        <v>1004</v>
      </c>
      <c r="I142" s="215" t="s">
        <v>357</v>
      </c>
      <c r="J142" s="216" t="s">
        <v>246</v>
      </c>
      <c r="K142" s="215" t="s">
        <v>306</v>
      </c>
      <c r="L142" s="215" t="s">
        <v>417</v>
      </c>
      <c r="AD142" s="217"/>
    </row>
    <row r="143" spans="1:30" s="215" customFormat="1" x14ac:dyDescent="0.25">
      <c r="A143" s="215" t="s">
        <v>134</v>
      </c>
      <c r="B143" s="215">
        <v>6784</v>
      </c>
      <c r="C143" s="215" t="s">
        <v>223</v>
      </c>
      <c r="D143" s="215">
        <v>191926904</v>
      </c>
      <c r="E143" s="215">
        <v>1060</v>
      </c>
      <c r="F143" s="215">
        <v>1251</v>
      </c>
      <c r="G143" s="215">
        <v>1004</v>
      </c>
      <c r="I143" s="215" t="s">
        <v>358</v>
      </c>
      <c r="J143" s="216" t="s">
        <v>246</v>
      </c>
      <c r="K143" s="215" t="s">
        <v>306</v>
      </c>
      <c r="L143" s="215" t="s">
        <v>418</v>
      </c>
      <c r="AD143" s="217"/>
    </row>
    <row r="144" spans="1:30" s="215" customFormat="1" x14ac:dyDescent="0.25">
      <c r="A144" s="215" t="s">
        <v>134</v>
      </c>
      <c r="B144" s="215">
        <v>6784</v>
      </c>
      <c r="C144" s="215" t="s">
        <v>223</v>
      </c>
      <c r="D144" s="215">
        <v>191932005</v>
      </c>
      <c r="E144" s="215">
        <v>1060</v>
      </c>
      <c r="F144" s="215">
        <v>1274</v>
      </c>
      <c r="G144" s="215">
        <v>1004</v>
      </c>
      <c r="I144" s="215" t="s">
        <v>359</v>
      </c>
      <c r="J144" s="216" t="s">
        <v>246</v>
      </c>
      <c r="K144" s="215" t="s">
        <v>306</v>
      </c>
      <c r="L144" s="215" t="s">
        <v>713</v>
      </c>
      <c r="AD144" s="217"/>
    </row>
    <row r="145" spans="1:30" s="215" customFormat="1" x14ac:dyDescent="0.25">
      <c r="A145" s="215" t="s">
        <v>134</v>
      </c>
      <c r="B145" s="215">
        <v>6784</v>
      </c>
      <c r="C145" s="215" t="s">
        <v>223</v>
      </c>
      <c r="D145" s="215">
        <v>191952471</v>
      </c>
      <c r="E145" s="215">
        <v>1060</v>
      </c>
      <c r="F145" s="215">
        <v>1251</v>
      </c>
      <c r="G145" s="215">
        <v>1004</v>
      </c>
      <c r="I145" s="215" t="s">
        <v>360</v>
      </c>
      <c r="J145" s="216" t="s">
        <v>246</v>
      </c>
      <c r="K145" s="215" t="s">
        <v>306</v>
      </c>
      <c r="L145" s="215" t="s">
        <v>419</v>
      </c>
      <c r="AD145" s="217"/>
    </row>
    <row r="146" spans="1:30" s="215" customFormat="1" x14ac:dyDescent="0.25">
      <c r="A146" s="215" t="s">
        <v>134</v>
      </c>
      <c r="B146" s="215">
        <v>6784</v>
      </c>
      <c r="C146" s="215" t="s">
        <v>223</v>
      </c>
      <c r="D146" s="215">
        <v>192044344</v>
      </c>
      <c r="E146" s="215">
        <v>1020</v>
      </c>
      <c r="F146" s="215">
        <v>1110</v>
      </c>
      <c r="G146" s="215">
        <v>1004</v>
      </c>
      <c r="I146" s="215" t="s">
        <v>708</v>
      </c>
      <c r="J146" s="216" t="s">
        <v>246</v>
      </c>
      <c r="K146" s="215" t="s">
        <v>304</v>
      </c>
      <c r="L146" s="215" t="s">
        <v>714</v>
      </c>
      <c r="AD146" s="217"/>
    </row>
    <row r="147" spans="1:30" s="215" customFormat="1" x14ac:dyDescent="0.25">
      <c r="A147" s="215" t="s">
        <v>134</v>
      </c>
      <c r="B147" s="215">
        <v>6784</v>
      </c>
      <c r="C147" s="215" t="s">
        <v>223</v>
      </c>
      <c r="D147" s="215">
        <v>502019098</v>
      </c>
      <c r="E147" s="215">
        <v>1060</v>
      </c>
      <c r="F147" s="215">
        <v>1274</v>
      </c>
      <c r="G147" s="215">
        <v>1004</v>
      </c>
      <c r="I147" s="215" t="s">
        <v>651</v>
      </c>
      <c r="J147" s="216" t="s">
        <v>246</v>
      </c>
      <c r="K147" s="215" t="s">
        <v>306</v>
      </c>
      <c r="L147" s="215" t="s">
        <v>653</v>
      </c>
      <c r="AD147" s="217"/>
    </row>
    <row r="148" spans="1:30" s="215" customFormat="1" x14ac:dyDescent="0.25">
      <c r="A148" s="215" t="s">
        <v>134</v>
      </c>
      <c r="B148" s="215">
        <v>6784</v>
      </c>
      <c r="C148" s="215" t="s">
        <v>223</v>
      </c>
      <c r="D148" s="215">
        <v>502019535</v>
      </c>
      <c r="E148" s="215">
        <v>1060</v>
      </c>
      <c r="F148" s="215">
        <v>1274</v>
      </c>
      <c r="G148" s="215">
        <v>1004</v>
      </c>
      <c r="I148" s="215" t="s">
        <v>652</v>
      </c>
      <c r="J148" s="216" t="s">
        <v>246</v>
      </c>
      <c r="K148" s="215" t="s">
        <v>306</v>
      </c>
      <c r="L148" s="215" t="s">
        <v>654</v>
      </c>
      <c r="AD148" s="217"/>
    </row>
    <row r="149" spans="1:30" s="215" customFormat="1" x14ac:dyDescent="0.25">
      <c r="A149" s="215" t="s">
        <v>134</v>
      </c>
      <c r="B149" s="215">
        <v>6785</v>
      </c>
      <c r="C149" s="215" t="s">
        <v>224</v>
      </c>
      <c r="D149" s="215">
        <v>191974056</v>
      </c>
      <c r="E149" s="215">
        <v>1040</v>
      </c>
      <c r="F149" s="215">
        <v>1212</v>
      </c>
      <c r="G149" s="215">
        <v>1004</v>
      </c>
      <c r="I149" s="215" t="s">
        <v>449</v>
      </c>
      <c r="J149" s="216" t="s">
        <v>246</v>
      </c>
      <c r="K149" s="215" t="s">
        <v>306</v>
      </c>
      <c r="L149" s="215" t="s">
        <v>460</v>
      </c>
      <c r="AD149" s="217"/>
    </row>
    <row r="150" spans="1:30" s="215" customFormat="1" x14ac:dyDescent="0.25">
      <c r="A150" s="215" t="s">
        <v>134</v>
      </c>
      <c r="B150" s="215">
        <v>6785</v>
      </c>
      <c r="C150" s="215" t="s">
        <v>224</v>
      </c>
      <c r="D150" s="215">
        <v>191974062</v>
      </c>
      <c r="E150" s="215">
        <v>1020</v>
      </c>
      <c r="F150" s="215">
        <v>1110</v>
      </c>
      <c r="G150" s="215">
        <v>1004</v>
      </c>
      <c r="I150" s="215" t="s">
        <v>450</v>
      </c>
      <c r="J150" s="216" t="s">
        <v>246</v>
      </c>
      <c r="K150" s="215" t="s">
        <v>306</v>
      </c>
      <c r="L150" s="215" t="s">
        <v>655</v>
      </c>
      <c r="AD150" s="217"/>
    </row>
    <row r="151" spans="1:30" s="215" customFormat="1" x14ac:dyDescent="0.25">
      <c r="A151" s="215" t="s">
        <v>134</v>
      </c>
      <c r="B151" s="215">
        <v>6785</v>
      </c>
      <c r="C151" s="215" t="s">
        <v>224</v>
      </c>
      <c r="D151" s="215">
        <v>191974090</v>
      </c>
      <c r="E151" s="215">
        <v>1040</v>
      </c>
      <c r="F151" s="215">
        <v>1212</v>
      </c>
      <c r="G151" s="215">
        <v>1004</v>
      </c>
      <c r="I151" s="215" t="s">
        <v>451</v>
      </c>
      <c r="J151" s="216" t="s">
        <v>246</v>
      </c>
      <c r="K151" s="215" t="s">
        <v>306</v>
      </c>
      <c r="L151" s="215" t="s">
        <v>656</v>
      </c>
      <c r="AD151" s="217"/>
    </row>
    <row r="152" spans="1:30" s="215" customFormat="1" x14ac:dyDescent="0.25">
      <c r="A152" s="215" t="s">
        <v>134</v>
      </c>
      <c r="B152" s="215">
        <v>6785</v>
      </c>
      <c r="C152" s="215" t="s">
        <v>224</v>
      </c>
      <c r="D152" s="215">
        <v>191974093</v>
      </c>
      <c r="E152" s="215">
        <v>1040</v>
      </c>
      <c r="F152" s="215">
        <v>1212</v>
      </c>
      <c r="G152" s="215">
        <v>1004</v>
      </c>
      <c r="I152" s="215" t="s">
        <v>452</v>
      </c>
      <c r="J152" s="216" t="s">
        <v>246</v>
      </c>
      <c r="K152" s="215" t="s">
        <v>306</v>
      </c>
      <c r="L152" s="215" t="s">
        <v>657</v>
      </c>
      <c r="AD152" s="217"/>
    </row>
    <row r="153" spans="1:30" s="215" customFormat="1" x14ac:dyDescent="0.25">
      <c r="A153" s="215" t="s">
        <v>134</v>
      </c>
      <c r="B153" s="215">
        <v>6785</v>
      </c>
      <c r="C153" s="215" t="s">
        <v>224</v>
      </c>
      <c r="D153" s="215">
        <v>191974094</v>
      </c>
      <c r="E153" s="215">
        <v>1020</v>
      </c>
      <c r="F153" s="215">
        <v>1110</v>
      </c>
      <c r="G153" s="215">
        <v>1004</v>
      </c>
      <c r="I153" s="215" t="s">
        <v>453</v>
      </c>
      <c r="J153" s="216" t="s">
        <v>246</v>
      </c>
      <c r="K153" s="215" t="s">
        <v>306</v>
      </c>
      <c r="L153" s="215" t="s">
        <v>658</v>
      </c>
      <c r="AD153" s="217"/>
    </row>
    <row r="154" spans="1:30" s="215" customFormat="1" x14ac:dyDescent="0.25">
      <c r="A154" s="215" t="s">
        <v>134</v>
      </c>
      <c r="B154" s="215">
        <v>6785</v>
      </c>
      <c r="C154" s="215" t="s">
        <v>224</v>
      </c>
      <c r="D154" s="215">
        <v>191974104</v>
      </c>
      <c r="E154" s="215">
        <v>1040</v>
      </c>
      <c r="F154" s="215">
        <v>1212</v>
      </c>
      <c r="G154" s="215">
        <v>1004</v>
      </c>
      <c r="I154" s="215" t="s">
        <v>454</v>
      </c>
      <c r="J154" s="216" t="s">
        <v>246</v>
      </c>
      <c r="K154" s="215" t="s">
        <v>306</v>
      </c>
      <c r="L154" s="215" t="s">
        <v>659</v>
      </c>
      <c r="AD154" s="217"/>
    </row>
    <row r="155" spans="1:30" s="215" customFormat="1" x14ac:dyDescent="0.25">
      <c r="A155" s="215" t="s">
        <v>134</v>
      </c>
      <c r="B155" s="215">
        <v>6785</v>
      </c>
      <c r="C155" s="215" t="s">
        <v>224</v>
      </c>
      <c r="D155" s="215">
        <v>191974113</v>
      </c>
      <c r="E155" s="215">
        <v>1040</v>
      </c>
      <c r="F155" s="215">
        <v>1212</v>
      </c>
      <c r="G155" s="215">
        <v>1004</v>
      </c>
      <c r="I155" s="215" t="s">
        <v>455</v>
      </c>
      <c r="J155" s="216" t="s">
        <v>246</v>
      </c>
      <c r="K155" s="215" t="s">
        <v>306</v>
      </c>
      <c r="L155" s="215" t="s">
        <v>660</v>
      </c>
      <c r="AD155" s="217"/>
    </row>
    <row r="156" spans="1:30" s="215" customFormat="1" x14ac:dyDescent="0.25">
      <c r="A156" s="215" t="s">
        <v>134</v>
      </c>
      <c r="B156" s="215">
        <v>6785</v>
      </c>
      <c r="C156" s="215" t="s">
        <v>224</v>
      </c>
      <c r="D156" s="215">
        <v>191974117</v>
      </c>
      <c r="E156" s="215">
        <v>1040</v>
      </c>
      <c r="F156" s="215">
        <v>1212</v>
      </c>
      <c r="G156" s="215">
        <v>1004</v>
      </c>
      <c r="I156" s="215" t="s">
        <v>456</v>
      </c>
      <c r="J156" s="216" t="s">
        <v>246</v>
      </c>
      <c r="K156" s="215" t="s">
        <v>306</v>
      </c>
      <c r="L156" s="215" t="s">
        <v>661</v>
      </c>
      <c r="AD156" s="217"/>
    </row>
    <row r="157" spans="1:30" s="215" customFormat="1" x14ac:dyDescent="0.25">
      <c r="A157" s="215" t="s">
        <v>134</v>
      </c>
      <c r="B157" s="215">
        <v>6785</v>
      </c>
      <c r="C157" s="215" t="s">
        <v>224</v>
      </c>
      <c r="D157" s="215">
        <v>191974123</v>
      </c>
      <c r="E157" s="215">
        <v>1040</v>
      </c>
      <c r="F157" s="215">
        <v>1212</v>
      </c>
      <c r="G157" s="215">
        <v>1004</v>
      </c>
      <c r="I157" s="215" t="s">
        <v>457</v>
      </c>
      <c r="J157" s="216" t="s">
        <v>246</v>
      </c>
      <c r="K157" s="215" t="s">
        <v>306</v>
      </c>
      <c r="L157" s="215" t="s">
        <v>662</v>
      </c>
      <c r="AD157" s="217"/>
    </row>
    <row r="158" spans="1:30" s="215" customFormat="1" x14ac:dyDescent="0.25">
      <c r="A158" s="215" t="s">
        <v>134</v>
      </c>
      <c r="B158" s="215">
        <v>6785</v>
      </c>
      <c r="C158" s="215" t="s">
        <v>224</v>
      </c>
      <c r="D158" s="215">
        <v>191988956</v>
      </c>
      <c r="E158" s="215">
        <v>1060</v>
      </c>
      <c r="F158" s="215">
        <v>1274</v>
      </c>
      <c r="G158" s="215">
        <v>1004</v>
      </c>
      <c r="I158" s="215" t="s">
        <v>535</v>
      </c>
      <c r="J158" s="216" t="s">
        <v>246</v>
      </c>
      <c r="K158" s="215" t="s">
        <v>306</v>
      </c>
      <c r="L158" s="215" t="s">
        <v>542</v>
      </c>
      <c r="AD158" s="217"/>
    </row>
    <row r="159" spans="1:30" s="215" customFormat="1" x14ac:dyDescent="0.25">
      <c r="A159" s="215" t="s">
        <v>134</v>
      </c>
      <c r="B159" s="215">
        <v>6785</v>
      </c>
      <c r="C159" s="215" t="s">
        <v>224</v>
      </c>
      <c r="D159" s="215">
        <v>192015023</v>
      </c>
      <c r="E159" s="215">
        <v>1060</v>
      </c>
      <c r="F159" s="215">
        <v>1274</v>
      </c>
      <c r="G159" s="215">
        <v>1004</v>
      </c>
      <c r="I159" s="215" t="s">
        <v>610</v>
      </c>
      <c r="J159" s="216" t="s">
        <v>246</v>
      </c>
      <c r="K159" s="215" t="s">
        <v>306</v>
      </c>
      <c r="L159" s="215" t="s">
        <v>616</v>
      </c>
      <c r="AD159" s="217"/>
    </row>
    <row r="160" spans="1:30" s="215" customFormat="1" x14ac:dyDescent="0.25">
      <c r="A160" s="215" t="s">
        <v>134</v>
      </c>
      <c r="B160" s="215">
        <v>6785</v>
      </c>
      <c r="C160" s="215" t="s">
        <v>224</v>
      </c>
      <c r="D160" s="215">
        <v>192034063</v>
      </c>
      <c r="E160" s="215">
        <v>1060</v>
      </c>
      <c r="F160" s="215">
        <v>1274</v>
      </c>
      <c r="G160" s="215">
        <v>1004</v>
      </c>
      <c r="I160" s="215" t="s">
        <v>611</v>
      </c>
      <c r="J160" s="216" t="s">
        <v>246</v>
      </c>
      <c r="K160" s="215" t="s">
        <v>306</v>
      </c>
      <c r="L160" s="215" t="s">
        <v>617</v>
      </c>
      <c r="AD160" s="217"/>
    </row>
    <row r="161" spans="1:30" s="215" customFormat="1" x14ac:dyDescent="0.25">
      <c r="A161" s="215" t="s">
        <v>134</v>
      </c>
      <c r="B161" s="215">
        <v>6789</v>
      </c>
      <c r="C161" s="215" t="s">
        <v>225</v>
      </c>
      <c r="D161" s="215">
        <v>983265</v>
      </c>
      <c r="E161" s="215">
        <v>1020</v>
      </c>
      <c r="F161" s="215">
        <v>1110</v>
      </c>
      <c r="G161" s="215">
        <v>1004</v>
      </c>
      <c r="I161" s="215" t="s">
        <v>361</v>
      </c>
      <c r="J161" s="216" t="s">
        <v>246</v>
      </c>
      <c r="K161" s="215" t="s">
        <v>304</v>
      </c>
      <c r="L161" s="215" t="s">
        <v>448</v>
      </c>
      <c r="AD161" s="217"/>
    </row>
    <row r="162" spans="1:30" s="215" customFormat="1" x14ac:dyDescent="0.25">
      <c r="A162" s="215" t="s">
        <v>134</v>
      </c>
      <c r="B162" s="215">
        <v>6789</v>
      </c>
      <c r="C162" s="215" t="s">
        <v>225</v>
      </c>
      <c r="D162" s="215">
        <v>190569329</v>
      </c>
      <c r="E162" s="215">
        <v>1080</v>
      </c>
      <c r="G162" s="215">
        <v>1004</v>
      </c>
      <c r="I162" s="215" t="s">
        <v>362</v>
      </c>
      <c r="J162" s="216" t="s">
        <v>246</v>
      </c>
      <c r="K162" s="215" t="s">
        <v>306</v>
      </c>
      <c r="L162" s="215" t="s">
        <v>420</v>
      </c>
      <c r="AD162" s="217"/>
    </row>
    <row r="163" spans="1:30" s="215" customFormat="1" x14ac:dyDescent="0.25">
      <c r="A163" s="215" t="s">
        <v>134</v>
      </c>
      <c r="B163" s="215">
        <v>6789</v>
      </c>
      <c r="C163" s="215" t="s">
        <v>225</v>
      </c>
      <c r="D163" s="215">
        <v>400002400</v>
      </c>
      <c r="E163" s="215">
        <v>1060</v>
      </c>
      <c r="G163" s="215">
        <v>1004</v>
      </c>
      <c r="I163" s="215" t="s">
        <v>363</v>
      </c>
      <c r="J163" s="216" t="s">
        <v>246</v>
      </c>
      <c r="K163" s="215" t="s">
        <v>306</v>
      </c>
      <c r="L163" s="215" t="s">
        <v>421</v>
      </c>
      <c r="AD163" s="217"/>
    </row>
    <row r="164" spans="1:30" s="215" customFormat="1" x14ac:dyDescent="0.25">
      <c r="A164" s="215" t="s">
        <v>134</v>
      </c>
      <c r="B164" s="215">
        <v>6789</v>
      </c>
      <c r="C164" s="215" t="s">
        <v>225</v>
      </c>
      <c r="D164" s="215">
        <v>400002414</v>
      </c>
      <c r="E164" s="215">
        <v>1060</v>
      </c>
      <c r="G164" s="215">
        <v>1004</v>
      </c>
      <c r="I164" s="215" t="s">
        <v>364</v>
      </c>
      <c r="J164" s="216" t="s">
        <v>246</v>
      </c>
      <c r="K164" s="215" t="s">
        <v>306</v>
      </c>
      <c r="L164" s="215" t="s">
        <v>422</v>
      </c>
      <c r="AD164" s="217"/>
    </row>
    <row r="165" spans="1:30" s="215" customFormat="1" x14ac:dyDescent="0.25">
      <c r="A165" s="215" t="s">
        <v>134</v>
      </c>
      <c r="B165" s="215">
        <v>6789</v>
      </c>
      <c r="C165" s="215" t="s">
        <v>225</v>
      </c>
      <c r="D165" s="215">
        <v>400002423</v>
      </c>
      <c r="E165" s="215">
        <v>1060</v>
      </c>
      <c r="G165" s="215">
        <v>1004</v>
      </c>
      <c r="I165" s="215" t="s">
        <v>365</v>
      </c>
      <c r="J165" s="216" t="s">
        <v>246</v>
      </c>
      <c r="K165" s="215" t="s">
        <v>306</v>
      </c>
      <c r="L165" s="215" t="s">
        <v>423</v>
      </c>
      <c r="AD165" s="217"/>
    </row>
    <row r="166" spans="1:30" s="215" customFormat="1" x14ac:dyDescent="0.25">
      <c r="A166" s="215" t="s">
        <v>134</v>
      </c>
      <c r="B166" s="215">
        <v>6789</v>
      </c>
      <c r="C166" s="215" t="s">
        <v>225</v>
      </c>
      <c r="D166" s="215">
        <v>400002472</v>
      </c>
      <c r="E166" s="215">
        <v>1060</v>
      </c>
      <c r="F166" s="215">
        <v>1251</v>
      </c>
      <c r="G166" s="215">
        <v>1004</v>
      </c>
      <c r="I166" s="215" t="s">
        <v>502</v>
      </c>
      <c r="J166" s="216" t="s">
        <v>246</v>
      </c>
      <c r="K166" s="215" t="s">
        <v>306</v>
      </c>
      <c r="L166" s="215" t="s">
        <v>506</v>
      </c>
      <c r="AD166" s="217"/>
    </row>
    <row r="167" spans="1:30" s="215" customFormat="1" x14ac:dyDescent="0.25">
      <c r="A167" s="215" t="s">
        <v>134</v>
      </c>
      <c r="B167" s="215">
        <v>6789</v>
      </c>
      <c r="C167" s="215" t="s">
        <v>225</v>
      </c>
      <c r="D167" s="215">
        <v>400002473</v>
      </c>
      <c r="E167" s="215">
        <v>1060</v>
      </c>
      <c r="F167" s="215">
        <v>1251</v>
      </c>
      <c r="G167" s="215">
        <v>1004</v>
      </c>
      <c r="I167" s="215" t="s">
        <v>366</v>
      </c>
      <c r="J167" s="216" t="s">
        <v>246</v>
      </c>
      <c r="K167" s="215" t="s">
        <v>306</v>
      </c>
      <c r="L167" s="215" t="s">
        <v>424</v>
      </c>
      <c r="AD167" s="217"/>
    </row>
    <row r="168" spans="1:30" s="215" customFormat="1" x14ac:dyDescent="0.25">
      <c r="A168" s="215" t="s">
        <v>134</v>
      </c>
      <c r="B168" s="215">
        <v>6789</v>
      </c>
      <c r="C168" s="215" t="s">
        <v>225</v>
      </c>
      <c r="D168" s="215">
        <v>400002474</v>
      </c>
      <c r="E168" s="215">
        <v>1060</v>
      </c>
      <c r="F168" s="215">
        <v>1251</v>
      </c>
      <c r="G168" s="215">
        <v>1004</v>
      </c>
      <c r="I168" s="215" t="s">
        <v>503</v>
      </c>
      <c r="J168" s="216" t="s">
        <v>246</v>
      </c>
      <c r="K168" s="215" t="s">
        <v>306</v>
      </c>
      <c r="L168" s="215" t="s">
        <v>507</v>
      </c>
      <c r="AD168" s="217"/>
    </row>
    <row r="169" spans="1:30" s="215" customFormat="1" x14ac:dyDescent="0.25">
      <c r="A169" s="215" t="s">
        <v>134</v>
      </c>
      <c r="B169" s="215">
        <v>6789</v>
      </c>
      <c r="C169" s="215" t="s">
        <v>225</v>
      </c>
      <c r="D169" s="215">
        <v>400002475</v>
      </c>
      <c r="E169" s="215">
        <v>1060</v>
      </c>
      <c r="F169" s="215">
        <v>1251</v>
      </c>
      <c r="G169" s="215">
        <v>1004</v>
      </c>
      <c r="I169" s="215" t="s">
        <v>504</v>
      </c>
      <c r="J169" s="216" t="s">
        <v>246</v>
      </c>
      <c r="K169" s="215" t="s">
        <v>306</v>
      </c>
      <c r="L169" s="215" t="s">
        <v>508</v>
      </c>
      <c r="AD169" s="217"/>
    </row>
    <row r="170" spans="1:30" s="215" customFormat="1" x14ac:dyDescent="0.25">
      <c r="A170" s="215" t="s">
        <v>134</v>
      </c>
      <c r="B170" s="215">
        <v>6789</v>
      </c>
      <c r="C170" s="215" t="s">
        <v>225</v>
      </c>
      <c r="D170" s="215">
        <v>400002476</v>
      </c>
      <c r="E170" s="215">
        <v>1060</v>
      </c>
      <c r="F170" s="215">
        <v>1251</v>
      </c>
      <c r="G170" s="215">
        <v>1004</v>
      </c>
      <c r="I170" s="215" t="s">
        <v>505</v>
      </c>
      <c r="J170" s="216" t="s">
        <v>246</v>
      </c>
      <c r="K170" s="215" t="s">
        <v>306</v>
      </c>
      <c r="L170" s="215" t="s">
        <v>509</v>
      </c>
      <c r="AD170" s="217"/>
    </row>
    <row r="171" spans="1:30" s="215" customFormat="1" x14ac:dyDescent="0.25">
      <c r="A171" s="215" t="s">
        <v>134</v>
      </c>
      <c r="B171" s="215">
        <v>6789</v>
      </c>
      <c r="C171" s="215" t="s">
        <v>225</v>
      </c>
      <c r="D171" s="215">
        <v>400002492</v>
      </c>
      <c r="E171" s="215">
        <v>1060</v>
      </c>
      <c r="G171" s="215">
        <v>1004</v>
      </c>
      <c r="I171" s="215" t="s">
        <v>367</v>
      </c>
      <c r="J171" s="216" t="s">
        <v>246</v>
      </c>
      <c r="K171" s="215" t="s">
        <v>306</v>
      </c>
      <c r="L171" s="215" t="s">
        <v>425</v>
      </c>
      <c r="AD171" s="217"/>
    </row>
    <row r="172" spans="1:30" s="215" customFormat="1" x14ac:dyDescent="0.25">
      <c r="A172" s="215" t="s">
        <v>134</v>
      </c>
      <c r="B172" s="215">
        <v>6790</v>
      </c>
      <c r="C172" s="215" t="s">
        <v>226</v>
      </c>
      <c r="D172" s="215">
        <v>191936870</v>
      </c>
      <c r="E172" s="215">
        <v>1020</v>
      </c>
      <c r="F172" s="215">
        <v>1110</v>
      </c>
      <c r="G172" s="215">
        <v>1003</v>
      </c>
      <c r="I172" s="215" t="s">
        <v>368</v>
      </c>
      <c r="J172" s="216" t="s">
        <v>246</v>
      </c>
      <c r="K172" s="215" t="s">
        <v>306</v>
      </c>
      <c r="L172" s="215" t="s">
        <v>426</v>
      </c>
      <c r="AD172" s="217"/>
    </row>
    <row r="173" spans="1:30" s="215" customFormat="1" x14ac:dyDescent="0.25">
      <c r="A173" s="215" t="s">
        <v>134</v>
      </c>
      <c r="B173" s="215">
        <v>6790</v>
      </c>
      <c r="C173" s="215" t="s">
        <v>226</v>
      </c>
      <c r="D173" s="215">
        <v>191936871</v>
      </c>
      <c r="E173" s="215">
        <v>1020</v>
      </c>
      <c r="F173" s="215">
        <v>1110</v>
      </c>
      <c r="G173" s="215">
        <v>1003</v>
      </c>
      <c r="I173" s="215" t="s">
        <v>368</v>
      </c>
      <c r="J173" s="216" t="s">
        <v>246</v>
      </c>
      <c r="K173" s="215" t="s">
        <v>306</v>
      </c>
      <c r="L173" s="215" t="s">
        <v>427</v>
      </c>
      <c r="AD173" s="217"/>
    </row>
    <row r="174" spans="1:30" s="215" customFormat="1" x14ac:dyDescent="0.25">
      <c r="A174" s="215" t="s">
        <v>134</v>
      </c>
      <c r="B174" s="215">
        <v>6790</v>
      </c>
      <c r="C174" s="215" t="s">
        <v>226</v>
      </c>
      <c r="D174" s="215">
        <v>191936872</v>
      </c>
      <c r="E174" s="215">
        <v>1020</v>
      </c>
      <c r="F174" s="215">
        <v>1110</v>
      </c>
      <c r="G174" s="215">
        <v>1003</v>
      </c>
      <c r="I174" s="215" t="s">
        <v>368</v>
      </c>
      <c r="J174" s="216" t="s">
        <v>246</v>
      </c>
      <c r="K174" s="215" t="s">
        <v>306</v>
      </c>
      <c r="L174" s="215" t="s">
        <v>428</v>
      </c>
      <c r="AD174" s="217"/>
    </row>
    <row r="175" spans="1:30" s="215" customFormat="1" x14ac:dyDescent="0.25">
      <c r="A175" s="215" t="s">
        <v>134</v>
      </c>
      <c r="B175" s="215">
        <v>6790</v>
      </c>
      <c r="C175" s="215" t="s">
        <v>226</v>
      </c>
      <c r="D175" s="215">
        <v>191936873</v>
      </c>
      <c r="E175" s="215">
        <v>1020</v>
      </c>
      <c r="F175" s="215">
        <v>1110</v>
      </c>
      <c r="G175" s="215">
        <v>1003</v>
      </c>
      <c r="I175" s="215" t="s">
        <v>368</v>
      </c>
      <c r="J175" s="216" t="s">
        <v>246</v>
      </c>
      <c r="K175" s="215" t="s">
        <v>306</v>
      </c>
      <c r="L175" s="215" t="s">
        <v>429</v>
      </c>
      <c r="AD175" s="217"/>
    </row>
    <row r="176" spans="1:30" s="215" customFormat="1" x14ac:dyDescent="0.25">
      <c r="A176" s="215" t="s">
        <v>134</v>
      </c>
      <c r="B176" s="215">
        <v>6790</v>
      </c>
      <c r="C176" s="215" t="s">
        <v>226</v>
      </c>
      <c r="D176" s="215">
        <v>191947173</v>
      </c>
      <c r="E176" s="215">
        <v>1060</v>
      </c>
      <c r="F176" s="215">
        <v>1271</v>
      </c>
      <c r="G176" s="215">
        <v>1004</v>
      </c>
      <c r="I176" s="215" t="s">
        <v>667</v>
      </c>
      <c r="J176" s="216" t="s">
        <v>246</v>
      </c>
      <c r="K176" s="215" t="s">
        <v>306</v>
      </c>
      <c r="L176" s="215" t="s">
        <v>682</v>
      </c>
      <c r="AD176" s="217"/>
    </row>
    <row r="177" spans="1:30" s="215" customFormat="1" x14ac:dyDescent="0.25">
      <c r="A177" s="215" t="s">
        <v>134</v>
      </c>
      <c r="B177" s="215">
        <v>6790</v>
      </c>
      <c r="C177" s="215" t="s">
        <v>226</v>
      </c>
      <c r="D177" s="215">
        <v>191963450</v>
      </c>
      <c r="E177" s="215">
        <v>1020</v>
      </c>
      <c r="F177" s="215">
        <v>1121</v>
      </c>
      <c r="G177" s="215">
        <v>1003</v>
      </c>
      <c r="I177" s="215" t="s">
        <v>369</v>
      </c>
      <c r="J177" s="216" t="s">
        <v>246</v>
      </c>
      <c r="K177" s="215" t="s">
        <v>306</v>
      </c>
      <c r="L177" s="215" t="s">
        <v>430</v>
      </c>
      <c r="AD177" s="217"/>
    </row>
    <row r="178" spans="1:30" s="215" customFormat="1" x14ac:dyDescent="0.25">
      <c r="A178" s="215" t="s">
        <v>134</v>
      </c>
      <c r="B178" s="215">
        <v>6790</v>
      </c>
      <c r="C178" s="215" t="s">
        <v>226</v>
      </c>
      <c r="D178" s="215">
        <v>191963452</v>
      </c>
      <c r="E178" s="215">
        <v>1020</v>
      </c>
      <c r="F178" s="215">
        <v>1122</v>
      </c>
      <c r="G178" s="215">
        <v>1003</v>
      </c>
      <c r="I178" s="215" t="s">
        <v>370</v>
      </c>
      <c r="J178" s="216" t="s">
        <v>246</v>
      </c>
      <c r="K178" s="215" t="s">
        <v>306</v>
      </c>
      <c r="L178" s="215" t="s">
        <v>431</v>
      </c>
      <c r="AD178" s="217"/>
    </row>
    <row r="179" spans="1:30" s="215" customFormat="1" x14ac:dyDescent="0.25">
      <c r="A179" s="215" t="s">
        <v>134</v>
      </c>
      <c r="B179" s="215">
        <v>6790</v>
      </c>
      <c r="C179" s="215" t="s">
        <v>226</v>
      </c>
      <c r="D179" s="215">
        <v>191965405</v>
      </c>
      <c r="E179" s="215">
        <v>1060</v>
      </c>
      <c r="F179" s="215">
        <v>1274</v>
      </c>
      <c r="G179" s="215">
        <v>1004</v>
      </c>
      <c r="I179" s="215" t="s">
        <v>371</v>
      </c>
      <c r="J179" s="216" t="s">
        <v>246</v>
      </c>
      <c r="K179" s="215" t="s">
        <v>306</v>
      </c>
      <c r="L179" s="215" t="s">
        <v>476</v>
      </c>
      <c r="AD179" s="217"/>
    </row>
    <row r="180" spans="1:30" s="215" customFormat="1" x14ac:dyDescent="0.25">
      <c r="A180" s="215" t="s">
        <v>134</v>
      </c>
      <c r="B180" s="215">
        <v>6790</v>
      </c>
      <c r="C180" s="215" t="s">
        <v>226</v>
      </c>
      <c r="D180" s="215">
        <v>191973853</v>
      </c>
      <c r="E180" s="215">
        <v>1060</v>
      </c>
      <c r="F180" s="215">
        <v>1242</v>
      </c>
      <c r="G180" s="215">
        <v>1004</v>
      </c>
      <c r="I180" s="215" t="s">
        <v>372</v>
      </c>
      <c r="J180" s="216" t="s">
        <v>246</v>
      </c>
      <c r="K180" s="215" t="s">
        <v>306</v>
      </c>
      <c r="L180" s="215" t="s">
        <v>432</v>
      </c>
      <c r="AD180" s="217"/>
    </row>
    <row r="181" spans="1:30" s="215" customFormat="1" x14ac:dyDescent="0.25">
      <c r="A181" s="215" t="s">
        <v>134</v>
      </c>
      <c r="B181" s="215">
        <v>6790</v>
      </c>
      <c r="C181" s="215" t="s">
        <v>226</v>
      </c>
      <c r="D181" s="215">
        <v>191986252</v>
      </c>
      <c r="E181" s="215">
        <v>1060</v>
      </c>
      <c r="F181" s="215">
        <v>1274</v>
      </c>
      <c r="G181" s="215">
        <v>1004</v>
      </c>
      <c r="I181" s="215" t="s">
        <v>373</v>
      </c>
      <c r="J181" s="216" t="s">
        <v>246</v>
      </c>
      <c r="K181" s="215" t="s">
        <v>306</v>
      </c>
      <c r="L181" s="215" t="s">
        <v>433</v>
      </c>
      <c r="AD181" s="217"/>
    </row>
    <row r="182" spans="1:30" s="215" customFormat="1" x14ac:dyDescent="0.25">
      <c r="A182" s="215" t="s">
        <v>134</v>
      </c>
      <c r="B182" s="215">
        <v>6790</v>
      </c>
      <c r="C182" s="215" t="s">
        <v>226</v>
      </c>
      <c r="D182" s="215">
        <v>191992383</v>
      </c>
      <c r="E182" s="215">
        <v>1060</v>
      </c>
      <c r="F182" s="215">
        <v>1274</v>
      </c>
      <c r="G182" s="215">
        <v>1004</v>
      </c>
      <c r="I182" s="215" t="s">
        <v>599</v>
      </c>
      <c r="J182" s="216" t="s">
        <v>246</v>
      </c>
      <c r="K182" s="215" t="s">
        <v>306</v>
      </c>
      <c r="L182" s="215" t="s">
        <v>602</v>
      </c>
      <c r="AD182" s="217"/>
    </row>
    <row r="183" spans="1:30" s="215" customFormat="1" x14ac:dyDescent="0.25">
      <c r="A183" s="215" t="s">
        <v>134</v>
      </c>
      <c r="B183" s="215">
        <v>6790</v>
      </c>
      <c r="C183" s="215" t="s">
        <v>226</v>
      </c>
      <c r="D183" s="215">
        <v>192040949</v>
      </c>
      <c r="E183" s="215">
        <v>1060</v>
      </c>
      <c r="F183" s="215">
        <v>1271</v>
      </c>
      <c r="G183" s="215">
        <v>1003</v>
      </c>
      <c r="I183" s="215" t="s">
        <v>646</v>
      </c>
      <c r="J183" s="216" t="s">
        <v>246</v>
      </c>
      <c r="K183" s="215" t="s">
        <v>306</v>
      </c>
      <c r="L183" s="215" t="s">
        <v>648</v>
      </c>
      <c r="AD183" s="217"/>
    </row>
    <row r="184" spans="1:30" s="215" customFormat="1" x14ac:dyDescent="0.25">
      <c r="A184" s="215" t="s">
        <v>134</v>
      </c>
      <c r="B184" s="215">
        <v>6790</v>
      </c>
      <c r="C184" s="215" t="s">
        <v>226</v>
      </c>
      <c r="D184" s="215">
        <v>502020001</v>
      </c>
      <c r="E184" s="215">
        <v>1060</v>
      </c>
      <c r="F184" s="215">
        <v>1252</v>
      </c>
      <c r="G184" s="215">
        <v>1004</v>
      </c>
      <c r="I184" s="215" t="s">
        <v>727</v>
      </c>
      <c r="J184" s="216" t="s">
        <v>246</v>
      </c>
      <c r="K184" s="215" t="s">
        <v>304</v>
      </c>
      <c r="L184" s="215" t="s">
        <v>735</v>
      </c>
      <c r="AD184" s="217"/>
    </row>
    <row r="185" spans="1:30" s="215" customFormat="1" x14ac:dyDescent="0.25">
      <c r="A185" s="215" t="s">
        <v>134</v>
      </c>
      <c r="B185" s="215">
        <v>6790</v>
      </c>
      <c r="C185" s="215" t="s">
        <v>226</v>
      </c>
      <c r="D185" s="215">
        <v>502020202</v>
      </c>
      <c r="E185" s="215">
        <v>1060</v>
      </c>
      <c r="F185" s="215">
        <v>1274</v>
      </c>
      <c r="G185" s="215">
        <v>1004</v>
      </c>
      <c r="I185" s="215" t="s">
        <v>728</v>
      </c>
      <c r="J185" s="216" t="s">
        <v>246</v>
      </c>
      <c r="K185" s="215" t="s">
        <v>306</v>
      </c>
      <c r="L185" s="215" t="s">
        <v>734</v>
      </c>
      <c r="AD185" s="217"/>
    </row>
    <row r="186" spans="1:30" s="215" customFormat="1" x14ac:dyDescent="0.25">
      <c r="A186" s="215" t="s">
        <v>134</v>
      </c>
      <c r="B186" s="215">
        <v>6792</v>
      </c>
      <c r="C186" s="215" t="s">
        <v>227</v>
      </c>
      <c r="D186" s="215">
        <v>191698455</v>
      </c>
      <c r="E186" s="215">
        <v>1020</v>
      </c>
      <c r="F186" s="215">
        <v>1110</v>
      </c>
      <c r="G186" s="215">
        <v>1004</v>
      </c>
      <c r="I186" s="215" t="s">
        <v>374</v>
      </c>
      <c r="J186" s="216" t="s">
        <v>246</v>
      </c>
      <c r="K186" s="215" t="s">
        <v>304</v>
      </c>
      <c r="L186" s="215" t="s">
        <v>756</v>
      </c>
      <c r="AD186" s="217"/>
    </row>
    <row r="187" spans="1:30" s="215" customFormat="1" x14ac:dyDescent="0.25">
      <c r="A187" s="215" t="s">
        <v>134</v>
      </c>
      <c r="B187" s="215">
        <v>6792</v>
      </c>
      <c r="C187" s="215" t="s">
        <v>227</v>
      </c>
      <c r="D187" s="215">
        <v>504057037</v>
      </c>
      <c r="E187" s="215">
        <v>1060</v>
      </c>
      <c r="F187" s="215">
        <v>1274</v>
      </c>
      <c r="G187" s="215">
        <v>1004</v>
      </c>
      <c r="I187" s="215" t="s">
        <v>749</v>
      </c>
      <c r="J187" s="216" t="s">
        <v>246</v>
      </c>
      <c r="K187" s="215" t="s">
        <v>306</v>
      </c>
      <c r="L187" s="215" t="s">
        <v>754</v>
      </c>
      <c r="AD187" s="217"/>
    </row>
    <row r="188" spans="1:30" s="215" customFormat="1" x14ac:dyDescent="0.25">
      <c r="A188" s="215" t="s">
        <v>134</v>
      </c>
      <c r="B188" s="215">
        <v>6800</v>
      </c>
      <c r="C188" s="215" t="s">
        <v>228</v>
      </c>
      <c r="D188" s="215">
        <v>985644</v>
      </c>
      <c r="E188" s="215">
        <v>1020</v>
      </c>
      <c r="F188" s="215">
        <v>1110</v>
      </c>
      <c r="G188" s="215">
        <v>1004</v>
      </c>
      <c r="I188" s="215" t="s">
        <v>577</v>
      </c>
      <c r="J188" s="216" t="s">
        <v>246</v>
      </c>
      <c r="K188" s="215" t="s">
        <v>304</v>
      </c>
      <c r="L188" s="215" t="s">
        <v>591</v>
      </c>
      <c r="AD188" s="217"/>
    </row>
    <row r="189" spans="1:30" s="215" customFormat="1" x14ac:dyDescent="0.25">
      <c r="A189" s="215" t="s">
        <v>134</v>
      </c>
      <c r="B189" s="215">
        <v>6800</v>
      </c>
      <c r="C189" s="215" t="s">
        <v>228</v>
      </c>
      <c r="D189" s="215">
        <v>2021694</v>
      </c>
      <c r="E189" s="215">
        <v>1060</v>
      </c>
      <c r="G189" s="215">
        <v>1004</v>
      </c>
      <c r="I189" s="215" t="s">
        <v>578</v>
      </c>
      <c r="J189" s="216" t="s">
        <v>246</v>
      </c>
      <c r="K189" s="215" t="s">
        <v>306</v>
      </c>
      <c r="L189" s="215" t="s">
        <v>585</v>
      </c>
      <c r="AD189" s="217"/>
    </row>
    <row r="190" spans="1:30" s="215" customFormat="1" x14ac:dyDescent="0.25">
      <c r="A190" s="215" t="s">
        <v>134</v>
      </c>
      <c r="B190" s="215">
        <v>6800</v>
      </c>
      <c r="C190" s="215" t="s">
        <v>228</v>
      </c>
      <c r="D190" s="215">
        <v>191962096</v>
      </c>
      <c r="E190" s="215">
        <v>1060</v>
      </c>
      <c r="F190" s="215">
        <v>1274</v>
      </c>
      <c r="G190" s="215">
        <v>1004</v>
      </c>
      <c r="I190" s="215" t="s">
        <v>536</v>
      </c>
      <c r="J190" s="216" t="s">
        <v>246</v>
      </c>
      <c r="K190" s="215" t="s">
        <v>306</v>
      </c>
      <c r="L190" s="215" t="s">
        <v>543</v>
      </c>
      <c r="AD190" s="217"/>
    </row>
    <row r="191" spans="1:30" s="215" customFormat="1" x14ac:dyDescent="0.25">
      <c r="A191" s="215" t="s">
        <v>134</v>
      </c>
      <c r="B191" s="215">
        <v>6800</v>
      </c>
      <c r="C191" s="215" t="s">
        <v>228</v>
      </c>
      <c r="D191" s="215">
        <v>191995821</v>
      </c>
      <c r="E191" s="215">
        <v>1060</v>
      </c>
      <c r="F191" s="215">
        <v>1252</v>
      </c>
      <c r="G191" s="215">
        <v>1004</v>
      </c>
      <c r="I191" s="215" t="s">
        <v>375</v>
      </c>
      <c r="J191" s="216" t="s">
        <v>246</v>
      </c>
      <c r="K191" s="215" t="s">
        <v>306</v>
      </c>
      <c r="L191" s="215" t="s">
        <v>434</v>
      </c>
      <c r="AD191" s="217"/>
    </row>
    <row r="192" spans="1:30" s="215" customFormat="1" x14ac:dyDescent="0.25">
      <c r="A192" s="215" t="s">
        <v>134</v>
      </c>
      <c r="B192" s="215">
        <v>6800</v>
      </c>
      <c r="C192" s="215" t="s">
        <v>228</v>
      </c>
      <c r="D192" s="215">
        <v>192006668</v>
      </c>
      <c r="E192" s="215">
        <v>1040</v>
      </c>
      <c r="F192" s="215">
        <v>1212</v>
      </c>
      <c r="G192" s="215">
        <v>1004</v>
      </c>
      <c r="I192" s="215" t="s">
        <v>458</v>
      </c>
      <c r="J192" s="216" t="s">
        <v>246</v>
      </c>
      <c r="K192" s="215" t="s">
        <v>306</v>
      </c>
      <c r="L192" s="215" t="s">
        <v>461</v>
      </c>
      <c r="AD192" s="217"/>
    </row>
    <row r="193" spans="1:30" s="215" customFormat="1" x14ac:dyDescent="0.25">
      <c r="A193" s="215" t="s">
        <v>134</v>
      </c>
      <c r="B193" s="215">
        <v>6800</v>
      </c>
      <c r="C193" s="215" t="s">
        <v>228</v>
      </c>
      <c r="D193" s="215">
        <v>504050111</v>
      </c>
      <c r="E193" s="215">
        <v>1060</v>
      </c>
      <c r="F193" s="215">
        <v>1252</v>
      </c>
      <c r="G193" s="215">
        <v>1004</v>
      </c>
      <c r="I193" s="215" t="s">
        <v>579</v>
      </c>
      <c r="J193" s="216" t="s">
        <v>246</v>
      </c>
      <c r="K193" s="215" t="s">
        <v>306</v>
      </c>
      <c r="L193" s="215" t="s">
        <v>586</v>
      </c>
      <c r="AD193" s="217"/>
    </row>
    <row r="194" spans="1:30" s="215" customFormat="1" x14ac:dyDescent="0.25">
      <c r="A194" s="215" t="s">
        <v>134</v>
      </c>
      <c r="B194" s="215">
        <v>6800</v>
      </c>
      <c r="C194" s="215" t="s">
        <v>228</v>
      </c>
      <c r="D194" s="215">
        <v>504050122</v>
      </c>
      <c r="E194" s="215">
        <v>1060</v>
      </c>
      <c r="F194" s="215">
        <v>1274</v>
      </c>
      <c r="G194" s="215">
        <v>1004</v>
      </c>
      <c r="I194" s="215" t="s">
        <v>668</v>
      </c>
      <c r="J194" s="216" t="s">
        <v>246</v>
      </c>
      <c r="K194" s="215" t="s">
        <v>306</v>
      </c>
      <c r="L194" s="215" t="s">
        <v>683</v>
      </c>
      <c r="AD194" s="217"/>
    </row>
    <row r="195" spans="1:30" s="215" customFormat="1" x14ac:dyDescent="0.25">
      <c r="A195" s="215" t="s">
        <v>134</v>
      </c>
      <c r="B195" s="215">
        <v>6800</v>
      </c>
      <c r="C195" s="215" t="s">
        <v>228</v>
      </c>
      <c r="D195" s="215">
        <v>504050307</v>
      </c>
      <c r="E195" s="215">
        <v>1060</v>
      </c>
      <c r="F195" s="215">
        <v>1242</v>
      </c>
      <c r="G195" s="215">
        <v>1004</v>
      </c>
      <c r="I195" s="215" t="s">
        <v>580</v>
      </c>
      <c r="J195" s="216" t="s">
        <v>246</v>
      </c>
      <c r="K195" s="215" t="s">
        <v>306</v>
      </c>
      <c r="L195" s="215" t="s">
        <v>587</v>
      </c>
      <c r="AD195" s="217"/>
    </row>
    <row r="196" spans="1:30" s="215" customFormat="1" x14ac:dyDescent="0.25">
      <c r="A196" s="215" t="s">
        <v>134</v>
      </c>
      <c r="B196" s="215">
        <v>6800</v>
      </c>
      <c r="C196" s="215" t="s">
        <v>228</v>
      </c>
      <c r="D196" s="215">
        <v>504050308</v>
      </c>
      <c r="E196" s="215">
        <v>1060</v>
      </c>
      <c r="F196" s="215">
        <v>1274</v>
      </c>
      <c r="G196" s="215">
        <v>1004</v>
      </c>
      <c r="I196" s="215" t="s">
        <v>581</v>
      </c>
      <c r="J196" s="216" t="s">
        <v>246</v>
      </c>
      <c r="K196" s="215" t="s">
        <v>306</v>
      </c>
      <c r="L196" s="215" t="s">
        <v>588</v>
      </c>
      <c r="AD196" s="217"/>
    </row>
    <row r="197" spans="1:30" s="215" customFormat="1" x14ac:dyDescent="0.25">
      <c r="A197" s="215" t="s">
        <v>134</v>
      </c>
      <c r="B197" s="215">
        <v>6800</v>
      </c>
      <c r="C197" s="215" t="s">
        <v>228</v>
      </c>
      <c r="D197" s="215">
        <v>504050462</v>
      </c>
      <c r="E197" s="215">
        <v>1060</v>
      </c>
      <c r="F197" s="215">
        <v>1252</v>
      </c>
      <c r="G197" s="215">
        <v>1004</v>
      </c>
      <c r="I197" s="215" t="s">
        <v>582</v>
      </c>
      <c r="J197" s="216" t="s">
        <v>246</v>
      </c>
      <c r="K197" s="215" t="s">
        <v>304</v>
      </c>
      <c r="L197" s="215" t="s">
        <v>592</v>
      </c>
      <c r="AD197" s="217"/>
    </row>
    <row r="198" spans="1:30" s="215" customFormat="1" x14ac:dyDescent="0.25">
      <c r="A198" s="215" t="s">
        <v>134</v>
      </c>
      <c r="B198" s="215">
        <v>6800</v>
      </c>
      <c r="C198" s="215" t="s">
        <v>228</v>
      </c>
      <c r="D198" s="215">
        <v>504050761</v>
      </c>
      <c r="E198" s="215">
        <v>1080</v>
      </c>
      <c r="G198" s="215">
        <v>1004</v>
      </c>
      <c r="I198" s="215" t="s">
        <v>583</v>
      </c>
      <c r="J198" s="216" t="s">
        <v>246</v>
      </c>
      <c r="K198" s="215" t="s">
        <v>306</v>
      </c>
      <c r="L198" s="215" t="s">
        <v>589</v>
      </c>
      <c r="AD198" s="217"/>
    </row>
    <row r="199" spans="1:30" s="215" customFormat="1" x14ac:dyDescent="0.25">
      <c r="A199" s="215" t="s">
        <v>134</v>
      </c>
      <c r="B199" s="215">
        <v>6800</v>
      </c>
      <c r="C199" s="215" t="s">
        <v>228</v>
      </c>
      <c r="D199" s="215">
        <v>504050879</v>
      </c>
      <c r="E199" s="215">
        <v>1060</v>
      </c>
      <c r="F199" s="215">
        <v>1274</v>
      </c>
      <c r="G199" s="215">
        <v>1004</v>
      </c>
      <c r="I199" s="215" t="s">
        <v>584</v>
      </c>
      <c r="J199" s="216" t="s">
        <v>246</v>
      </c>
      <c r="K199" s="215" t="s">
        <v>306</v>
      </c>
      <c r="L199" s="215" t="s">
        <v>590</v>
      </c>
      <c r="AD199" s="217"/>
    </row>
    <row r="200" spans="1:30" s="215" customFormat="1" x14ac:dyDescent="0.25">
      <c r="A200" s="215" t="s">
        <v>134</v>
      </c>
      <c r="B200" s="215">
        <v>6800</v>
      </c>
      <c r="C200" s="215" t="s">
        <v>228</v>
      </c>
      <c r="D200" s="215">
        <v>504050894</v>
      </c>
      <c r="E200" s="215">
        <v>1060</v>
      </c>
      <c r="G200" s="215">
        <v>1004</v>
      </c>
      <c r="I200" s="215" t="s">
        <v>669</v>
      </c>
      <c r="J200" s="216" t="s">
        <v>246</v>
      </c>
      <c r="K200" s="215" t="s">
        <v>306</v>
      </c>
      <c r="L200" s="215" t="s">
        <v>684</v>
      </c>
      <c r="AD200" s="217"/>
    </row>
    <row r="201" spans="1:30" s="215" customFormat="1" x14ac:dyDescent="0.25">
      <c r="A201" s="215" t="s">
        <v>134</v>
      </c>
      <c r="B201" s="215">
        <v>6807</v>
      </c>
      <c r="C201" s="215" t="s">
        <v>230</v>
      </c>
      <c r="D201" s="215">
        <v>190754569</v>
      </c>
      <c r="E201" s="215">
        <v>1080</v>
      </c>
      <c r="G201" s="215">
        <v>1004</v>
      </c>
      <c r="I201" s="215" t="s">
        <v>376</v>
      </c>
      <c r="J201" s="216" t="s">
        <v>246</v>
      </c>
      <c r="K201" s="215" t="s">
        <v>306</v>
      </c>
      <c r="L201" s="215" t="s">
        <v>435</v>
      </c>
      <c r="AD201" s="217"/>
    </row>
    <row r="202" spans="1:30" s="215" customFormat="1" x14ac:dyDescent="0.25">
      <c r="A202" s="215" t="s">
        <v>134</v>
      </c>
      <c r="B202" s="215">
        <v>6808</v>
      </c>
      <c r="C202" s="215" t="s">
        <v>231</v>
      </c>
      <c r="D202" s="215">
        <v>977432</v>
      </c>
      <c r="E202" s="215">
        <v>1030</v>
      </c>
      <c r="F202" s="215">
        <v>1110</v>
      </c>
      <c r="G202" s="215">
        <v>1004</v>
      </c>
      <c r="I202" s="215" t="s">
        <v>377</v>
      </c>
      <c r="J202" s="216" t="s">
        <v>246</v>
      </c>
      <c r="K202" s="215" t="s">
        <v>306</v>
      </c>
      <c r="L202" s="215" t="s">
        <v>436</v>
      </c>
      <c r="AD202" s="217"/>
    </row>
    <row r="203" spans="1:30" s="215" customFormat="1" x14ac:dyDescent="0.25">
      <c r="A203" s="215" t="s">
        <v>134</v>
      </c>
      <c r="B203" s="215">
        <v>6809</v>
      </c>
      <c r="C203" s="215" t="s">
        <v>232</v>
      </c>
      <c r="D203" s="215">
        <v>192004913</v>
      </c>
      <c r="E203" s="215">
        <v>1060</v>
      </c>
      <c r="F203" s="215">
        <v>1271</v>
      </c>
      <c r="G203" s="215">
        <v>1004</v>
      </c>
      <c r="I203" s="215" t="s">
        <v>378</v>
      </c>
      <c r="J203" s="216" t="s">
        <v>246</v>
      </c>
      <c r="K203" s="215" t="s">
        <v>306</v>
      </c>
      <c r="L203" s="215" t="s">
        <v>486</v>
      </c>
      <c r="AD203" s="217"/>
    </row>
    <row r="204" spans="1:30" s="215" customFormat="1" x14ac:dyDescent="0.25">
      <c r="A204" s="215" t="s">
        <v>134</v>
      </c>
      <c r="B204" s="215">
        <v>6809</v>
      </c>
      <c r="C204" s="215" t="s">
        <v>232</v>
      </c>
      <c r="D204" s="215">
        <v>504043909</v>
      </c>
      <c r="E204" s="215">
        <v>1060</v>
      </c>
      <c r="F204" s="215">
        <v>1274</v>
      </c>
      <c r="G204" s="215">
        <v>1004</v>
      </c>
      <c r="I204" s="215" t="s">
        <v>721</v>
      </c>
      <c r="J204" s="216" t="s">
        <v>246</v>
      </c>
      <c r="K204" s="215" t="s">
        <v>306</v>
      </c>
      <c r="L204" s="215" t="s">
        <v>723</v>
      </c>
      <c r="AD204" s="217"/>
    </row>
    <row r="205" spans="1:30" s="215" customFormat="1" x14ac:dyDescent="0.25">
      <c r="A205" s="215" t="s">
        <v>134</v>
      </c>
      <c r="B205" s="215">
        <v>6809</v>
      </c>
      <c r="C205" s="215" t="s">
        <v>232</v>
      </c>
      <c r="D205" s="215">
        <v>504044034</v>
      </c>
      <c r="E205" s="215">
        <v>1060</v>
      </c>
      <c r="F205" s="215">
        <v>1271</v>
      </c>
      <c r="G205" s="215">
        <v>1004</v>
      </c>
      <c r="I205" s="215" t="s">
        <v>722</v>
      </c>
      <c r="J205" s="216" t="s">
        <v>246</v>
      </c>
      <c r="K205" s="215" t="s">
        <v>306</v>
      </c>
      <c r="L205" s="215" t="s">
        <v>724</v>
      </c>
      <c r="AD205" s="217"/>
    </row>
    <row r="206" spans="1:30" s="215" customFormat="1" x14ac:dyDescent="0.25">
      <c r="A206" s="215" t="s">
        <v>134</v>
      </c>
      <c r="B206" s="215">
        <v>6810</v>
      </c>
      <c r="C206" s="215" t="s">
        <v>233</v>
      </c>
      <c r="D206" s="215">
        <v>983749</v>
      </c>
      <c r="E206" s="215">
        <v>1060</v>
      </c>
      <c r="F206" s="215">
        <v>1252</v>
      </c>
      <c r="G206" s="215">
        <v>1004</v>
      </c>
      <c r="I206" s="215" t="s">
        <v>379</v>
      </c>
      <c r="J206" s="216" t="s">
        <v>246</v>
      </c>
      <c r="K206" s="215" t="s">
        <v>306</v>
      </c>
      <c r="L206" s="215" t="s">
        <v>437</v>
      </c>
      <c r="AD206" s="217"/>
    </row>
    <row r="207" spans="1:30" s="215" customFormat="1" x14ac:dyDescent="0.25">
      <c r="A207" s="215" t="s">
        <v>134</v>
      </c>
      <c r="B207" s="215">
        <v>6810</v>
      </c>
      <c r="C207" s="215" t="s">
        <v>233</v>
      </c>
      <c r="D207" s="215">
        <v>191892207</v>
      </c>
      <c r="E207" s="215">
        <v>1020</v>
      </c>
      <c r="F207" s="215">
        <v>1110</v>
      </c>
      <c r="G207" s="215">
        <v>1003</v>
      </c>
      <c r="I207" s="215" t="s">
        <v>380</v>
      </c>
      <c r="J207" s="216" t="s">
        <v>246</v>
      </c>
      <c r="K207" s="215" t="s">
        <v>306</v>
      </c>
      <c r="L207" s="215" t="s">
        <v>438</v>
      </c>
      <c r="AD207" s="217"/>
    </row>
    <row r="208" spans="1:30" s="215" customFormat="1" x14ac:dyDescent="0.25">
      <c r="A208" s="215" t="s">
        <v>134</v>
      </c>
      <c r="B208" s="215">
        <v>6810</v>
      </c>
      <c r="C208" s="215" t="s">
        <v>233</v>
      </c>
      <c r="D208" s="215">
        <v>191892211</v>
      </c>
      <c r="E208" s="215">
        <v>1020</v>
      </c>
      <c r="F208" s="215">
        <v>1110</v>
      </c>
      <c r="G208" s="215">
        <v>1003</v>
      </c>
      <c r="I208" s="215" t="s">
        <v>381</v>
      </c>
      <c r="J208" s="216" t="s">
        <v>246</v>
      </c>
      <c r="K208" s="215" t="s">
        <v>306</v>
      </c>
      <c r="L208" s="215" t="s">
        <v>439</v>
      </c>
      <c r="AD208" s="217"/>
    </row>
    <row r="209" spans="1:30" s="215" customFormat="1" x14ac:dyDescent="0.25">
      <c r="A209" s="215" t="s">
        <v>134</v>
      </c>
      <c r="B209" s="215">
        <v>6810</v>
      </c>
      <c r="C209" s="215" t="s">
        <v>233</v>
      </c>
      <c r="D209" s="215">
        <v>191978116</v>
      </c>
      <c r="E209" s="215">
        <v>1020</v>
      </c>
      <c r="F209" s="215">
        <v>1110</v>
      </c>
      <c r="G209" s="215">
        <v>1004</v>
      </c>
      <c r="I209" s="215" t="s">
        <v>382</v>
      </c>
      <c r="J209" s="216" t="s">
        <v>246</v>
      </c>
      <c r="K209" s="215" t="s">
        <v>306</v>
      </c>
      <c r="L209" s="215" t="s">
        <v>440</v>
      </c>
      <c r="AD209" s="217"/>
    </row>
    <row r="210" spans="1:30" s="215" customFormat="1" x14ac:dyDescent="0.25">
      <c r="A210" s="215" t="s">
        <v>134</v>
      </c>
      <c r="B210" s="215">
        <v>6810</v>
      </c>
      <c r="C210" s="215" t="s">
        <v>233</v>
      </c>
      <c r="D210" s="215">
        <v>192036698</v>
      </c>
      <c r="E210" s="215">
        <v>1060</v>
      </c>
      <c r="F210" s="215">
        <v>1274</v>
      </c>
      <c r="G210" s="215">
        <v>1004</v>
      </c>
      <c r="I210" s="215" t="s">
        <v>625</v>
      </c>
      <c r="J210" s="216" t="s">
        <v>246</v>
      </c>
      <c r="K210" s="215" t="s">
        <v>306</v>
      </c>
      <c r="L210" s="215" t="s">
        <v>627</v>
      </c>
      <c r="AD210" s="217"/>
    </row>
    <row r="211" spans="1:30" s="215" customFormat="1" x14ac:dyDescent="0.25">
      <c r="A211" s="215" t="s">
        <v>134</v>
      </c>
      <c r="B211" s="215">
        <v>6810</v>
      </c>
      <c r="C211" s="215" t="s">
        <v>233</v>
      </c>
      <c r="D211" s="215">
        <v>502203843</v>
      </c>
      <c r="E211" s="215">
        <v>1060</v>
      </c>
      <c r="F211" s="215">
        <v>1242</v>
      </c>
      <c r="G211" s="215">
        <v>1004</v>
      </c>
      <c r="I211" s="215" t="s">
        <v>670</v>
      </c>
      <c r="J211" s="216" t="s">
        <v>246</v>
      </c>
      <c r="K211" s="215" t="s">
        <v>306</v>
      </c>
      <c r="L211" s="215" t="s">
        <v>685</v>
      </c>
      <c r="AD211" s="217"/>
    </row>
    <row r="212" spans="1:30" s="215" customFormat="1" x14ac:dyDescent="0.25">
      <c r="A212" s="215" t="s">
        <v>134</v>
      </c>
      <c r="B212" s="215">
        <v>6810</v>
      </c>
      <c r="C212" s="215" t="s">
        <v>233</v>
      </c>
      <c r="D212" s="215">
        <v>502203974</v>
      </c>
      <c r="E212" s="215">
        <v>1060</v>
      </c>
      <c r="G212" s="215">
        <v>1004</v>
      </c>
      <c r="I212" s="215" t="s">
        <v>513</v>
      </c>
      <c r="J212" s="216" t="s">
        <v>246</v>
      </c>
      <c r="K212" s="215" t="s">
        <v>306</v>
      </c>
      <c r="L212" s="215" t="s">
        <v>517</v>
      </c>
      <c r="AD212" s="217"/>
    </row>
    <row r="213" spans="1:30" s="215" customFormat="1" x14ac:dyDescent="0.25">
      <c r="A213" s="215" t="s">
        <v>134</v>
      </c>
      <c r="B213" s="215">
        <v>6810</v>
      </c>
      <c r="C213" s="215" t="s">
        <v>233</v>
      </c>
      <c r="D213" s="215">
        <v>502203999</v>
      </c>
      <c r="E213" s="215">
        <v>1060</v>
      </c>
      <c r="G213" s="215">
        <v>1004</v>
      </c>
      <c r="I213" s="215" t="s">
        <v>671</v>
      </c>
      <c r="J213" s="216" t="s">
        <v>246</v>
      </c>
      <c r="K213" s="215" t="s">
        <v>306</v>
      </c>
      <c r="L213" s="215" t="s">
        <v>686</v>
      </c>
      <c r="AD213" s="217"/>
    </row>
    <row r="214" spans="1:30" s="215" customFormat="1" x14ac:dyDescent="0.25">
      <c r="A214" s="215" t="s">
        <v>134</v>
      </c>
      <c r="B214" s="215">
        <v>6810</v>
      </c>
      <c r="C214" s="215" t="s">
        <v>233</v>
      </c>
      <c r="D214" s="215">
        <v>502204003</v>
      </c>
      <c r="E214" s="215">
        <v>1060</v>
      </c>
      <c r="G214" s="215">
        <v>1004</v>
      </c>
      <c r="I214" s="215" t="s">
        <v>537</v>
      </c>
      <c r="J214" s="216" t="s">
        <v>246</v>
      </c>
      <c r="K214" s="215" t="s">
        <v>306</v>
      </c>
      <c r="L214" s="215" t="s">
        <v>544</v>
      </c>
      <c r="AD214" s="217"/>
    </row>
    <row r="215" spans="1:30" s="215" customFormat="1" x14ac:dyDescent="0.25">
      <c r="A215" s="215" t="s">
        <v>134</v>
      </c>
      <c r="B215" s="215">
        <v>6810</v>
      </c>
      <c r="C215" s="215" t="s">
        <v>233</v>
      </c>
      <c r="D215" s="215">
        <v>502204030</v>
      </c>
      <c r="E215" s="215">
        <v>1060</v>
      </c>
      <c r="F215" s="215">
        <v>1271</v>
      </c>
      <c r="G215" s="215">
        <v>1004</v>
      </c>
      <c r="I215" s="215" t="s">
        <v>383</v>
      </c>
      <c r="J215" s="216" t="s">
        <v>246</v>
      </c>
      <c r="K215" s="215" t="s">
        <v>306</v>
      </c>
      <c r="L215" s="215" t="s">
        <v>441</v>
      </c>
      <c r="AD215" s="217"/>
    </row>
    <row r="216" spans="1:30" s="215" customFormat="1" x14ac:dyDescent="0.25">
      <c r="A216" s="215" t="s">
        <v>134</v>
      </c>
      <c r="B216" s="215">
        <v>6810</v>
      </c>
      <c r="C216" s="215" t="s">
        <v>233</v>
      </c>
      <c r="D216" s="215">
        <v>502204051</v>
      </c>
      <c r="E216" s="215">
        <v>1060</v>
      </c>
      <c r="G216" s="215">
        <v>1004</v>
      </c>
      <c r="I216" s="215" t="s">
        <v>384</v>
      </c>
      <c r="J216" s="216" t="s">
        <v>246</v>
      </c>
      <c r="K216" s="215" t="s">
        <v>306</v>
      </c>
      <c r="L216" s="215" t="s">
        <v>442</v>
      </c>
      <c r="AD216" s="217"/>
    </row>
    <row r="217" spans="1:30" s="215" customFormat="1" x14ac:dyDescent="0.25">
      <c r="A217" s="215" t="s">
        <v>134</v>
      </c>
      <c r="B217" s="215">
        <v>6810</v>
      </c>
      <c r="C217" s="215" t="s">
        <v>233</v>
      </c>
      <c r="D217" s="215">
        <v>502204092</v>
      </c>
      <c r="E217" s="215">
        <v>1060</v>
      </c>
      <c r="F217" s="215">
        <v>1271</v>
      </c>
      <c r="G217" s="215">
        <v>1004</v>
      </c>
      <c r="I217" s="215" t="s">
        <v>385</v>
      </c>
      <c r="J217" s="216" t="s">
        <v>246</v>
      </c>
      <c r="K217" s="215" t="s">
        <v>306</v>
      </c>
      <c r="L217" s="215" t="s">
        <v>443</v>
      </c>
      <c r="AD217" s="217"/>
    </row>
    <row r="218" spans="1:30" s="215" customFormat="1" x14ac:dyDescent="0.25">
      <c r="A218" s="215" t="s">
        <v>134</v>
      </c>
      <c r="B218" s="215">
        <v>6810</v>
      </c>
      <c r="C218" s="215" t="s">
        <v>233</v>
      </c>
      <c r="D218" s="215">
        <v>502204093</v>
      </c>
      <c r="E218" s="215">
        <v>1060</v>
      </c>
      <c r="F218" s="215">
        <v>1271</v>
      </c>
      <c r="G218" s="215">
        <v>1004</v>
      </c>
      <c r="I218" s="215" t="s">
        <v>511</v>
      </c>
      <c r="J218" s="216" t="s">
        <v>246</v>
      </c>
      <c r="K218" s="215" t="s">
        <v>306</v>
      </c>
      <c r="L218" s="215" t="s">
        <v>545</v>
      </c>
      <c r="AD218" s="217"/>
    </row>
    <row r="219" spans="1:30" s="215" customFormat="1" x14ac:dyDescent="0.25">
      <c r="A219" s="215" t="s">
        <v>134</v>
      </c>
      <c r="B219" s="215">
        <v>6810</v>
      </c>
      <c r="C219" s="215" t="s">
        <v>233</v>
      </c>
      <c r="D219" s="215">
        <v>502204095</v>
      </c>
      <c r="E219" s="215">
        <v>1060</v>
      </c>
      <c r="F219" s="215">
        <v>1274</v>
      </c>
      <c r="G219" s="215">
        <v>1004</v>
      </c>
      <c r="I219" s="215" t="s">
        <v>538</v>
      </c>
      <c r="J219" s="216" t="s">
        <v>246</v>
      </c>
      <c r="K219" s="215" t="s">
        <v>306</v>
      </c>
      <c r="L219" s="215" t="s">
        <v>546</v>
      </c>
      <c r="AD219" s="217"/>
    </row>
    <row r="220" spans="1:30" s="215" customFormat="1" x14ac:dyDescent="0.25">
      <c r="A220" s="215" t="s">
        <v>134</v>
      </c>
      <c r="B220" s="215">
        <v>6810</v>
      </c>
      <c r="C220" s="215" t="s">
        <v>233</v>
      </c>
      <c r="D220" s="215">
        <v>502204106</v>
      </c>
      <c r="E220" s="215">
        <v>1060</v>
      </c>
      <c r="F220" s="215">
        <v>1274</v>
      </c>
      <c r="G220" s="215">
        <v>1004</v>
      </c>
      <c r="I220" s="215" t="s">
        <v>459</v>
      </c>
      <c r="J220" s="216" t="s">
        <v>246</v>
      </c>
      <c r="K220" s="215" t="s">
        <v>306</v>
      </c>
      <c r="L220" s="215" t="s">
        <v>462</v>
      </c>
      <c r="AD220" s="217"/>
    </row>
    <row r="221" spans="1:30" s="215" customFormat="1" x14ac:dyDescent="0.25">
      <c r="A221" s="215" t="s">
        <v>134</v>
      </c>
      <c r="B221" s="215">
        <v>6810</v>
      </c>
      <c r="C221" s="215" t="s">
        <v>233</v>
      </c>
      <c r="D221" s="215">
        <v>502204108</v>
      </c>
      <c r="E221" s="215">
        <v>1060</v>
      </c>
      <c r="F221" s="215">
        <v>1274</v>
      </c>
      <c r="G221" s="215">
        <v>1004</v>
      </c>
      <c r="I221" s="215" t="s">
        <v>539</v>
      </c>
      <c r="J221" s="216" t="s">
        <v>246</v>
      </c>
      <c r="K221" s="215" t="s">
        <v>306</v>
      </c>
      <c r="L221" s="215" t="s">
        <v>547</v>
      </c>
      <c r="AD221" s="217"/>
    </row>
    <row r="222" spans="1:30" s="215" customFormat="1" x14ac:dyDescent="0.25">
      <c r="A222" s="215" t="s">
        <v>134</v>
      </c>
      <c r="B222" s="215">
        <v>6810</v>
      </c>
      <c r="C222" s="215" t="s">
        <v>233</v>
      </c>
      <c r="D222" s="215">
        <v>502204145</v>
      </c>
      <c r="E222" s="215">
        <v>1060</v>
      </c>
      <c r="F222" s="215">
        <v>1264</v>
      </c>
      <c r="G222" s="215">
        <v>1004</v>
      </c>
      <c r="I222" s="215" t="s">
        <v>247</v>
      </c>
      <c r="J222" s="216" t="s">
        <v>246</v>
      </c>
      <c r="K222" s="215" t="s">
        <v>304</v>
      </c>
      <c r="L222" s="215" t="s">
        <v>793</v>
      </c>
      <c r="AD222" s="217"/>
    </row>
    <row r="223" spans="1:30" s="215" customFormat="1" x14ac:dyDescent="0.25">
      <c r="A223" s="215" t="s">
        <v>134</v>
      </c>
      <c r="B223" s="215">
        <v>6810</v>
      </c>
      <c r="C223" s="215" t="s">
        <v>233</v>
      </c>
      <c r="D223" s="215">
        <v>502204163</v>
      </c>
      <c r="E223" s="215">
        <v>1060</v>
      </c>
      <c r="G223" s="215">
        <v>1004</v>
      </c>
      <c r="I223" s="215" t="s">
        <v>672</v>
      </c>
      <c r="J223" s="216" t="s">
        <v>246</v>
      </c>
      <c r="K223" s="215" t="s">
        <v>306</v>
      </c>
      <c r="L223" s="215" t="s">
        <v>687</v>
      </c>
      <c r="AD223" s="217"/>
    </row>
    <row r="224" spans="1:30" s="215" customFormat="1" x14ac:dyDescent="0.25">
      <c r="A224" s="215" t="s">
        <v>134</v>
      </c>
      <c r="B224" s="215">
        <v>6810</v>
      </c>
      <c r="C224" s="215" t="s">
        <v>233</v>
      </c>
      <c r="D224" s="215">
        <v>502204165</v>
      </c>
      <c r="E224" s="215">
        <v>1060</v>
      </c>
      <c r="G224" s="215">
        <v>1004</v>
      </c>
      <c r="I224" s="215" t="s">
        <v>673</v>
      </c>
      <c r="J224" s="216" t="s">
        <v>246</v>
      </c>
      <c r="K224" s="215" t="s">
        <v>306</v>
      </c>
      <c r="L224" s="215" t="s">
        <v>688</v>
      </c>
      <c r="AD224" s="217"/>
    </row>
    <row r="225" spans="1:30" s="215" customFormat="1" x14ac:dyDescent="0.25">
      <c r="A225" s="215" t="s">
        <v>134</v>
      </c>
      <c r="B225" s="215">
        <v>6810</v>
      </c>
      <c r="C225" s="215" t="s">
        <v>233</v>
      </c>
      <c r="D225" s="215">
        <v>502204179</v>
      </c>
      <c r="E225" s="215">
        <v>1060</v>
      </c>
      <c r="F225" s="215">
        <v>1241</v>
      </c>
      <c r="G225" s="215">
        <v>1004</v>
      </c>
      <c r="I225" s="215" t="s">
        <v>674</v>
      </c>
      <c r="J225" s="216" t="s">
        <v>246</v>
      </c>
      <c r="K225" s="215" t="s">
        <v>306</v>
      </c>
      <c r="L225" s="215" t="s">
        <v>689</v>
      </c>
      <c r="AD225" s="217"/>
    </row>
    <row r="226" spans="1:30" s="215" customFormat="1" x14ac:dyDescent="0.25">
      <c r="A226" s="215" t="s">
        <v>134</v>
      </c>
      <c r="B226" s="215">
        <v>6810</v>
      </c>
      <c r="C226" s="215" t="s">
        <v>233</v>
      </c>
      <c r="D226" s="215">
        <v>502204254</v>
      </c>
      <c r="E226" s="215">
        <v>1060</v>
      </c>
      <c r="G226" s="215">
        <v>1004</v>
      </c>
      <c r="I226" s="215" t="s">
        <v>540</v>
      </c>
      <c r="J226" s="216" t="s">
        <v>246</v>
      </c>
      <c r="K226" s="215" t="s">
        <v>306</v>
      </c>
      <c r="L226" s="215" t="s">
        <v>548</v>
      </c>
      <c r="AD226" s="217"/>
    </row>
    <row r="227" spans="1:30" s="215" customFormat="1" x14ac:dyDescent="0.25">
      <c r="A227" s="215" t="s">
        <v>134</v>
      </c>
      <c r="B227" s="215">
        <v>6811</v>
      </c>
      <c r="C227" s="215" t="s">
        <v>463</v>
      </c>
      <c r="D227" s="215">
        <v>984015</v>
      </c>
      <c r="E227" s="215">
        <v>1020</v>
      </c>
      <c r="F227" s="215">
        <v>1110</v>
      </c>
      <c r="G227" s="215">
        <v>1004</v>
      </c>
      <c r="I227" s="215" t="s">
        <v>303</v>
      </c>
      <c r="J227" s="216" t="s">
        <v>246</v>
      </c>
      <c r="K227" s="215" t="s">
        <v>304</v>
      </c>
      <c r="L227" s="215" t="s">
        <v>794</v>
      </c>
      <c r="AD227" s="217"/>
    </row>
    <row r="228" spans="1:30" s="215" customFormat="1" x14ac:dyDescent="0.25">
      <c r="A228" s="215" t="s">
        <v>134</v>
      </c>
      <c r="B228" s="215">
        <v>6811</v>
      </c>
      <c r="C228" s="215" t="s">
        <v>463</v>
      </c>
      <c r="D228" s="215">
        <v>191889915</v>
      </c>
      <c r="E228" s="215">
        <v>1060</v>
      </c>
      <c r="F228" s="215">
        <v>1271</v>
      </c>
      <c r="G228" s="215">
        <v>1004</v>
      </c>
      <c r="I228" s="215" t="s">
        <v>314</v>
      </c>
      <c r="J228" s="216" t="s">
        <v>246</v>
      </c>
      <c r="K228" s="215" t="s">
        <v>306</v>
      </c>
      <c r="L228" s="215" t="s">
        <v>320</v>
      </c>
      <c r="AD228" s="217"/>
    </row>
    <row r="229" spans="1:30" s="215" customFormat="1" x14ac:dyDescent="0.25">
      <c r="A229" s="215" t="s">
        <v>134</v>
      </c>
      <c r="B229" s="215">
        <v>6811</v>
      </c>
      <c r="C229" s="215" t="s">
        <v>463</v>
      </c>
      <c r="D229" s="215">
        <v>191950618</v>
      </c>
      <c r="E229" s="215">
        <v>1060</v>
      </c>
      <c r="F229" s="215">
        <v>1271</v>
      </c>
      <c r="G229" s="215">
        <v>1004</v>
      </c>
      <c r="I229" s="215" t="s">
        <v>305</v>
      </c>
      <c r="J229" s="216" t="s">
        <v>246</v>
      </c>
      <c r="K229" s="215" t="s">
        <v>306</v>
      </c>
      <c r="L229" s="215" t="s">
        <v>307</v>
      </c>
      <c r="AD229" s="217"/>
    </row>
    <row r="230" spans="1:30" s="215" customFormat="1" x14ac:dyDescent="0.25">
      <c r="A230" s="215" t="s">
        <v>134</v>
      </c>
      <c r="B230" s="215">
        <v>6811</v>
      </c>
      <c r="C230" s="215" t="s">
        <v>463</v>
      </c>
      <c r="D230" s="215">
        <v>191960808</v>
      </c>
      <c r="E230" s="215">
        <v>1060</v>
      </c>
      <c r="F230" s="215">
        <v>1271</v>
      </c>
      <c r="G230" s="215">
        <v>1004</v>
      </c>
      <c r="I230" s="215" t="s">
        <v>491</v>
      </c>
      <c r="J230" s="216" t="s">
        <v>246</v>
      </c>
      <c r="K230" s="215" t="s">
        <v>306</v>
      </c>
      <c r="L230" s="215" t="s">
        <v>495</v>
      </c>
      <c r="AD230" s="217"/>
    </row>
    <row r="231" spans="1:30" s="215" customFormat="1" x14ac:dyDescent="0.25">
      <c r="A231" s="215" t="s">
        <v>134</v>
      </c>
      <c r="B231" s="215">
        <v>6811</v>
      </c>
      <c r="C231" s="215" t="s">
        <v>463</v>
      </c>
      <c r="D231" s="215">
        <v>502178618</v>
      </c>
      <c r="E231" s="215">
        <v>1060</v>
      </c>
      <c r="F231" s="215">
        <v>1242</v>
      </c>
      <c r="G231" s="215">
        <v>1004</v>
      </c>
      <c r="I231" s="215" t="s">
        <v>760</v>
      </c>
      <c r="J231" s="216" t="s">
        <v>246</v>
      </c>
      <c r="K231" s="215" t="s">
        <v>306</v>
      </c>
      <c r="L231" s="215" t="s">
        <v>768</v>
      </c>
      <c r="AD231" s="217"/>
    </row>
    <row r="232" spans="1:30" s="215" customFormat="1" x14ac:dyDescent="0.25">
      <c r="A232" s="215" t="s">
        <v>134</v>
      </c>
      <c r="B232" s="215">
        <v>6811</v>
      </c>
      <c r="C232" s="215" t="s">
        <v>463</v>
      </c>
      <c r="D232" s="215">
        <v>502178620</v>
      </c>
      <c r="E232" s="215">
        <v>1060</v>
      </c>
      <c r="F232" s="215">
        <v>1271</v>
      </c>
      <c r="G232" s="215">
        <v>1004</v>
      </c>
      <c r="I232" s="215" t="s">
        <v>492</v>
      </c>
      <c r="J232" s="216" t="s">
        <v>246</v>
      </c>
      <c r="K232" s="215" t="s">
        <v>306</v>
      </c>
      <c r="L232" s="215" t="s">
        <v>496</v>
      </c>
      <c r="AD232" s="217"/>
    </row>
    <row r="233" spans="1:30" s="215" customFormat="1" x14ac:dyDescent="0.25">
      <c r="A233" s="215" t="s">
        <v>134</v>
      </c>
      <c r="B233" s="215">
        <v>6811</v>
      </c>
      <c r="C233" s="215" t="s">
        <v>463</v>
      </c>
      <c r="D233" s="215">
        <v>504056732</v>
      </c>
      <c r="E233" s="215">
        <v>1060</v>
      </c>
      <c r="F233" s="215">
        <v>1271</v>
      </c>
      <c r="G233" s="215">
        <v>1004</v>
      </c>
      <c r="I233" s="215" t="s">
        <v>493</v>
      </c>
      <c r="J233" s="216" t="s">
        <v>246</v>
      </c>
      <c r="K233" s="215" t="s">
        <v>304</v>
      </c>
      <c r="L233" s="215" t="s">
        <v>795</v>
      </c>
      <c r="AD233" s="217"/>
    </row>
    <row r="234" spans="1:30" s="215" customFormat="1" x14ac:dyDescent="0.25">
      <c r="A234" s="215" t="s">
        <v>134</v>
      </c>
      <c r="B234" s="215">
        <v>6811</v>
      </c>
      <c r="C234" s="215" t="s">
        <v>463</v>
      </c>
      <c r="D234" s="215">
        <v>504056759</v>
      </c>
      <c r="E234" s="215">
        <v>1060</v>
      </c>
      <c r="F234" s="215">
        <v>1271</v>
      </c>
      <c r="G234" s="215">
        <v>1004</v>
      </c>
      <c r="I234" s="215" t="s">
        <v>494</v>
      </c>
      <c r="J234" s="216" t="s">
        <v>246</v>
      </c>
      <c r="K234" s="215" t="s">
        <v>306</v>
      </c>
      <c r="L234" s="215" t="s">
        <v>497</v>
      </c>
      <c r="AD234" s="217"/>
    </row>
    <row r="235" spans="1:30" s="215" customFormat="1" x14ac:dyDescent="0.25">
      <c r="A235" s="215" t="s">
        <v>134</v>
      </c>
      <c r="B235" s="215">
        <v>6812</v>
      </c>
      <c r="C235" s="215" t="s">
        <v>750</v>
      </c>
      <c r="D235" s="215">
        <v>191759491</v>
      </c>
      <c r="E235" s="215">
        <v>1020</v>
      </c>
      <c r="F235" s="215">
        <v>1110</v>
      </c>
      <c r="G235" s="215">
        <v>1003</v>
      </c>
      <c r="I235" s="215" t="s">
        <v>690</v>
      </c>
      <c r="J235" s="216" t="s">
        <v>246</v>
      </c>
      <c r="K235" s="215" t="s">
        <v>306</v>
      </c>
      <c r="L235" s="215" t="s">
        <v>696</v>
      </c>
      <c r="AD235" s="217"/>
    </row>
    <row r="236" spans="1:30" s="215" customFormat="1" x14ac:dyDescent="0.25">
      <c r="A236" s="215" t="s">
        <v>134</v>
      </c>
      <c r="B236" s="215">
        <v>6812</v>
      </c>
      <c r="C236" s="215" t="s">
        <v>750</v>
      </c>
      <c r="D236" s="215">
        <v>191939968</v>
      </c>
      <c r="E236" s="215">
        <v>1060</v>
      </c>
      <c r="F236" s="215">
        <v>1252</v>
      </c>
      <c r="G236" s="215">
        <v>1003</v>
      </c>
      <c r="I236" s="215" t="s">
        <v>691</v>
      </c>
      <c r="J236" s="216" t="s">
        <v>246</v>
      </c>
      <c r="K236" s="215" t="s">
        <v>306</v>
      </c>
      <c r="L236" s="215" t="s">
        <v>697</v>
      </c>
      <c r="AD236" s="217"/>
    </row>
    <row r="237" spans="1:30" s="215" customFormat="1" x14ac:dyDescent="0.25">
      <c r="A237" s="215" t="s">
        <v>134</v>
      </c>
      <c r="B237" s="215">
        <v>6812</v>
      </c>
      <c r="C237" s="215" t="s">
        <v>750</v>
      </c>
      <c r="D237" s="215">
        <v>191949082</v>
      </c>
      <c r="E237" s="215">
        <v>1060</v>
      </c>
      <c r="F237" s="215">
        <v>1252</v>
      </c>
      <c r="G237" s="215">
        <v>1004</v>
      </c>
      <c r="I237" s="215" t="s">
        <v>692</v>
      </c>
      <c r="J237" s="216" t="s">
        <v>246</v>
      </c>
      <c r="K237" s="215" t="s">
        <v>304</v>
      </c>
      <c r="L237" s="215" t="s">
        <v>701</v>
      </c>
      <c r="AD237" s="217"/>
    </row>
    <row r="238" spans="1:30" s="215" customFormat="1" x14ac:dyDescent="0.25">
      <c r="A238" s="215" t="s">
        <v>134</v>
      </c>
      <c r="B238" s="215">
        <v>6812</v>
      </c>
      <c r="C238" s="215" t="s">
        <v>750</v>
      </c>
      <c r="D238" s="215">
        <v>191964023</v>
      </c>
      <c r="E238" s="215">
        <v>1060</v>
      </c>
      <c r="F238" s="215">
        <v>1271</v>
      </c>
      <c r="G238" s="215">
        <v>1004</v>
      </c>
      <c r="I238" s="215" t="s">
        <v>693</v>
      </c>
      <c r="J238" s="216" t="s">
        <v>246</v>
      </c>
      <c r="K238" s="215" t="s">
        <v>306</v>
      </c>
      <c r="L238" s="215" t="s">
        <v>698</v>
      </c>
      <c r="AD238" s="217"/>
    </row>
    <row r="239" spans="1:30" s="215" customFormat="1" x14ac:dyDescent="0.25">
      <c r="A239" s="215" t="s">
        <v>134</v>
      </c>
      <c r="B239" s="215">
        <v>6812</v>
      </c>
      <c r="C239" s="215" t="s">
        <v>750</v>
      </c>
      <c r="D239" s="215">
        <v>192034912</v>
      </c>
      <c r="E239" s="215">
        <v>1060</v>
      </c>
      <c r="F239" s="215">
        <v>1271</v>
      </c>
      <c r="G239" s="215">
        <v>1004</v>
      </c>
      <c r="I239" s="215" t="s">
        <v>694</v>
      </c>
      <c r="J239" s="216" t="s">
        <v>246</v>
      </c>
      <c r="K239" s="215" t="s">
        <v>306</v>
      </c>
      <c r="L239" s="215" t="s">
        <v>699</v>
      </c>
      <c r="AD239" s="217"/>
    </row>
    <row r="240" spans="1:30" s="215" customFormat="1" x14ac:dyDescent="0.25">
      <c r="A240" s="215" t="s">
        <v>134</v>
      </c>
      <c r="B240" s="215">
        <v>6812</v>
      </c>
      <c r="C240" s="215" t="s">
        <v>750</v>
      </c>
      <c r="D240" s="215">
        <v>502145382</v>
      </c>
      <c r="E240" s="215">
        <v>1060</v>
      </c>
      <c r="F240" s="215">
        <v>1271</v>
      </c>
      <c r="G240" s="215">
        <v>1004</v>
      </c>
      <c r="I240" s="215" t="s">
        <v>784</v>
      </c>
      <c r="J240" s="216" t="s">
        <v>246</v>
      </c>
      <c r="K240" s="215" t="s">
        <v>306</v>
      </c>
      <c r="L240" s="215" t="s">
        <v>789</v>
      </c>
      <c r="AD240" s="217"/>
    </row>
    <row r="241" spans="1:30" s="215" customFormat="1" x14ac:dyDescent="0.25">
      <c r="A241" s="215" t="s">
        <v>134</v>
      </c>
      <c r="B241" s="215">
        <v>6812</v>
      </c>
      <c r="C241" s="215" t="s">
        <v>750</v>
      </c>
      <c r="D241" s="215">
        <v>502145417</v>
      </c>
      <c r="E241" s="215">
        <v>1060</v>
      </c>
      <c r="F241" s="215">
        <v>1242</v>
      </c>
      <c r="G241" s="215">
        <v>1004</v>
      </c>
      <c r="I241" s="215" t="s">
        <v>785</v>
      </c>
      <c r="J241" s="216" t="s">
        <v>246</v>
      </c>
      <c r="K241" s="215" t="s">
        <v>306</v>
      </c>
      <c r="L241" s="215" t="s">
        <v>790</v>
      </c>
      <c r="AD241" s="217"/>
    </row>
    <row r="242" spans="1:30" s="215" customFormat="1" x14ac:dyDescent="0.25">
      <c r="A242" s="215" t="s">
        <v>134</v>
      </c>
      <c r="B242" s="215">
        <v>6812</v>
      </c>
      <c r="C242" s="215" t="s">
        <v>750</v>
      </c>
      <c r="D242" s="215">
        <v>502145418</v>
      </c>
      <c r="E242" s="215">
        <v>1060</v>
      </c>
      <c r="F242" s="215">
        <v>1252</v>
      </c>
      <c r="G242" s="215">
        <v>1004</v>
      </c>
      <c r="I242" s="215" t="s">
        <v>786</v>
      </c>
      <c r="J242" s="216" t="s">
        <v>246</v>
      </c>
      <c r="K242" s="215" t="s">
        <v>306</v>
      </c>
      <c r="L242" s="215" t="s">
        <v>791</v>
      </c>
      <c r="AD242" s="217"/>
    </row>
    <row r="243" spans="1:30" s="215" customFormat="1" x14ac:dyDescent="0.25">
      <c r="A243" s="215" t="s">
        <v>134</v>
      </c>
      <c r="B243" s="215">
        <v>6812</v>
      </c>
      <c r="C243" s="215" t="s">
        <v>750</v>
      </c>
      <c r="D243" s="215">
        <v>502145611</v>
      </c>
      <c r="E243" s="215">
        <v>1060</v>
      </c>
      <c r="F243" s="215">
        <v>1274</v>
      </c>
      <c r="G243" s="215">
        <v>1004</v>
      </c>
      <c r="I243" s="215" t="s">
        <v>695</v>
      </c>
      <c r="J243" s="216" t="s">
        <v>246</v>
      </c>
      <c r="K243" s="215" t="s">
        <v>306</v>
      </c>
      <c r="L243" s="215" t="s">
        <v>700</v>
      </c>
      <c r="AD243" s="217"/>
    </row>
  </sheetData>
  <autoFilter ref="A5:L5" xr:uid="{00000000-0009-0000-0000-000007000000}"/>
  <mergeCells count="3">
    <mergeCell ref="D3:H3"/>
    <mergeCell ref="I3:L3"/>
    <mergeCell ref="A2:L2"/>
  </mergeCells>
  <hyperlinks>
    <hyperlink ref="D3" r:id="rId1" display="Voir les instructions" xr:uid="{00000000-0004-0000-0700-000000000000}"/>
    <hyperlink ref="D3:F3" r:id="rId2" display="Instructions" xr:uid="{00000000-0004-0000-0700-000001000000}"/>
    <hyperlink ref="J6" r:id="rId3" xr:uid="{01F6C5A3-4562-4523-985A-A248D543F364}"/>
    <hyperlink ref="J7" r:id="rId4" xr:uid="{557867EC-46D7-4BDE-92A6-2B8095C0FF40}"/>
    <hyperlink ref="J8" r:id="rId5" xr:uid="{DE922F51-8754-45EF-8D8B-94BD3D9F7C7B}"/>
    <hyperlink ref="J9" r:id="rId6" xr:uid="{70380BDE-28F7-49EB-80A6-858D995C72A8}"/>
    <hyperlink ref="J10" r:id="rId7" xr:uid="{A7FB9728-8520-4D93-9CAA-2CDE8777D353}"/>
    <hyperlink ref="J11" r:id="rId8" xr:uid="{FF754E10-6E2D-4D48-A8F0-8049C212DA43}"/>
    <hyperlink ref="J12" r:id="rId9" xr:uid="{F81C0FED-12DA-4549-A72C-92358436DFA3}"/>
    <hyperlink ref="J13" r:id="rId10" xr:uid="{98B2420A-C34E-4FA0-A6C2-1778E6ABF6B4}"/>
    <hyperlink ref="J14" r:id="rId11" xr:uid="{84DB76E7-B8DE-4577-954D-3833CA4577E4}"/>
    <hyperlink ref="J15" r:id="rId12" xr:uid="{DD4CBD1D-77A5-4C85-BB37-D37E4059CB6B}"/>
    <hyperlink ref="J16" r:id="rId13" xr:uid="{18E74BCF-4DC7-4AD7-8A97-6F907C7DD410}"/>
    <hyperlink ref="J17" r:id="rId14" xr:uid="{DB8B0D9A-3CE1-4FB3-BB2D-65296EF3C223}"/>
    <hyperlink ref="J18" r:id="rId15" xr:uid="{401A5946-D64D-4B00-B255-63D0935381B6}"/>
    <hyperlink ref="J19" r:id="rId16" xr:uid="{A181DC8F-E09E-4F27-8D93-D5AAFCBCAC5C}"/>
    <hyperlink ref="J20" r:id="rId17" xr:uid="{A7553A30-2EC0-4165-A03B-09BAA31BE743}"/>
    <hyperlink ref="J21" r:id="rId18" xr:uid="{DF682586-CBCE-42D6-80D7-A3E07680739D}"/>
    <hyperlink ref="J22" r:id="rId19" xr:uid="{A4279353-7F75-420D-A9D5-2A749C510313}"/>
    <hyperlink ref="J23" r:id="rId20" xr:uid="{FAF715EC-2CC6-4610-B207-64AE4A9D68BF}"/>
    <hyperlink ref="J24" r:id="rId21" xr:uid="{3626FB32-00B5-4FD9-961A-FE3567AFC480}"/>
    <hyperlink ref="J25" r:id="rId22" xr:uid="{8F153BE2-8C72-4E49-81AB-4FB9FD6FFE9E}"/>
    <hyperlink ref="J26" r:id="rId23" xr:uid="{4C173D8E-01FE-4764-9BFF-9A03182E4535}"/>
    <hyperlink ref="J27" r:id="rId24" xr:uid="{F1AD6F8A-7647-42D0-802A-D75A261E2856}"/>
    <hyperlink ref="J28" r:id="rId25" xr:uid="{4DE17181-A513-48D7-81D6-7728701FBD38}"/>
    <hyperlink ref="J29" r:id="rId26" xr:uid="{2DC1F97C-FC68-42C7-82D6-7533B814BEB8}"/>
    <hyperlink ref="J30" r:id="rId27" xr:uid="{CC20CE83-554C-40C1-86D9-20946972D0DD}"/>
    <hyperlink ref="J31" r:id="rId28" xr:uid="{7301A4CE-EDD5-4FE9-9A86-4F61A29BF63D}"/>
    <hyperlink ref="J32" r:id="rId29" xr:uid="{D01F6BE4-F182-4F08-9C6B-749B4740F4B9}"/>
    <hyperlink ref="J33" r:id="rId30" xr:uid="{09F92C66-F1C7-400D-86A7-9D92A270DCFA}"/>
    <hyperlink ref="J34" r:id="rId31" xr:uid="{6AEC4684-CF12-41EB-AEB3-8D3EDD293216}"/>
    <hyperlink ref="J35" r:id="rId32" xr:uid="{02B76D8C-347F-4F4F-AE14-2FD45E2A885C}"/>
    <hyperlink ref="J36" r:id="rId33" xr:uid="{9D17CC40-F60E-4F28-BF60-F36A4942BAE3}"/>
    <hyperlink ref="J37" r:id="rId34" xr:uid="{9B1A7B1E-954B-47F1-94F2-19D9C04AF504}"/>
    <hyperlink ref="J38" r:id="rId35" xr:uid="{4AA3D4D0-5947-494A-9761-BC5EBA0C04DA}"/>
    <hyperlink ref="J39" r:id="rId36" xr:uid="{AD4D8E17-E281-4C15-AC0A-1907ABB7257D}"/>
    <hyperlink ref="J40" r:id="rId37" xr:uid="{8FF7F652-3640-48E4-B12F-5DA78D556B5D}"/>
    <hyperlink ref="J41" r:id="rId38" xr:uid="{DE7810FF-1B20-4335-9D23-31F4CFA4349D}"/>
    <hyperlink ref="J42" r:id="rId39" xr:uid="{F1FB46AE-4DDF-42EC-8D1E-B21AB7CD1681}"/>
    <hyperlink ref="J43" r:id="rId40" xr:uid="{E2A18948-47A8-42A4-A34A-C92B41B6F1EF}"/>
    <hyperlink ref="J44" r:id="rId41" xr:uid="{03F09DA0-C750-41FC-AAF4-06EB240EDE10}"/>
    <hyperlink ref="J45" r:id="rId42" xr:uid="{8956FC16-F99B-40E5-B479-90C77927A3E7}"/>
    <hyperlink ref="J46" r:id="rId43" xr:uid="{76EB4ED7-ED69-4E80-AFC4-E512D37CB760}"/>
    <hyperlink ref="J47" r:id="rId44" xr:uid="{DFD0CCC7-DCE7-4874-B678-323F28D76F29}"/>
    <hyperlink ref="J48" r:id="rId45" xr:uid="{BA5E904C-C356-4239-9C1D-C06573F07259}"/>
    <hyperlink ref="J49" r:id="rId46" xr:uid="{5192A38F-4318-4B96-9154-93C4483C6769}"/>
    <hyperlink ref="J50" r:id="rId47" xr:uid="{9A1C1014-45DB-426D-A7F5-639174904791}"/>
    <hyperlink ref="J51" r:id="rId48" xr:uid="{64F2DD42-FA39-4713-82D6-52A98ECEC61A}"/>
    <hyperlink ref="J52" r:id="rId49" xr:uid="{F8FB0676-487B-4F38-8EBA-490E0D4F2216}"/>
    <hyperlink ref="J53" r:id="rId50" xr:uid="{EF14922F-ECCA-4348-AF9F-1A991E068FAA}"/>
    <hyperlink ref="J54" r:id="rId51" xr:uid="{884FBD82-9863-46D8-9A98-DFC186F8BCA7}"/>
    <hyperlink ref="J55" r:id="rId52" xr:uid="{D6417214-D951-42C1-8A7D-0C8C14C092F5}"/>
    <hyperlink ref="J56" r:id="rId53" xr:uid="{E5686F25-7611-4D62-9A67-5F36B2576271}"/>
    <hyperlink ref="J57" r:id="rId54" xr:uid="{7A14F79E-369E-4BEC-94C1-8A65525B025F}"/>
    <hyperlink ref="J58" r:id="rId55" xr:uid="{0823E5B8-9CFD-4E8E-ADA8-4658CDEBD2A4}"/>
    <hyperlink ref="J59" r:id="rId56" xr:uid="{F35F6266-D270-44CA-A025-8CD5300A6902}"/>
    <hyperlink ref="J60" r:id="rId57" xr:uid="{ECB3F920-116D-49CD-AB66-AAD9667655B7}"/>
    <hyperlink ref="J61" r:id="rId58" xr:uid="{334FCA03-873C-4696-B63A-0223E5939F0C}"/>
    <hyperlink ref="J62" r:id="rId59" xr:uid="{C6DBED97-ED55-412B-B859-6A093FBF70E3}"/>
    <hyperlink ref="J63" r:id="rId60" xr:uid="{8CF9FD43-7382-43D9-B714-D6018820ED24}"/>
    <hyperlink ref="J64" r:id="rId61" xr:uid="{722210C6-00AD-4AF4-8D5C-BB17DF12EC8D}"/>
    <hyperlink ref="J65" r:id="rId62" xr:uid="{5A3054B1-EA29-4196-9777-28ABB7FA9FCD}"/>
    <hyperlink ref="J66" r:id="rId63" xr:uid="{15ADFA14-B02A-4E60-92EA-27778C5734CB}"/>
    <hyperlink ref="J67" r:id="rId64" xr:uid="{65F68890-36FF-4593-8F01-FB48056DF73B}"/>
    <hyperlink ref="J68" r:id="rId65" xr:uid="{BBAF0EAC-21D5-4F82-918F-AD9CEF9B0BC3}"/>
    <hyperlink ref="J69" r:id="rId66" xr:uid="{565A3A7D-4E5C-4B31-AF0F-282FDD707430}"/>
    <hyperlink ref="J70" r:id="rId67" xr:uid="{192D7C6F-2D1C-4627-B460-B4E186342F85}"/>
    <hyperlink ref="J71" r:id="rId68" xr:uid="{03535469-CE53-48EC-902D-E67EC3BC7CA5}"/>
    <hyperlink ref="J72" r:id="rId69" xr:uid="{7D1F70E1-E0C2-43C1-B246-B7E42D568752}"/>
    <hyperlink ref="J73" r:id="rId70" xr:uid="{75D4D392-72F6-4A9B-9F5C-94C5B656A204}"/>
    <hyperlink ref="J74" r:id="rId71" xr:uid="{8A3E661B-11B4-4B8E-BFB0-B6B511BAE6ED}"/>
    <hyperlink ref="J75" r:id="rId72" xr:uid="{0B02DD70-9935-4763-B3C3-2324C591729D}"/>
    <hyperlink ref="J76" r:id="rId73" xr:uid="{4ADE7E90-2C22-45C4-A989-5EECACDDB690}"/>
    <hyperlink ref="J77" r:id="rId74" xr:uid="{064DC320-3318-4393-84EB-A34185AAE855}"/>
    <hyperlink ref="J78" r:id="rId75" xr:uid="{1EE4F511-5AF0-476F-A3D6-BA0B457FB832}"/>
    <hyperlink ref="J79" r:id="rId76" xr:uid="{08E388AD-87E5-43BD-9B3E-2045C13413E6}"/>
    <hyperlink ref="J80" r:id="rId77" xr:uid="{228795B6-EBDC-4F18-AC12-407B52DA9A63}"/>
    <hyperlink ref="J81" r:id="rId78" xr:uid="{2C8B71C2-B402-4462-BD91-31DBED31A4A2}"/>
    <hyperlink ref="J82" r:id="rId79" xr:uid="{0086C5B8-88DC-4E76-B48A-BEBDDD886528}"/>
    <hyperlink ref="J83" r:id="rId80" xr:uid="{BDCA1B18-CED0-4801-A497-F04BF5067B93}"/>
    <hyperlink ref="J84" r:id="rId81" xr:uid="{F745849B-5D2E-466F-94E0-2EFDE6FE9F46}"/>
    <hyperlink ref="J85" r:id="rId82" xr:uid="{A308690A-E805-425C-9C33-33F7C8091193}"/>
    <hyperlink ref="J86" r:id="rId83" xr:uid="{7CA48741-8B7B-4600-9F11-E00B53A5CDBC}"/>
    <hyperlink ref="J87" r:id="rId84" xr:uid="{814178C3-C638-4A4A-A595-FF65DC546941}"/>
    <hyperlink ref="J88" r:id="rId85" xr:uid="{A9EBAB45-B149-4A5E-8D13-84F4EAD2EFBB}"/>
    <hyperlink ref="J89" r:id="rId86" xr:uid="{B76BEFF4-0304-4FF0-B542-C88FA69EEF80}"/>
    <hyperlink ref="J90" r:id="rId87" xr:uid="{66962759-67BA-4F75-BE5C-33A9305E8737}"/>
    <hyperlink ref="J91" r:id="rId88" xr:uid="{764EEDBF-CDF2-4F9B-B11D-274A0878682E}"/>
    <hyperlink ref="J92" r:id="rId89" xr:uid="{6D6283DB-1AB7-45B1-954A-B701BCDB8850}"/>
    <hyperlink ref="J93" r:id="rId90" xr:uid="{6777AFDD-4741-425C-9F3B-91B156870ECB}"/>
    <hyperlink ref="J94" r:id="rId91" xr:uid="{48DAF598-490E-4CC0-BD7A-CC513769FB92}"/>
    <hyperlink ref="J95" r:id="rId92" xr:uid="{9CD1776E-E11D-46EE-8671-BECFCA6BC9E1}"/>
    <hyperlink ref="J96" r:id="rId93" xr:uid="{4D93375F-4BE4-4730-9DD0-1E6780FD477B}"/>
    <hyperlink ref="J97" r:id="rId94" xr:uid="{FBD4F319-F3F2-4B53-A111-82C111A60726}"/>
    <hyperlink ref="J98" r:id="rId95" xr:uid="{B1B9F56D-964B-45A9-927A-0BDCCAC26683}"/>
    <hyperlink ref="J99" r:id="rId96" xr:uid="{AF392B0A-D292-4618-BDBD-966D98B1933C}"/>
    <hyperlink ref="J100" r:id="rId97" xr:uid="{256413CD-F4B9-4C25-8415-CF48D80164FB}"/>
    <hyperlink ref="J101" r:id="rId98" xr:uid="{536F3889-030C-45B5-AA52-879595D3DB65}"/>
    <hyperlink ref="J102" r:id="rId99" xr:uid="{6461F30B-5B7E-43F3-BB83-9C1F3D810852}"/>
    <hyperlink ref="J103" r:id="rId100" xr:uid="{4E9911E1-0E51-4220-8F54-64E8ED30D4C0}"/>
    <hyperlink ref="J104" r:id="rId101" xr:uid="{5EC76E52-A705-4EA0-948D-949345BD91A0}"/>
    <hyperlink ref="J105" r:id="rId102" xr:uid="{86DA5E43-0E22-425E-96F8-2824139ECA75}"/>
    <hyperlink ref="J106" r:id="rId103" xr:uid="{8547477C-AA36-4AB0-8FB0-E50EAC1F22FF}"/>
    <hyperlink ref="J107" r:id="rId104" xr:uid="{17BDCB2A-8E9E-4469-A7C2-524D932C6705}"/>
    <hyperlink ref="J108" r:id="rId105" xr:uid="{180BECF4-8957-4AF3-87B2-3F0387962044}"/>
    <hyperlink ref="J109" r:id="rId106" xr:uid="{F7A87C6A-2FAC-485E-8F1F-2BFACE15052C}"/>
    <hyperlink ref="J110" r:id="rId107" xr:uid="{FBBF1E90-1861-4F27-A04A-491EC5C57017}"/>
    <hyperlink ref="J111" r:id="rId108" xr:uid="{8B481F8A-E58E-4397-8F1A-927E09C642DD}"/>
    <hyperlink ref="J112" r:id="rId109" xr:uid="{0FE3EB04-5AFF-4DFD-ACA1-13091D1A9262}"/>
    <hyperlink ref="J113" r:id="rId110" xr:uid="{AFD2AD35-FDCE-43F1-851C-61F295E6B7EA}"/>
    <hyperlink ref="J114" r:id="rId111" xr:uid="{D6BC1332-4EF1-4A71-8300-7E6B58E9A81B}"/>
    <hyperlink ref="J115" r:id="rId112" xr:uid="{0B4EB577-EC2A-42DD-9D8F-524A7D744464}"/>
    <hyperlink ref="J116" r:id="rId113" xr:uid="{82789EC6-32B6-4F38-92BF-03EC4216F2E9}"/>
    <hyperlink ref="J117" r:id="rId114" xr:uid="{D8EF2D2E-A5DA-46B0-9DD4-E62BD81118FF}"/>
    <hyperlink ref="J118" r:id="rId115" xr:uid="{F9F14247-D17D-4592-93E6-25639AEE2B61}"/>
    <hyperlink ref="J119" r:id="rId116" xr:uid="{7091BAAB-4656-4ACA-99DD-9C65B4F5A064}"/>
    <hyperlink ref="J120" r:id="rId117" xr:uid="{12BD8D5D-5BBA-4BC2-A1B8-252282CC4544}"/>
    <hyperlink ref="J121" r:id="rId118" xr:uid="{DF71693A-3633-46EF-8558-91A82F7ECEF7}"/>
    <hyperlink ref="J122" r:id="rId119" xr:uid="{B3857A9F-28C1-47DD-83DF-6EC966439105}"/>
    <hyperlink ref="J123" r:id="rId120" xr:uid="{99D21BD3-8867-45A6-A7E6-11249846EA2A}"/>
    <hyperlink ref="J124" r:id="rId121" xr:uid="{443F4634-9695-4060-A309-C134E13E0A21}"/>
    <hyperlink ref="J125" r:id="rId122" xr:uid="{583490CD-F75E-446A-9F34-B4F73824C3BD}"/>
    <hyperlink ref="J126" r:id="rId123" xr:uid="{7873734F-D72B-4C70-AAAC-4379695C687A}"/>
    <hyperlink ref="J127" r:id="rId124" xr:uid="{E8D426A9-D695-43F5-AD6F-B2A84941B89C}"/>
    <hyperlink ref="J128" r:id="rId125" xr:uid="{EBF477E5-4440-45B4-B0E8-9F91019ED496}"/>
    <hyperlink ref="J129" r:id="rId126" xr:uid="{66200ECE-AE0E-4450-A5F5-3A1529F4A765}"/>
    <hyperlink ref="J130" r:id="rId127" xr:uid="{07A385A6-828F-41CC-BF24-8E16A8E099A2}"/>
    <hyperlink ref="J131" r:id="rId128" xr:uid="{C0FCA08F-A769-40C4-A223-65A8708D69C9}"/>
    <hyperlink ref="J132" r:id="rId129" xr:uid="{41F4B2B2-F382-48CE-8352-5885F5D7FB38}"/>
    <hyperlink ref="J133" r:id="rId130" xr:uid="{F5F23CFE-02B9-44F0-9FBC-CB009C89CC29}"/>
    <hyperlink ref="J134" r:id="rId131" xr:uid="{36E768E4-FA3C-4E76-982E-3CA61921AB30}"/>
    <hyperlink ref="J135" r:id="rId132" xr:uid="{29672E04-DC88-46E1-B1DA-E1A54B4BB0E0}"/>
    <hyperlink ref="J136" r:id="rId133" xr:uid="{C5762E5D-1835-4452-A672-18E4A664F103}"/>
    <hyperlink ref="J137" r:id="rId134" xr:uid="{C13E452D-5B1C-4BC1-B247-9CBBA5E672C0}"/>
    <hyperlink ref="J138" r:id="rId135" xr:uid="{6FBB6200-6AA7-41C1-92B7-280E50AF00B7}"/>
    <hyperlink ref="J139" r:id="rId136" xr:uid="{4247313C-AB4E-421B-9349-35AE63F3C9FA}"/>
    <hyperlink ref="J140" r:id="rId137" xr:uid="{87CAEB8F-512C-46D7-9301-394FB8821DA1}"/>
    <hyperlink ref="J141" r:id="rId138" xr:uid="{2D33BADC-D97C-4AF7-9A38-D8A4760DE67B}"/>
    <hyperlink ref="J142" r:id="rId139" xr:uid="{DE2679A2-6767-4111-9138-A25AC3DDDCAE}"/>
    <hyperlink ref="J143" r:id="rId140" xr:uid="{AA927121-0AA1-4A31-AD5C-16A7D0DE8308}"/>
    <hyperlink ref="J144" r:id="rId141" xr:uid="{0FC5DD1E-8722-4B94-B719-99D05D85B479}"/>
    <hyperlink ref="J145" r:id="rId142" xr:uid="{A2E933B0-7E1E-4153-AC96-6BEE252B6D7D}"/>
    <hyperlink ref="J146" r:id="rId143" xr:uid="{6579D0C3-1C93-4632-9D1C-08C62FBEA541}"/>
    <hyperlink ref="J147" r:id="rId144" xr:uid="{8ECE71A2-0E9C-459A-8741-E03D4656981D}"/>
    <hyperlink ref="J148" r:id="rId145" xr:uid="{2489B3C2-AE16-4B27-BC6D-E1BDE87B5BF0}"/>
    <hyperlink ref="J149" r:id="rId146" xr:uid="{5D4459AC-1F69-43D6-A890-77C225FCF11C}"/>
    <hyperlink ref="J150" r:id="rId147" xr:uid="{94E69E05-0A6A-43D1-B102-7DA1E5BD7809}"/>
    <hyperlink ref="J151" r:id="rId148" xr:uid="{AC41DBE1-E3A1-423E-BC5C-567A0C285512}"/>
    <hyperlink ref="J152" r:id="rId149" xr:uid="{2C2140ED-EDC4-43E3-B7CA-8359AAE1D635}"/>
    <hyperlink ref="J153" r:id="rId150" xr:uid="{C2FD7411-BB52-4754-9F18-E959D4C327F7}"/>
    <hyperlink ref="J154" r:id="rId151" xr:uid="{B75917C4-F1F8-4ACF-BE5B-6CE6426275A1}"/>
    <hyperlink ref="J155" r:id="rId152" xr:uid="{46DA0051-7C8F-44A2-84F1-82761290E61C}"/>
    <hyperlink ref="J156" r:id="rId153" xr:uid="{864D227A-FE5B-4F9F-9CA3-18BAF5A839FD}"/>
    <hyperlink ref="J157" r:id="rId154" xr:uid="{C3B35D85-7484-418B-9089-FF6CC041A999}"/>
    <hyperlink ref="J158" r:id="rId155" xr:uid="{A11CA852-586C-40CD-874C-E5C1DA47C291}"/>
    <hyperlink ref="J159" r:id="rId156" xr:uid="{B34DA13E-12F9-4E47-85A1-54FF0D70899C}"/>
    <hyperlink ref="J160" r:id="rId157" xr:uid="{DE7C2907-A02E-4C13-957D-2F0E26381C91}"/>
    <hyperlink ref="J161" r:id="rId158" xr:uid="{7C79FEAA-F230-49E4-8B94-17DEC47E84B6}"/>
    <hyperlink ref="J162" r:id="rId159" xr:uid="{FC39B188-DAF1-4D6E-9369-F57E60CD64A7}"/>
    <hyperlink ref="J163" r:id="rId160" xr:uid="{32BF3EAD-8713-424C-A5B8-5D1CF1C8AAAC}"/>
    <hyperlink ref="J164" r:id="rId161" xr:uid="{E004EC2B-56A4-4D51-949F-B65D932BD6D8}"/>
    <hyperlink ref="J165" r:id="rId162" xr:uid="{2CFF9541-69CF-44C8-AE48-8AE2A069644D}"/>
    <hyperlink ref="J166" r:id="rId163" xr:uid="{E21EF494-9451-47AF-9C08-DFA0520F9019}"/>
    <hyperlink ref="J167" r:id="rId164" xr:uid="{857CCF1C-F175-40FF-8AC7-39E96E135946}"/>
    <hyperlink ref="J168" r:id="rId165" xr:uid="{4C38CA86-9B42-42F9-95B2-3D1B0F01C906}"/>
    <hyperlink ref="J169" r:id="rId166" xr:uid="{E2F9EE0D-53BB-41C4-AD59-46F16F35EC74}"/>
    <hyperlink ref="J170" r:id="rId167" xr:uid="{1C58B9BE-3A42-468E-BC0E-1BB1A1B09C6E}"/>
    <hyperlink ref="J171" r:id="rId168" xr:uid="{6A7C3C1D-D6C5-4858-A8C0-9E1E84E390DB}"/>
    <hyperlink ref="J172" r:id="rId169" xr:uid="{7BF08C2F-9C5B-4543-8F1D-5CAF0444E5A2}"/>
    <hyperlink ref="J173" r:id="rId170" xr:uid="{0700884F-B299-4C2C-8E69-07EBA82C39A7}"/>
    <hyperlink ref="J174" r:id="rId171" xr:uid="{931B9BF5-BBB1-4975-BC1F-721D65CBB0C3}"/>
    <hyperlink ref="J175" r:id="rId172" xr:uid="{43599C28-91E8-4463-A974-BB14450BB721}"/>
    <hyperlink ref="J176" r:id="rId173" xr:uid="{8E4458C4-9A23-4C1F-9AF0-6C4F4205D547}"/>
    <hyperlink ref="J177" r:id="rId174" xr:uid="{ADA47333-3A3D-4963-8A19-9150142B1E02}"/>
    <hyperlink ref="J178" r:id="rId175" xr:uid="{96FC3756-E68F-46E7-97D2-1C6D9F11EF09}"/>
    <hyperlink ref="J179" r:id="rId176" xr:uid="{734E63F9-FFD7-4D29-B414-FAFC3A2C39C8}"/>
    <hyperlink ref="J180" r:id="rId177" xr:uid="{833D8DD1-B0AB-4E3F-A9C7-432E3345D604}"/>
    <hyperlink ref="J181" r:id="rId178" xr:uid="{957C306C-133B-43B9-BC45-969A48D4C8E0}"/>
    <hyperlink ref="J182" r:id="rId179" xr:uid="{0A6BD0F8-1394-4A4F-86A4-3DA53205BBEF}"/>
    <hyperlink ref="J183" r:id="rId180" xr:uid="{916DD68C-CA87-48A2-AB54-75FC7B325FEC}"/>
    <hyperlink ref="J184" r:id="rId181" xr:uid="{7C949FA2-87F8-45C3-9EA4-69F2691A99C0}"/>
    <hyperlink ref="J185" r:id="rId182" xr:uid="{8810AA33-A77A-47E8-A563-47F20CE78FB8}"/>
    <hyperlink ref="J186" r:id="rId183" xr:uid="{BF64FE1E-E45F-4B29-8090-C400A5DF1BF3}"/>
    <hyperlink ref="J187" r:id="rId184" xr:uid="{52930909-2EDE-4D5B-8CB9-14DA0FA9E929}"/>
    <hyperlink ref="J188" r:id="rId185" xr:uid="{993B3C8D-5023-4296-8734-4CBE939AE304}"/>
    <hyperlink ref="J189" r:id="rId186" xr:uid="{8654F026-5249-4CAD-B12D-D74DA570102E}"/>
    <hyperlink ref="J190" r:id="rId187" xr:uid="{88B4DE31-5511-448E-B0ED-401D64B71EF1}"/>
    <hyperlink ref="J191" r:id="rId188" xr:uid="{68539C64-B872-4ADF-B494-C7B285A5171B}"/>
    <hyperlink ref="J192" r:id="rId189" xr:uid="{199CD37B-6D02-4F8C-B82B-7E48FB403CA9}"/>
    <hyperlink ref="J193" r:id="rId190" xr:uid="{C36D3C1E-FD34-47A0-B474-79DF7E933E66}"/>
    <hyperlink ref="J194" r:id="rId191" xr:uid="{5CA50F22-C03D-4E48-92E9-C9CE36D02168}"/>
    <hyperlink ref="J195" r:id="rId192" xr:uid="{35B27827-DA36-49F2-8F62-C9479A400478}"/>
    <hyperlink ref="J196" r:id="rId193" xr:uid="{0B9904E6-8167-493F-B0F7-CF6A8D8E885B}"/>
    <hyperlink ref="J197" r:id="rId194" xr:uid="{3313DDA5-615E-4E0F-BC8D-F00A3AEB70F9}"/>
    <hyperlink ref="J198" r:id="rId195" xr:uid="{87648BCA-1E4D-473D-BEF6-F353A8184536}"/>
    <hyperlink ref="J199" r:id="rId196" xr:uid="{095B5F3A-254E-44A8-B82B-B3D2C69D6A2F}"/>
    <hyperlink ref="J200" r:id="rId197" xr:uid="{2858AE94-7A13-4AF5-A575-424390913979}"/>
    <hyperlink ref="J201" r:id="rId198" xr:uid="{B0A60F0E-315F-46DB-B4F7-1ED141177123}"/>
    <hyperlink ref="J202" r:id="rId199" xr:uid="{C90BB71C-8062-40C1-9A6F-7626C6DBE453}"/>
    <hyperlink ref="J203" r:id="rId200" xr:uid="{27EBA8EF-5CBD-4F56-B12D-6AA0BCA49740}"/>
    <hyperlink ref="J204" r:id="rId201" xr:uid="{62E3D1A4-E559-4CCC-81AE-57943E3CC9F6}"/>
    <hyperlink ref="J205" r:id="rId202" xr:uid="{3EE63173-9436-4511-BFC4-3178E0ED75DA}"/>
    <hyperlink ref="J206" r:id="rId203" xr:uid="{AC035A22-884A-4E8B-92F8-04E1EAD4842F}"/>
    <hyperlink ref="J207" r:id="rId204" xr:uid="{A0BBE85A-98AE-4118-95A6-2698EEDE0D27}"/>
    <hyperlink ref="J208" r:id="rId205" xr:uid="{80B1188C-DD8A-4F28-98DD-31D224C0D03D}"/>
    <hyperlink ref="J209" r:id="rId206" xr:uid="{3D06B253-B276-4331-A95A-B77D246CFEB2}"/>
    <hyperlink ref="J210" r:id="rId207" xr:uid="{364972FB-EACA-49E5-B848-E8200D0FD3F8}"/>
    <hyperlink ref="J211" r:id="rId208" xr:uid="{D4528E63-1B5F-4E9D-964B-9589D6073BDF}"/>
    <hyperlink ref="J212" r:id="rId209" xr:uid="{2D3EA760-25E2-4FC3-AC99-0D581CBB58B0}"/>
    <hyperlink ref="J213" r:id="rId210" xr:uid="{86A7E9C2-4251-4256-BC73-77893145A22B}"/>
    <hyperlink ref="J214" r:id="rId211" xr:uid="{D0D8725D-24F8-434E-8C7B-B1508773DDDB}"/>
    <hyperlink ref="J215" r:id="rId212" xr:uid="{17C0B272-245F-4933-AA0C-5E8E3C52A946}"/>
    <hyperlink ref="J216" r:id="rId213" xr:uid="{19B84994-258A-4D57-A35A-7513D90FFA3A}"/>
    <hyperlink ref="J217" r:id="rId214" xr:uid="{FC709161-2DE3-4032-815C-02B2517C492D}"/>
    <hyperlink ref="J218" r:id="rId215" xr:uid="{D1971310-2659-4006-87FC-CC17B2DDE14F}"/>
    <hyperlink ref="J219" r:id="rId216" xr:uid="{ADD59B46-29F8-40D3-BF4D-0C023FC9990A}"/>
    <hyperlink ref="J220" r:id="rId217" xr:uid="{205EC842-1E9F-43A6-9479-4EEDF83BE5EA}"/>
    <hyperlink ref="J221" r:id="rId218" xr:uid="{1F479F60-5F4E-4E72-8AA9-09A78202EA0A}"/>
    <hyperlink ref="J222" r:id="rId219" xr:uid="{00F54D4C-C6F8-44AA-BED2-3A98193DC1FE}"/>
    <hyperlink ref="J223" r:id="rId220" xr:uid="{AC00EFFC-57D6-4AE5-ACF8-8E6BC2380939}"/>
    <hyperlink ref="J224" r:id="rId221" xr:uid="{669D9CD5-6650-455B-BBF6-451E50DA091E}"/>
    <hyperlink ref="J225" r:id="rId222" xr:uid="{FB2DF89F-4392-4268-9098-679554FDAB6E}"/>
    <hyperlink ref="J226" r:id="rId223" xr:uid="{14D4C609-F6F3-4106-A110-C4910A31FBB6}"/>
    <hyperlink ref="J227" r:id="rId224" xr:uid="{B08A2CE8-5655-4DAC-890C-70AD4F3E7CA7}"/>
    <hyperlink ref="J228" r:id="rId225" xr:uid="{237A338A-D75F-49A8-9AF9-62EDF35D4390}"/>
    <hyperlink ref="J229" r:id="rId226" xr:uid="{77E302A0-EEA4-43E7-A1DE-27E03DD0ABDF}"/>
    <hyperlink ref="J230" r:id="rId227" xr:uid="{4AD865DB-E1C4-46AE-88DF-5577A0680453}"/>
    <hyperlink ref="J231" r:id="rId228" xr:uid="{0881E50D-BB78-4D27-B7B7-625C6AAEB91A}"/>
    <hyperlink ref="J232" r:id="rId229" xr:uid="{DF8E9DCE-0B7A-4741-A293-04E9DE23173F}"/>
    <hyperlink ref="J233" r:id="rId230" xr:uid="{22D33C2B-F8A1-41C8-A7BC-88C251B4E54A}"/>
    <hyperlink ref="J234" r:id="rId231" xr:uid="{22B2E102-8F66-4677-84E4-5B8DB52968B2}"/>
    <hyperlink ref="J235" r:id="rId232" xr:uid="{3690FC3D-4999-454C-8844-9680DE09268B}"/>
    <hyperlink ref="J236" r:id="rId233" xr:uid="{1E4D8D97-29FC-4EE9-BE42-B87035FD04DC}"/>
    <hyperlink ref="J237" r:id="rId234" xr:uid="{D55E8B03-9B81-45C3-9ADC-619BE9CF5DF6}"/>
    <hyperlink ref="J238" r:id="rId235" xr:uid="{7A65551A-3D13-4EF9-9417-9DF0EBD0E821}"/>
    <hyperlink ref="J239" r:id="rId236" xr:uid="{55F22654-DB69-4BB4-9C92-5D712EA6B482}"/>
    <hyperlink ref="J240" r:id="rId237" xr:uid="{1A06606C-1706-4CD0-9394-349309F7415C}"/>
    <hyperlink ref="J241" r:id="rId238" xr:uid="{12480FF0-BD88-41AC-B152-BC3B0DEAD171}"/>
    <hyperlink ref="J242" r:id="rId239" xr:uid="{CD8EA4D5-5DFB-4E02-9C80-B38C2E7DAC53}"/>
    <hyperlink ref="J243" r:id="rId240" xr:uid="{CA6AC4EC-9296-402F-A996-769B085149EE}"/>
  </hyperlinks>
  <pageMargins left="0.7" right="0.7" top="0.75" bottom="0.75" header="0.3" footer="0.3"/>
  <pageSetup paperSize="9" orientation="portrait" r:id="rId241"/>
  <drawing r:id="rId24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>
    <tabColor theme="4" tint="-0.249977111117893"/>
  </sheetPr>
  <dimension ref="A1:M32"/>
  <sheetViews>
    <sheetView zoomScaleNormal="100" workbookViewId="0">
      <pane ySplit="5" topLeftCell="A6" activePane="bottomLeft" state="frozen"/>
      <selection pane="bottomLeft"/>
    </sheetView>
  </sheetViews>
  <sheetFormatPr baseColWidth="10" defaultColWidth="10.625" defaultRowHeight="15" x14ac:dyDescent="0.25"/>
  <cols>
    <col min="1" max="1" width="4.25" style="29" customWidth="1"/>
    <col min="2" max="2" width="7.875" style="29" customWidth="1"/>
    <col min="3" max="3" width="16.125" style="29" customWidth="1"/>
    <col min="4" max="4" width="9.875" style="29" customWidth="1"/>
    <col min="5" max="7" width="7" style="29" customWidth="1"/>
    <col min="8" max="8" width="17.125" style="29" customWidth="1"/>
    <col min="9" max="9" width="20.75" style="29" customWidth="1"/>
    <col min="10" max="10" width="6.125" style="29" customWidth="1"/>
    <col min="11" max="11" width="23.5" style="29" customWidth="1"/>
    <col min="12" max="12" width="28.125" style="29" customWidth="1"/>
    <col min="13" max="16384" width="10.625" style="29"/>
  </cols>
  <sheetData>
    <row r="1" spans="1:13" s="219" customFormat="1" ht="21.95" customHeight="1" x14ac:dyDescent="0.2">
      <c r="A1" s="218" t="s">
        <v>242</v>
      </c>
      <c r="E1" s="220"/>
      <c r="L1" s="219" t="s">
        <v>805</v>
      </c>
    </row>
    <row r="2" spans="1:13" s="213" customFormat="1" ht="36.950000000000003" customHeight="1" x14ac:dyDescent="0.2">
      <c r="A2" s="268" t="s">
        <v>250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3" x14ac:dyDescent="0.25">
      <c r="A3" s="29" t="s">
        <v>249</v>
      </c>
      <c r="B3" s="180"/>
      <c r="C3" s="180"/>
      <c r="D3" s="258" t="s">
        <v>169</v>
      </c>
      <c r="E3" s="258"/>
      <c r="F3" s="258"/>
      <c r="G3" s="258"/>
      <c r="H3" s="258"/>
      <c r="I3" s="258" t="s">
        <v>245</v>
      </c>
      <c r="J3" s="258"/>
      <c r="K3" s="258"/>
      <c r="L3" s="258"/>
      <c r="M3" s="248"/>
    </row>
    <row r="5" spans="1:13" x14ac:dyDescent="0.25">
      <c r="A5" s="181" t="s">
        <v>23</v>
      </c>
      <c r="B5" s="181" t="s">
        <v>26</v>
      </c>
      <c r="C5" s="181" t="s">
        <v>28</v>
      </c>
      <c r="D5" s="181" t="s">
        <v>30</v>
      </c>
      <c r="E5" s="221" t="s">
        <v>34</v>
      </c>
      <c r="F5" s="165" t="s">
        <v>36</v>
      </c>
      <c r="G5" s="165" t="s">
        <v>42</v>
      </c>
      <c r="H5" s="221" t="s">
        <v>91</v>
      </c>
      <c r="I5" s="165" t="s">
        <v>239</v>
      </c>
      <c r="J5" s="165" t="s">
        <v>240</v>
      </c>
      <c r="K5" s="165" t="s">
        <v>93</v>
      </c>
      <c r="L5" s="165" t="s">
        <v>95</v>
      </c>
    </row>
    <row r="6" spans="1:13" s="215" customFormat="1" x14ac:dyDescent="0.25">
      <c r="A6" s="215" t="s">
        <v>134</v>
      </c>
      <c r="B6" s="215">
        <v>6702</v>
      </c>
      <c r="C6" s="215" t="s">
        <v>186</v>
      </c>
      <c r="D6" s="215">
        <v>190974609</v>
      </c>
      <c r="E6" s="222">
        <v>1010</v>
      </c>
      <c r="F6" s="215">
        <v>1274</v>
      </c>
      <c r="G6" s="215">
        <v>1004</v>
      </c>
      <c r="H6" s="222" t="s">
        <v>251</v>
      </c>
      <c r="I6" s="215" t="s">
        <v>514</v>
      </c>
      <c r="J6" s="216" t="s">
        <v>246</v>
      </c>
      <c r="K6" s="215" t="s">
        <v>515</v>
      </c>
      <c r="L6" s="215" t="s">
        <v>518</v>
      </c>
    </row>
    <row r="7" spans="1:13" s="215" customFormat="1" x14ac:dyDescent="0.25">
      <c r="A7" s="215" t="s">
        <v>134</v>
      </c>
      <c r="B7" s="215">
        <v>6702</v>
      </c>
      <c r="C7" s="215" t="s">
        <v>186</v>
      </c>
      <c r="D7" s="215">
        <v>191972613</v>
      </c>
      <c r="E7" s="222">
        <v>1080</v>
      </c>
      <c r="F7" s="215">
        <v>1242</v>
      </c>
      <c r="G7" s="215">
        <v>1004</v>
      </c>
      <c r="H7" s="222" t="s">
        <v>251</v>
      </c>
      <c r="I7" s="215" t="s">
        <v>761</v>
      </c>
      <c r="J7" s="216" t="s">
        <v>246</v>
      </c>
      <c r="K7" s="215" t="s">
        <v>243</v>
      </c>
      <c r="L7" s="215" t="s">
        <v>254</v>
      </c>
    </row>
    <row r="8" spans="1:13" s="215" customFormat="1" x14ac:dyDescent="0.25">
      <c r="A8" s="215" t="s">
        <v>134</v>
      </c>
      <c r="B8" s="215">
        <v>6702</v>
      </c>
      <c r="C8" s="215" t="s">
        <v>186</v>
      </c>
      <c r="D8" s="215">
        <v>504118905</v>
      </c>
      <c r="E8" s="222">
        <v>1060</v>
      </c>
      <c r="F8" s="215">
        <v>1242</v>
      </c>
      <c r="G8" s="215">
        <v>1004</v>
      </c>
      <c r="H8" s="222" t="s">
        <v>252</v>
      </c>
      <c r="I8" s="215" t="s">
        <v>597</v>
      </c>
      <c r="J8" s="216" t="s">
        <v>246</v>
      </c>
      <c r="K8" s="215" t="s">
        <v>243</v>
      </c>
      <c r="L8" s="215" t="s">
        <v>253</v>
      </c>
    </row>
    <row r="9" spans="1:13" s="215" customFormat="1" x14ac:dyDescent="0.25">
      <c r="A9" s="215" t="s">
        <v>134</v>
      </c>
      <c r="B9" s="215">
        <v>6702</v>
      </c>
      <c r="C9" s="215" t="s">
        <v>186</v>
      </c>
      <c r="D9" s="215">
        <v>504119060</v>
      </c>
      <c r="E9" s="222">
        <v>1060</v>
      </c>
      <c r="F9" s="215">
        <v>1274</v>
      </c>
      <c r="G9" s="215">
        <v>1004</v>
      </c>
      <c r="H9" s="222" t="s">
        <v>252</v>
      </c>
      <c r="I9" s="215" t="s">
        <v>600</v>
      </c>
      <c r="J9" s="216" t="s">
        <v>246</v>
      </c>
      <c r="K9" s="215" t="s">
        <v>243</v>
      </c>
      <c r="L9" s="215" t="s">
        <v>253</v>
      </c>
    </row>
    <row r="10" spans="1:13" s="215" customFormat="1" x14ac:dyDescent="0.25">
      <c r="A10" s="215" t="s">
        <v>134</v>
      </c>
      <c r="B10" s="215">
        <v>6702</v>
      </c>
      <c r="C10" s="215" t="s">
        <v>186</v>
      </c>
      <c r="D10" s="215">
        <v>504119077</v>
      </c>
      <c r="E10" s="222">
        <v>1080</v>
      </c>
      <c r="F10" s="215">
        <v>1274</v>
      </c>
      <c r="G10" s="215">
        <v>1004</v>
      </c>
      <c r="H10" s="222" t="s">
        <v>251</v>
      </c>
      <c r="I10" s="215" t="s">
        <v>778</v>
      </c>
      <c r="J10" s="216" t="s">
        <v>246</v>
      </c>
      <c r="K10" s="215" t="s">
        <v>243</v>
      </c>
      <c r="L10" s="215" t="s">
        <v>254</v>
      </c>
    </row>
    <row r="11" spans="1:13" s="215" customFormat="1" x14ac:dyDescent="0.25">
      <c r="A11" s="215" t="s">
        <v>134</v>
      </c>
      <c r="B11" s="215">
        <v>6706</v>
      </c>
      <c r="C11" s="215" t="s">
        <v>189</v>
      </c>
      <c r="D11" s="215">
        <v>192042048</v>
      </c>
      <c r="E11" s="222">
        <v>1080</v>
      </c>
      <c r="F11" s="215">
        <v>1242</v>
      </c>
      <c r="G11" s="215">
        <v>1004</v>
      </c>
      <c r="H11" s="222" t="s">
        <v>251</v>
      </c>
      <c r="I11" s="215" t="s">
        <v>779</v>
      </c>
      <c r="J11" s="216" t="s">
        <v>246</v>
      </c>
      <c r="K11" s="215" t="s">
        <v>243</v>
      </c>
      <c r="L11" s="215" t="s">
        <v>781</v>
      </c>
    </row>
    <row r="12" spans="1:13" s="215" customFormat="1" x14ac:dyDescent="0.25">
      <c r="A12" s="215" t="s">
        <v>134</v>
      </c>
      <c r="B12" s="215">
        <v>6712</v>
      </c>
      <c r="C12" s="215" t="s">
        <v>194</v>
      </c>
      <c r="D12" s="215">
        <v>192013434</v>
      </c>
      <c r="E12" s="222">
        <v>1060</v>
      </c>
      <c r="F12" s="215">
        <v>1274</v>
      </c>
      <c r="G12" s="215">
        <v>1004</v>
      </c>
      <c r="H12" s="222" t="s">
        <v>252</v>
      </c>
      <c r="I12" s="215" t="s">
        <v>772</v>
      </c>
      <c r="J12" s="216" t="s">
        <v>246</v>
      </c>
      <c r="K12" s="215" t="s">
        <v>243</v>
      </c>
      <c r="L12" s="215" t="s">
        <v>253</v>
      </c>
    </row>
    <row r="13" spans="1:13" s="215" customFormat="1" x14ac:dyDescent="0.25">
      <c r="A13" s="215" t="s">
        <v>134</v>
      </c>
      <c r="B13" s="215">
        <v>6730</v>
      </c>
      <c r="C13" s="215" t="s">
        <v>204</v>
      </c>
      <c r="D13" s="215">
        <v>191974640</v>
      </c>
      <c r="E13" s="222">
        <v>1060</v>
      </c>
      <c r="F13" s="215">
        <v>1242</v>
      </c>
      <c r="G13" s="215">
        <v>1004</v>
      </c>
      <c r="H13" s="222" t="s">
        <v>252</v>
      </c>
      <c r="I13" s="215" t="s">
        <v>647</v>
      </c>
      <c r="J13" s="216" t="s">
        <v>246</v>
      </c>
      <c r="K13" s="215" t="s">
        <v>243</v>
      </c>
      <c r="L13" s="215" t="s">
        <v>650</v>
      </c>
    </row>
    <row r="14" spans="1:13" s="215" customFormat="1" x14ac:dyDescent="0.25">
      <c r="A14" s="215" t="s">
        <v>134</v>
      </c>
      <c r="B14" s="215">
        <v>6730</v>
      </c>
      <c r="C14" s="215" t="s">
        <v>204</v>
      </c>
      <c r="D14" s="215">
        <v>192043433</v>
      </c>
      <c r="E14" s="222">
        <v>1060</v>
      </c>
      <c r="F14" s="215">
        <v>1274</v>
      </c>
      <c r="G14" s="215">
        <v>1004</v>
      </c>
      <c r="H14" s="222" t="s">
        <v>252</v>
      </c>
      <c r="I14" s="215" t="s">
        <v>675</v>
      </c>
      <c r="J14" s="216" t="s">
        <v>246</v>
      </c>
      <c r="K14" s="215" t="s">
        <v>243</v>
      </c>
      <c r="L14" s="215" t="s">
        <v>253</v>
      </c>
    </row>
    <row r="15" spans="1:13" s="215" customFormat="1" x14ac:dyDescent="0.25">
      <c r="A15" s="215" t="s">
        <v>134</v>
      </c>
      <c r="B15" s="215">
        <v>6730</v>
      </c>
      <c r="C15" s="215" t="s">
        <v>204</v>
      </c>
      <c r="D15" s="215">
        <v>192043434</v>
      </c>
      <c r="E15" s="222">
        <v>1060</v>
      </c>
      <c r="G15" s="215">
        <v>1004</v>
      </c>
      <c r="H15" s="222" t="s">
        <v>252</v>
      </c>
      <c r="I15" s="215" t="s">
        <v>676</v>
      </c>
      <c r="J15" s="216" t="s">
        <v>246</v>
      </c>
      <c r="K15" s="215" t="s">
        <v>243</v>
      </c>
      <c r="L15" s="215" t="s">
        <v>776</v>
      </c>
    </row>
    <row r="16" spans="1:13" s="215" customFormat="1" x14ac:dyDescent="0.25">
      <c r="A16" s="215" t="s">
        <v>134</v>
      </c>
      <c r="B16" s="215">
        <v>6742</v>
      </c>
      <c r="C16" s="215" t="s">
        <v>206</v>
      </c>
      <c r="D16" s="215">
        <v>192048447</v>
      </c>
      <c r="E16" s="222">
        <v>1060</v>
      </c>
      <c r="G16" s="215">
        <v>1004</v>
      </c>
      <c r="H16" s="222" t="s">
        <v>252</v>
      </c>
      <c r="I16" s="215" t="s">
        <v>762</v>
      </c>
      <c r="J16" s="216" t="s">
        <v>246</v>
      </c>
      <c r="K16" s="215" t="s">
        <v>243</v>
      </c>
      <c r="L16" s="215" t="s">
        <v>765</v>
      </c>
    </row>
    <row r="17" spans="1:12" s="215" customFormat="1" x14ac:dyDescent="0.25">
      <c r="A17" s="215" t="s">
        <v>134</v>
      </c>
      <c r="B17" s="215">
        <v>6742</v>
      </c>
      <c r="C17" s="215" t="s">
        <v>206</v>
      </c>
      <c r="D17" s="215">
        <v>192048448</v>
      </c>
      <c r="E17" s="222">
        <v>1060</v>
      </c>
      <c r="F17" s="215">
        <v>1274</v>
      </c>
      <c r="G17" s="215">
        <v>1004</v>
      </c>
      <c r="H17" s="222" t="s">
        <v>252</v>
      </c>
      <c r="I17" s="215" t="s">
        <v>762</v>
      </c>
      <c r="J17" s="216" t="s">
        <v>246</v>
      </c>
      <c r="K17" s="215" t="s">
        <v>243</v>
      </c>
      <c r="L17" s="215" t="s">
        <v>765</v>
      </c>
    </row>
    <row r="18" spans="1:12" s="215" customFormat="1" x14ac:dyDescent="0.25">
      <c r="A18" s="215" t="s">
        <v>134</v>
      </c>
      <c r="B18" s="215">
        <v>6742</v>
      </c>
      <c r="C18" s="215" t="s">
        <v>206</v>
      </c>
      <c r="D18" s="215">
        <v>192048459</v>
      </c>
      <c r="E18" s="222">
        <v>1060</v>
      </c>
      <c r="F18" s="215">
        <v>1271</v>
      </c>
      <c r="G18" s="215">
        <v>1004</v>
      </c>
      <c r="H18" s="222" t="s">
        <v>252</v>
      </c>
      <c r="I18" s="215" t="s">
        <v>763</v>
      </c>
      <c r="J18" s="216" t="s">
        <v>246</v>
      </c>
      <c r="K18" s="215" t="s">
        <v>243</v>
      </c>
      <c r="L18" s="215" t="s">
        <v>253</v>
      </c>
    </row>
    <row r="19" spans="1:12" s="215" customFormat="1" x14ac:dyDescent="0.25">
      <c r="A19" s="215" t="s">
        <v>134</v>
      </c>
      <c r="B19" s="215">
        <v>6754</v>
      </c>
      <c r="C19" s="215" t="s">
        <v>213</v>
      </c>
      <c r="D19" s="215">
        <v>192048500</v>
      </c>
      <c r="E19" s="222">
        <v>1080</v>
      </c>
      <c r="F19" s="215">
        <v>1274</v>
      </c>
      <c r="G19" s="215">
        <v>1004</v>
      </c>
      <c r="H19" s="222" t="s">
        <v>251</v>
      </c>
      <c r="I19" s="215" t="s">
        <v>787</v>
      </c>
      <c r="J19" s="216" t="s">
        <v>246</v>
      </c>
      <c r="K19" s="215" t="s">
        <v>243</v>
      </c>
      <c r="L19" s="215" t="s">
        <v>796</v>
      </c>
    </row>
    <row r="20" spans="1:12" s="215" customFormat="1" x14ac:dyDescent="0.25">
      <c r="A20" s="215" t="s">
        <v>134</v>
      </c>
      <c r="B20" s="215">
        <v>6774</v>
      </c>
      <c r="C20" s="215" t="s">
        <v>218</v>
      </c>
      <c r="D20" s="215">
        <v>191977992</v>
      </c>
      <c r="E20" s="222">
        <v>1080</v>
      </c>
      <c r="F20" s="215">
        <v>1274</v>
      </c>
      <c r="G20" s="215">
        <v>1004</v>
      </c>
      <c r="H20" s="222" t="s">
        <v>251</v>
      </c>
      <c r="I20" s="215" t="s">
        <v>741</v>
      </c>
      <c r="J20" s="216" t="s">
        <v>246</v>
      </c>
      <c r="K20" s="215" t="s">
        <v>243</v>
      </c>
      <c r="L20" s="215" t="s">
        <v>254</v>
      </c>
    </row>
    <row r="21" spans="1:12" s="215" customFormat="1" x14ac:dyDescent="0.25">
      <c r="A21" s="215" t="s">
        <v>134</v>
      </c>
      <c r="B21" s="215">
        <v>6774</v>
      </c>
      <c r="C21" s="215" t="s">
        <v>218</v>
      </c>
      <c r="D21" s="215">
        <v>502151086</v>
      </c>
      <c r="E21" s="222">
        <v>1060</v>
      </c>
      <c r="F21" s="215">
        <v>1274</v>
      </c>
      <c r="G21" s="215">
        <v>1004</v>
      </c>
      <c r="H21" s="222" t="s">
        <v>252</v>
      </c>
      <c r="I21" s="215" t="s">
        <v>742</v>
      </c>
      <c r="J21" s="216" t="s">
        <v>246</v>
      </c>
      <c r="K21" s="215" t="s">
        <v>243</v>
      </c>
      <c r="L21" s="215" t="s">
        <v>253</v>
      </c>
    </row>
    <row r="22" spans="1:12" s="215" customFormat="1" x14ac:dyDescent="0.25">
      <c r="A22" s="215" t="s">
        <v>134</v>
      </c>
      <c r="B22" s="215">
        <v>6782</v>
      </c>
      <c r="C22" s="215" t="s">
        <v>221</v>
      </c>
      <c r="D22" s="215">
        <v>504119790</v>
      </c>
      <c r="E22" s="222">
        <v>1060</v>
      </c>
      <c r="F22" s="215">
        <v>1274</v>
      </c>
      <c r="G22" s="215">
        <v>1004</v>
      </c>
      <c r="H22" s="222" t="s">
        <v>252</v>
      </c>
      <c r="I22" s="215" t="s">
        <v>804</v>
      </c>
      <c r="J22" s="216" t="s">
        <v>246</v>
      </c>
      <c r="K22" s="215" t="s">
        <v>243</v>
      </c>
      <c r="L22" s="215" t="s">
        <v>253</v>
      </c>
    </row>
    <row r="23" spans="1:12" s="215" customFormat="1" x14ac:dyDescent="0.25">
      <c r="A23" s="215" t="s">
        <v>134</v>
      </c>
      <c r="B23" s="215">
        <v>6792</v>
      </c>
      <c r="C23" s="215" t="s">
        <v>227</v>
      </c>
      <c r="D23" s="215">
        <v>191941530</v>
      </c>
      <c r="E23" s="222">
        <v>1060</v>
      </c>
      <c r="F23" s="215">
        <v>1252</v>
      </c>
      <c r="G23" s="215">
        <v>1004</v>
      </c>
      <c r="H23" s="222" t="s">
        <v>252</v>
      </c>
      <c r="I23" s="215" t="s">
        <v>751</v>
      </c>
      <c r="J23" s="216" t="s">
        <v>246</v>
      </c>
      <c r="K23" s="215" t="s">
        <v>243</v>
      </c>
      <c r="L23" s="215" t="s">
        <v>253</v>
      </c>
    </row>
    <row r="24" spans="1:12" s="215" customFormat="1" x14ac:dyDescent="0.25">
      <c r="A24" s="215" t="s">
        <v>134</v>
      </c>
      <c r="B24" s="215">
        <v>6806</v>
      </c>
      <c r="C24" s="215" t="s">
        <v>229</v>
      </c>
      <c r="D24" s="215">
        <v>192025327</v>
      </c>
      <c r="E24" s="222">
        <v>1080</v>
      </c>
      <c r="G24" s="215">
        <v>1004</v>
      </c>
      <c r="H24" s="222" t="s">
        <v>251</v>
      </c>
      <c r="I24" s="215" t="s">
        <v>549</v>
      </c>
      <c r="J24" s="216" t="s">
        <v>246</v>
      </c>
      <c r="K24" s="215" t="s">
        <v>243</v>
      </c>
      <c r="L24" s="215" t="s">
        <v>254</v>
      </c>
    </row>
    <row r="25" spans="1:12" s="215" customFormat="1" x14ac:dyDescent="0.25">
      <c r="A25" s="215" t="s">
        <v>134</v>
      </c>
      <c r="B25" s="215">
        <v>6806</v>
      </c>
      <c r="C25" s="215" t="s">
        <v>229</v>
      </c>
      <c r="D25" s="215">
        <v>192025330</v>
      </c>
      <c r="E25" s="222">
        <v>1080</v>
      </c>
      <c r="G25" s="215">
        <v>1004</v>
      </c>
      <c r="H25" s="222" t="s">
        <v>251</v>
      </c>
      <c r="I25" s="215" t="s">
        <v>550</v>
      </c>
      <c r="J25" s="216" t="s">
        <v>246</v>
      </c>
      <c r="K25" s="215" t="s">
        <v>243</v>
      </c>
      <c r="L25" s="215" t="s">
        <v>254</v>
      </c>
    </row>
    <row r="26" spans="1:12" s="215" customFormat="1" x14ac:dyDescent="0.25">
      <c r="A26" s="215" t="s">
        <v>134</v>
      </c>
      <c r="B26" s="215">
        <v>6806</v>
      </c>
      <c r="C26" s="215" t="s">
        <v>229</v>
      </c>
      <c r="D26" s="215">
        <v>192025332</v>
      </c>
      <c r="E26" s="222">
        <v>1080</v>
      </c>
      <c r="G26" s="215">
        <v>1004</v>
      </c>
      <c r="H26" s="222" t="s">
        <v>251</v>
      </c>
      <c r="I26" s="215" t="s">
        <v>551</v>
      </c>
      <c r="J26" s="216" t="s">
        <v>246</v>
      </c>
      <c r="K26" s="215" t="s">
        <v>243</v>
      </c>
      <c r="L26" s="215" t="s">
        <v>254</v>
      </c>
    </row>
    <row r="27" spans="1:12" s="215" customFormat="1" x14ac:dyDescent="0.25">
      <c r="A27" s="215" t="s">
        <v>134</v>
      </c>
      <c r="B27" s="215">
        <v>6806</v>
      </c>
      <c r="C27" s="215" t="s">
        <v>229</v>
      </c>
      <c r="D27" s="215">
        <v>192025333</v>
      </c>
      <c r="E27" s="222">
        <v>1080</v>
      </c>
      <c r="G27" s="215">
        <v>1004</v>
      </c>
      <c r="H27" s="222" t="s">
        <v>251</v>
      </c>
      <c r="I27" s="215" t="s">
        <v>552</v>
      </c>
      <c r="J27" s="216" t="s">
        <v>246</v>
      </c>
      <c r="K27" s="215" t="s">
        <v>243</v>
      </c>
      <c r="L27" s="215" t="s">
        <v>254</v>
      </c>
    </row>
    <row r="28" spans="1:12" s="215" customFormat="1" x14ac:dyDescent="0.25">
      <c r="A28" s="215" t="s">
        <v>134</v>
      </c>
      <c r="B28" s="215">
        <v>6806</v>
      </c>
      <c r="C28" s="215" t="s">
        <v>229</v>
      </c>
      <c r="D28" s="215">
        <v>192025343</v>
      </c>
      <c r="E28" s="222">
        <v>1080</v>
      </c>
      <c r="G28" s="215">
        <v>1004</v>
      </c>
      <c r="H28" s="222" t="s">
        <v>251</v>
      </c>
      <c r="I28" s="215" t="s">
        <v>764</v>
      </c>
      <c r="J28" s="216" t="s">
        <v>246</v>
      </c>
      <c r="K28" s="215" t="s">
        <v>243</v>
      </c>
      <c r="L28" s="215" t="s">
        <v>254</v>
      </c>
    </row>
    <row r="29" spans="1:12" s="215" customFormat="1" x14ac:dyDescent="0.25">
      <c r="A29" s="215" t="s">
        <v>134</v>
      </c>
      <c r="B29" s="215">
        <v>6808</v>
      </c>
      <c r="C29" s="215" t="s">
        <v>231</v>
      </c>
      <c r="D29" s="215">
        <v>191265270</v>
      </c>
      <c r="E29" s="222">
        <v>1080</v>
      </c>
      <c r="F29" s="215">
        <v>1212</v>
      </c>
      <c r="G29" s="215">
        <v>1004</v>
      </c>
      <c r="H29" s="222" t="s">
        <v>251</v>
      </c>
      <c r="I29" s="215" t="s">
        <v>729</v>
      </c>
      <c r="J29" s="216" t="s">
        <v>246</v>
      </c>
      <c r="K29" s="215" t="s">
        <v>243</v>
      </c>
      <c r="L29" s="215" t="s">
        <v>254</v>
      </c>
    </row>
    <row r="30" spans="1:12" s="215" customFormat="1" x14ac:dyDescent="0.25">
      <c r="A30" s="215" t="s">
        <v>134</v>
      </c>
      <c r="B30" s="215">
        <v>6808</v>
      </c>
      <c r="C30" s="215" t="s">
        <v>231</v>
      </c>
      <c r="D30" s="215">
        <v>191265271</v>
      </c>
      <c r="E30" s="222">
        <v>1080</v>
      </c>
      <c r="F30" s="215">
        <v>1212</v>
      </c>
      <c r="G30" s="215">
        <v>1004</v>
      </c>
      <c r="H30" s="222" t="s">
        <v>251</v>
      </c>
      <c r="I30" s="215" t="s">
        <v>730</v>
      </c>
      <c r="J30" s="216" t="s">
        <v>246</v>
      </c>
      <c r="K30" s="215" t="s">
        <v>243</v>
      </c>
      <c r="L30" s="215" t="s">
        <v>254</v>
      </c>
    </row>
    <row r="31" spans="1:12" s="215" customFormat="1" x14ac:dyDescent="0.25">
      <c r="A31" s="215" t="s">
        <v>134</v>
      </c>
      <c r="B31" s="215">
        <v>6808</v>
      </c>
      <c r="C31" s="215" t="s">
        <v>231</v>
      </c>
      <c r="D31" s="215">
        <v>191508292</v>
      </c>
      <c r="E31" s="222">
        <v>1080</v>
      </c>
      <c r="F31" s="215">
        <v>1212</v>
      </c>
      <c r="G31" s="215">
        <v>1004</v>
      </c>
      <c r="H31" s="222" t="s">
        <v>251</v>
      </c>
      <c r="I31" s="215" t="s">
        <v>731</v>
      </c>
      <c r="J31" s="216" t="s">
        <v>246</v>
      </c>
      <c r="K31" s="215" t="s">
        <v>243</v>
      </c>
      <c r="L31" s="215" t="s">
        <v>254</v>
      </c>
    </row>
    <row r="32" spans="1:12" s="215" customFormat="1" x14ac:dyDescent="0.25">
      <c r="A32" s="215" t="s">
        <v>134</v>
      </c>
      <c r="B32" s="215">
        <v>6810</v>
      </c>
      <c r="C32" s="215" t="s">
        <v>233</v>
      </c>
      <c r="D32" s="215">
        <v>502204088</v>
      </c>
      <c r="E32" s="222">
        <v>1060</v>
      </c>
      <c r="G32" s="215">
        <v>1004</v>
      </c>
      <c r="H32" s="222" t="s">
        <v>252</v>
      </c>
      <c r="I32" s="215" t="s">
        <v>510</v>
      </c>
      <c r="J32" s="216" t="s">
        <v>246</v>
      </c>
      <c r="K32" s="215" t="s">
        <v>243</v>
      </c>
      <c r="L32" s="215" t="s">
        <v>253</v>
      </c>
    </row>
  </sheetData>
  <autoFilter ref="A5:L5" xr:uid="{00000000-0009-0000-0000-000008000000}"/>
  <mergeCells count="3">
    <mergeCell ref="D3:H3"/>
    <mergeCell ref="I3:L3"/>
    <mergeCell ref="A2:L2"/>
  </mergeCells>
  <hyperlinks>
    <hyperlink ref="D3" r:id="rId1" display="Voir les instructions" xr:uid="{00000000-0004-0000-0800-000000000000}"/>
    <hyperlink ref="D3:F3" r:id="rId2" display="Instructions" xr:uid="{00000000-0004-0000-0800-000001000000}"/>
    <hyperlink ref="I3" r:id="rId3" location="GKAT" xr:uid="{00000000-0004-0000-0800-000002000000}"/>
    <hyperlink ref="J6" r:id="rId4" xr:uid="{A9D45A36-A6A6-4B87-8DA0-9EEB156A7206}"/>
    <hyperlink ref="J7" r:id="rId5" xr:uid="{0CDD1C15-DB42-4A3A-9DBB-8E0FB1EE3D02}"/>
    <hyperlink ref="J8" r:id="rId6" xr:uid="{A0D2AB3E-BA63-4F8C-A092-A0FD3CBB6A31}"/>
    <hyperlink ref="J9" r:id="rId7" xr:uid="{DA295942-FABB-43F9-82FA-4606ABA2EC4D}"/>
    <hyperlink ref="J10" r:id="rId8" xr:uid="{0D72B6B4-7B0C-40F7-85F4-8BA30A295376}"/>
    <hyperlink ref="J11" r:id="rId9" xr:uid="{E91A8E86-B81F-4071-A1AB-7B51FA316DB8}"/>
    <hyperlink ref="J12" r:id="rId10" xr:uid="{09A5F2BE-E91F-4214-A236-EB4DF189A70A}"/>
    <hyperlink ref="J13" r:id="rId11" xr:uid="{FC2CCCDF-1757-49B8-AE19-0ED4424ED352}"/>
    <hyperlink ref="J14" r:id="rId12" xr:uid="{64A08358-2C59-4D19-8F8A-0FAC84DB26CA}"/>
    <hyperlink ref="J15" r:id="rId13" xr:uid="{5CC9E637-7677-4D9D-90FD-128D702C3216}"/>
    <hyperlink ref="J16" r:id="rId14" xr:uid="{BEFE0EC7-FAFE-4C53-9E20-C9849C38DF34}"/>
    <hyperlink ref="J17" r:id="rId15" xr:uid="{E4C6D196-368D-42CB-A1BA-C64292F0CEF9}"/>
    <hyperlink ref="J18" r:id="rId16" xr:uid="{34B6F856-D364-47B0-BBD7-A211ECF88097}"/>
    <hyperlink ref="J19" r:id="rId17" xr:uid="{5CF96550-3793-432A-BEC4-759302FFAD04}"/>
    <hyperlink ref="J20" r:id="rId18" xr:uid="{56C23743-3E13-4596-8F92-B90FCE27C7B0}"/>
    <hyperlink ref="J21" r:id="rId19" xr:uid="{B3E47D48-4293-4468-AB9C-C5D0BF5B8097}"/>
    <hyperlink ref="J22" r:id="rId20" xr:uid="{4113EDB3-F6F5-48CC-AD85-A8492C998FB6}"/>
    <hyperlink ref="J23" r:id="rId21" xr:uid="{5D843DC5-4099-482D-8C2E-0F77B4EB7340}"/>
    <hyperlink ref="J24" r:id="rId22" xr:uid="{D564AD17-1F9A-4D69-9E40-13C3B545EFB0}"/>
    <hyperlink ref="J25" r:id="rId23" xr:uid="{CE33D630-88BA-406A-B7E8-224BEE0B266B}"/>
    <hyperlink ref="J26" r:id="rId24" xr:uid="{3434BA58-44F8-4301-A1B9-79A3A74234CD}"/>
    <hyperlink ref="J27" r:id="rId25" xr:uid="{E27D6121-DD56-4292-B397-6C2E0A04C5E8}"/>
    <hyperlink ref="J28" r:id="rId26" xr:uid="{64307599-3E32-4FAE-90B0-2D7F340DBE4C}"/>
    <hyperlink ref="J29" r:id="rId27" xr:uid="{E867CFEC-C7A9-4B13-9B30-C968B9232922}"/>
    <hyperlink ref="J30" r:id="rId28" xr:uid="{A0724493-C222-4267-B9EC-113F5F2F583C}"/>
    <hyperlink ref="J31" r:id="rId29" xr:uid="{C5E1E09A-B0DB-4BA0-A9D8-BDBA0014F716}"/>
    <hyperlink ref="J32" r:id="rId30" xr:uid="{D4F00514-0A2F-4C9A-AE50-2ACF9B26DD5A}"/>
  </hyperlinks>
  <pageMargins left="0.7" right="0.7" top="0.75" bottom="0.75" header="0.3" footer="0.3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2</vt:i4>
      </vt:variant>
    </vt:vector>
  </HeadingPairs>
  <TitlesOfParts>
    <vt:vector size="11" baseType="lpstr">
      <vt:lpstr>Caractères</vt:lpstr>
      <vt:lpstr>Cantons</vt:lpstr>
      <vt:lpstr>Communes</vt:lpstr>
      <vt:lpstr>Liste 1</vt:lpstr>
      <vt:lpstr>Liste 2</vt:lpstr>
      <vt:lpstr>Liste 3</vt:lpstr>
      <vt:lpstr>Liste 4</vt:lpstr>
      <vt:lpstr>Liste 5</vt:lpstr>
      <vt:lpstr>Liste 6</vt:lpstr>
      <vt:lpstr>'Liste 5'!_FilterDatabase</vt:lpstr>
      <vt:lpstr>'Liste 6'!_FilterDatabase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Vieille David BFS</dc:creator>
  <cp:lastModifiedBy>Ahles Gérald BFS</cp:lastModifiedBy>
  <dcterms:created xsi:type="dcterms:W3CDTF">2022-02-14T05:32:13Z</dcterms:created>
  <dcterms:modified xsi:type="dcterms:W3CDTF">2024-03-25T07:10:34Z</dcterms:modified>
</cp:coreProperties>
</file>