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adb.intra.admin.ch\BFS$\Archive\IOR\GEWO\242_GWR\2_Revision-Weiterentwicklung\22_Projekte\06_Extension\08_Monitoring\Files_housing_stat_extension\Listes_cantons\"/>
    </mc:Choice>
  </mc:AlternateContent>
  <xr:revisionPtr revIDLastSave="0" documentId="13_ncr:1_{39473A15-3D6F-45FE-ACDB-0291FC75C773}" xr6:coauthVersionLast="47" xr6:coauthVersionMax="47" xr10:uidLastSave="{00000000-0000-0000-0000-000000000000}"/>
  <bookViews>
    <workbookView xWindow="-120" yWindow="-16320" windowWidth="29040" windowHeight="16440" activeTab="1" xr2:uid="{00000000-000D-0000-FFFF-FFFF00000000}"/>
  </bookViews>
  <sheets>
    <sheet name="Merkmale" sheetId="2" r:id="rId1"/>
    <sheet name="Kantone" sheetId="3" r:id="rId2"/>
    <sheet name="Gemeinden" sheetId="4" r:id="rId3"/>
    <sheet name="Liste 1" sheetId="5" r:id="rId4"/>
    <sheet name="Liste 2" sheetId="6" r:id="rId5"/>
    <sheet name="Liste 3" sheetId="7" r:id="rId6"/>
    <sheet name="Liste 4" sheetId="8" r:id="rId7"/>
    <sheet name="Liste 5" sheetId="9" r:id="rId8"/>
    <sheet name="Liste 6" sheetId="10" r:id="rId9"/>
  </sheets>
  <definedNames>
    <definedName name="_xlnm._FilterDatabase" localSheetId="2" hidden="1">Gemeinden!$A$5:$BC$5</definedName>
    <definedName name="_xlnm._FilterDatabase" localSheetId="3" hidden="1">'Liste 1'!$A$5:$T$5</definedName>
    <definedName name="_xlnm._FilterDatabase" localSheetId="4" hidden="1">'Liste 2'!$A$6:$Q$6</definedName>
    <definedName name="_xlnm._FilterDatabase" localSheetId="5" hidden="1">'Liste 3'!$A$5:$Y$5</definedName>
    <definedName name="_xlnm._FilterDatabase" localSheetId="6" hidden="1">'Liste 4'!$A$5:$X$5</definedName>
    <definedName name="_xlnm._FilterDatabase" localSheetId="7">'Liste 5'!$A$5:$L$5</definedName>
    <definedName name="_xlnm._FilterDatabase" localSheetId="8">'Liste 6'!$A$5:$L$5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1" i="4" l="1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<sst xmlns="http://schemas.openxmlformats.org/spreadsheetml/2006/main" count="8371" uniqueCount="2375">
  <si>
    <t>Liste</t>
  </si>
  <si>
    <t>Name</t>
  </si>
  <si>
    <t>Beschreibung</t>
  </si>
  <si>
    <t>Liste 1</t>
  </si>
  <si>
    <t>Gebäude ohne Koordinaten</t>
  </si>
  <si>
    <t>Bestehende Gebäude im GWR ohne Gebäudekoordinaten (ohne provisorische Unterkünfte)</t>
  </si>
  <si>
    <t>Liste 2</t>
  </si>
  <si>
    <t>Koordinaten ausserhalb der Gemeinde</t>
  </si>
  <si>
    <t>Gebäude, deren Koordinaten ausserhalb der angegebenen Gemeinde liegen</t>
  </si>
  <si>
    <t>Liste 3</t>
  </si>
  <si>
    <t>Abweichungen PLZ</t>
  </si>
  <si>
    <t>Inkohärenzen den PLZ aus dem GWR verglichen mit dem amtlichen Ortschaftenverzeichnis (PLZO_CH) der AV</t>
  </si>
  <si>
    <t>Liste 4</t>
  </si>
  <si>
    <t>Adressduplikate</t>
  </si>
  <si>
    <t>Eingänge von bestehenden Gebäuden im GWR mit nicht eindeutigen Adressen (ohne provisorische Unterkünfte)</t>
  </si>
  <si>
    <t>Liste 5</t>
  </si>
  <si>
    <t>Gebäudedefinition</t>
  </si>
  <si>
    <t>Inkohärenzen in der Gebäudedefinition zwischen der AV und dem GWR</t>
  </si>
  <si>
    <t>Liste 6</t>
  </si>
  <si>
    <t>Gebäudekategorie</t>
  </si>
  <si>
    <t>Inkohärenzen zwischen der Gebäudekategorie (GKAT) im GWR und der AV-Informationsebene</t>
  </si>
  <si>
    <t>Merkmal</t>
  </si>
  <si>
    <t>KT</t>
  </si>
  <si>
    <t>Kanton</t>
  </si>
  <si>
    <t>GDENR</t>
  </si>
  <si>
    <t>BFS-Nummer der Gemeinde</t>
  </si>
  <si>
    <t>GDENAME</t>
  </si>
  <si>
    <t>Gemeindename</t>
  </si>
  <si>
    <t>EGID</t>
  </si>
  <si>
    <t>Eidgenössischer Gebäudeidentifikator</t>
  </si>
  <si>
    <t>EDID</t>
  </si>
  <si>
    <t>Eidgenössischer Eingangsidentifikator</t>
  </si>
  <si>
    <t>GKAT</t>
  </si>
  <si>
    <t>GKLAS</t>
  </si>
  <si>
    <t>Gebäudeklasse</t>
  </si>
  <si>
    <t>GBAUJ</t>
  </si>
  <si>
    <t>Baujahr des Gebäudes</t>
  </si>
  <si>
    <t>GPLAUS</t>
  </si>
  <si>
    <t>Plausibilitätsstatus</t>
  </si>
  <si>
    <t>GSTAT</t>
  </si>
  <si>
    <t>Gebäudestatus</t>
  </si>
  <si>
    <t>ESTRID</t>
  </si>
  <si>
    <t>Eidgenössischer Strassenidentifikator</t>
  </si>
  <si>
    <t>STRNAME</t>
  </si>
  <si>
    <t>Strassenbezeichnung</t>
  </si>
  <si>
    <t>DEINR</t>
  </si>
  <si>
    <t>Eingangsnummer Gebäude</t>
  </si>
  <si>
    <t>PLZ4</t>
  </si>
  <si>
    <t>Postleitzahl</t>
  </si>
  <si>
    <t>PLZZ</t>
  </si>
  <si>
    <t>PLZ-Zusatzziffer</t>
  </si>
  <si>
    <t>PLZNAME</t>
  </si>
  <si>
    <t>Ortschaft</t>
  </si>
  <si>
    <t>PLZ6</t>
  </si>
  <si>
    <t>Postleitzahl (inkl. Zusatzziffer)</t>
  </si>
  <si>
    <t>DKODE</t>
  </si>
  <si>
    <t>E-Eingangskoordinate</t>
  </si>
  <si>
    <t>DKODN</t>
  </si>
  <si>
    <t>N-Eingangskoordinate</t>
  </si>
  <si>
    <t>DPLAUS</t>
  </si>
  <si>
    <t>GBEZ</t>
  </si>
  <si>
    <t>Name des Gebäudes</t>
  </si>
  <si>
    <t>GKODE</t>
  </si>
  <si>
    <t>E-Gebäudekoordinate</t>
  </si>
  <si>
    <t>GKODN</t>
  </si>
  <si>
    <t>N-Gebäudekoordinate</t>
  </si>
  <si>
    <t>GKSCE</t>
  </si>
  <si>
    <t>Koordinatenherkunft</t>
  </si>
  <si>
    <t>GEBNR</t>
  </si>
  <si>
    <t>Amtliche Gebäudenummer</t>
  </si>
  <si>
    <t>GPARZ</t>
  </si>
  <si>
    <t>Parzellennummer</t>
  </si>
  <si>
    <t>GGBKR</t>
  </si>
  <si>
    <t>Grundbuchkreisnummer</t>
  </si>
  <si>
    <t>GEGRID</t>
  </si>
  <si>
    <t>Eidg. Grundstücksidentifikator</t>
  </si>
  <si>
    <t>PLZ4_AV</t>
  </si>
  <si>
    <t>Postleitzahl AV</t>
  </si>
  <si>
    <t>PLZNAME_AV</t>
  </si>
  <si>
    <t>Ortschaft AV</t>
  </si>
  <si>
    <t>PLZ6_AV</t>
  </si>
  <si>
    <t>Postleitzahl (inkl. Zusatzziffer) AV</t>
  </si>
  <si>
    <t>BUR / REE</t>
  </si>
  <si>
    <t>Der EGID-EDID ist im Betriebs- und Unternehmensregister (BUR) registriert</t>
  </si>
  <si>
    <t>Kanton, in welchem sich die Koordinate befindet</t>
  </si>
  <si>
    <t>BFSNr</t>
  </si>
  <si>
    <t>BFS-Nummer der Gemeinde, in welcher sich die Koordinate befindet</t>
  </si>
  <si>
    <t>Gemeindename, in welchem sich die Koordinate befindet</t>
  </si>
  <si>
    <t>AV_SOURCE</t>
  </si>
  <si>
    <t>Informationsebene der AV</t>
  </si>
  <si>
    <t>ISSUE_CATEGORY</t>
  </si>
  <si>
    <t>Kategorie des Fehlertyps gemäss des Tools "Abgleich der Gebäude" von swisstopo</t>
  </si>
  <si>
    <t>ISSUES</t>
  </si>
  <si>
    <t>Fehlermeldung gemäss des Tools "Abgleich der Gebäude" von swisstopo</t>
  </si>
  <si>
    <t>Gebäude ohne Wohnnutzung (GKAT 1060) im GWR</t>
  </si>
  <si>
    <t>Alle Gebäude</t>
  </si>
  <si>
    <t>Gebäude mit GAREA &gt; 30</t>
  </si>
  <si>
    <t>Gebäude*</t>
  </si>
  <si>
    <t>Eingänge*</t>
  </si>
  <si>
    <t>Liste 1 - Gebäude ohne Koordinaten</t>
  </si>
  <si>
    <t>Liste 2 - Koordinaten ausserhalb der Gemeinde</t>
  </si>
  <si>
    <t>Liste 3 - Abweichungen PLZ</t>
  </si>
  <si>
    <t>Liste 4 - Adressduplikate</t>
  </si>
  <si>
    <t>Liste 5 - Gebäudedefinition</t>
  </si>
  <si>
    <t>Liste 6 - Gebäudekategorie</t>
  </si>
  <si>
    <r>
      <t>Erweiterung GWR</t>
    </r>
    <r>
      <rPr>
        <sz val="10"/>
        <color theme="1"/>
        <rFont val="Calibri"/>
        <family val="2"/>
        <scheme val="minor"/>
      </rPr>
      <t xml:space="preserve">
(Validierten Gemeinden)</t>
    </r>
  </si>
  <si>
    <t>Fehlende Gebäude*</t>
  </si>
  <si>
    <t>Anzahl</t>
  </si>
  <si>
    <t>Mit GKLAS</t>
  </si>
  <si>
    <t>Mit GBAUP</t>
  </si>
  <si>
    <t>Aargau</t>
  </si>
  <si>
    <t>AG</t>
  </si>
  <si>
    <t>Appenzell Innerrhoden</t>
  </si>
  <si>
    <t>AI</t>
  </si>
  <si>
    <t>Appenzell Ausserrhoden</t>
  </si>
  <si>
    <t>AR</t>
  </si>
  <si>
    <t>Bern</t>
  </si>
  <si>
    <t>BE</t>
  </si>
  <si>
    <t>Basel-Landschaft</t>
  </si>
  <si>
    <t>BL</t>
  </si>
  <si>
    <t>Basel-Stadt</t>
  </si>
  <si>
    <t>BS</t>
  </si>
  <si>
    <t>Freiburg</t>
  </si>
  <si>
    <t>FR</t>
  </si>
  <si>
    <t>Genf</t>
  </si>
  <si>
    <t>GE</t>
  </si>
  <si>
    <t>Glarus</t>
  </si>
  <si>
    <t>GL</t>
  </si>
  <si>
    <t>Graubünden</t>
  </si>
  <si>
    <t>GR</t>
  </si>
  <si>
    <t>Jura</t>
  </si>
  <si>
    <t>JU</t>
  </si>
  <si>
    <t>Luzern</t>
  </si>
  <si>
    <t>LU</t>
  </si>
  <si>
    <t>Neuenburg</t>
  </si>
  <si>
    <t>NE</t>
  </si>
  <si>
    <t>Nidwalden</t>
  </si>
  <si>
    <t>NW</t>
  </si>
  <si>
    <t>Obwalden</t>
  </si>
  <si>
    <t>OW</t>
  </si>
  <si>
    <t>St. Gallen</t>
  </si>
  <si>
    <t>SG</t>
  </si>
  <si>
    <t>Schaffhausen</t>
  </si>
  <si>
    <t>SH</t>
  </si>
  <si>
    <t>Solothurn</t>
  </si>
  <si>
    <t>SO</t>
  </si>
  <si>
    <t>Schwyz</t>
  </si>
  <si>
    <t>SZ</t>
  </si>
  <si>
    <t>Thurgau</t>
  </si>
  <si>
    <t>TG</t>
  </si>
  <si>
    <t>Tessin</t>
  </si>
  <si>
    <t>TI</t>
  </si>
  <si>
    <t>Uri</t>
  </si>
  <si>
    <t>UR</t>
  </si>
  <si>
    <t>Waadt</t>
  </si>
  <si>
    <t>VD</t>
  </si>
  <si>
    <t>Wallis</t>
  </si>
  <si>
    <t>VS</t>
  </si>
  <si>
    <t>Zug</t>
  </si>
  <si>
    <t>ZG</t>
  </si>
  <si>
    <t>Zürich</t>
  </si>
  <si>
    <t>ZH</t>
  </si>
  <si>
    <t>Schweiz</t>
  </si>
  <si>
    <t>* Anzahl "issue 22", gemäss swisstopo-Tool</t>
  </si>
  <si>
    <t>* ohne provisorische Unterkünfte</t>
  </si>
  <si>
    <t>Umsetzungskonzept BFS</t>
  </si>
  <si>
    <t>Erläuterungen zur Bereinigung der Inkohärenzen</t>
  </si>
  <si>
    <t>Gemeinden, wo die Erweiterung GWR abgeschlossen ist</t>
  </si>
  <si>
    <t>Gebäude ohne Wohnnutzung (GKAT 1060)</t>
  </si>
  <si>
    <t>BFS-Nr</t>
  </si>
  <si>
    <t>Gemeinde</t>
  </si>
  <si>
    <t>Gebäude</t>
  </si>
  <si>
    <t>Eingänge</t>
  </si>
  <si>
    <t>KML building</t>
  </si>
  <si>
    <t>Fehlende Gebäude (issue 22)</t>
  </si>
  <si>
    <t>Total
Listen 1-6</t>
  </si>
  <si>
    <t>Numero</t>
  </si>
  <si>
    <t>mit GKLAS</t>
  </si>
  <si>
    <t>mit GKLAS
[%]</t>
  </si>
  <si>
    <t>mit GBAUP</t>
  </si>
  <si>
    <t>mit GBAUP
[%]</t>
  </si>
  <si>
    <t>mit GKLAS + GBAUP</t>
  </si>
  <si>
    <t>mit GKLAS + GBAUP [%]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</si>
  <si>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</si>
  <si>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</si>
  <si>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</si>
  <si>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</si>
  <si>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</si>
  <si>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</si>
  <si>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</si>
  <si>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</si>
  <si>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</si>
  <si>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</si>
  <si>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Herbetswil</t>
  </si>
  <si>
    <t>Holderbank (SO)</t>
  </si>
  <si>
    <t>Laupersdorf</t>
  </si>
  <si>
    <t>Matzendorf</t>
  </si>
  <si>
    <t>Mümliswil-Ramiswil</t>
  </si>
  <si>
    <t>Biezwil</t>
  </si>
  <si>
    <t>Lüterkofen-Ichertswil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</si>
  <si>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</si>
  <si>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</si>
  <si>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</si>
  <si>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</si>
  <si>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</si>
  <si>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</si>
  <si>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</si>
  <si>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</si>
  <si>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</si>
  <si>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</si>
  <si>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</si>
  <si>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</si>
  <si>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</si>
  <si>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</si>
  <si>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</si>
  <si>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</si>
  <si>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</si>
  <si>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</si>
  <si>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</si>
  <si>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</si>
  <si>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</si>
  <si>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</si>
  <si>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</si>
  <si>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</si>
  <si>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</si>
  <si>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</si>
  <si>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</si>
  <si>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</si>
  <si>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</si>
  <si>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</si>
  <si>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</si>
  <si>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</si>
  <si>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</si>
  <si>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</si>
  <si>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</si>
  <si>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</si>
  <si>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</si>
  <si>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</si>
  <si>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</si>
  <si>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</si>
  <si>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</si>
  <si>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</si>
  <si>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</si>
  <si>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</si>
  <si>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</si>
  <si>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</si>
  <si>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</si>
  <si>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</si>
  <si>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</si>
  <si>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</si>
  <si>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</si>
  <si>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</si>
  <si>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</si>
  <si>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</si>
  <si>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</si>
  <si>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</si>
  <si>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</si>
  <si>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</si>
  <si>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</si>
  <si>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</si>
  <si>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</si>
  <si>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</si>
  <si>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</si>
  <si>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</si>
  <si>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</si>
  <si>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</si>
  <si>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</si>
  <si>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</si>
  <si>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</si>
  <si>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</si>
  <si>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</si>
  <si>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</si>
  <si>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</si>
  <si>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</si>
  <si>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</si>
  <si>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</si>
  <si>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</si>
  <si>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</si>
  <si>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</si>
  <si>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</si>
  <si>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</si>
  <si>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</si>
  <si>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</si>
  <si>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</si>
  <si>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</si>
  <si>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</si>
  <si>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</si>
  <si>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Mehrfamilienhaus</t>
  </si>
  <si>
    <t>Adresse</t>
  </si>
  <si>
    <t>nein / non</t>
  </si>
  <si>
    <t>Hauptstrasse</t>
  </si>
  <si>
    <t>EGRID</t>
  </si>
  <si>
    <t>GKODE-N</t>
  </si>
  <si>
    <t>LINK</t>
  </si>
  <si>
    <t>Only in GWR, with coordinates</t>
  </si>
  <si>
    <t>Bodenbedeckung</t>
  </si>
  <si>
    <t>Several possible GWR buildings for one AV footprint</t>
  </si>
  <si>
    <t>Linked, category mismatches</t>
  </si>
  <si>
    <t>PLZ-Inkohärenzen auf dem Geoportal visualisieren</t>
  </si>
  <si>
    <t>GWR-Daten</t>
  </si>
  <si>
    <t>Geographische Lage</t>
  </si>
  <si>
    <t>Daten AV</t>
  </si>
  <si>
    <t>Inkohärenzen in der Gebäudedefinition zwischen AV und GWR</t>
  </si>
  <si>
    <t>Inkohärenzen in der Gebäudekategorie zwischen AV und GWR</t>
  </si>
  <si>
    <t>Merkmal GKAT (Gebäudekategorie) im Merkmalskatalog</t>
  </si>
  <si>
    <t>Andresenschachen</t>
  </si>
  <si>
    <t>Däniken SO</t>
  </si>
  <si>
    <t>Aspweg</t>
  </si>
  <si>
    <t>Wangen b. Olten</t>
  </si>
  <si>
    <t>Beinwil SO</t>
  </si>
  <si>
    <t>Jägerweg</t>
  </si>
  <si>
    <t>2</t>
  </si>
  <si>
    <t>Jagdhaus</t>
  </si>
  <si>
    <t>CH793276010695</t>
  </si>
  <si>
    <t>756</t>
  </si>
  <si>
    <t>Jägerhaus</t>
  </si>
  <si>
    <t>ja / oui</t>
  </si>
  <si>
    <t>4</t>
  </si>
  <si>
    <t>29</t>
  </si>
  <si>
    <t>Hofstetten SO</t>
  </si>
  <si>
    <t>Flühstrasse</t>
  </si>
  <si>
    <t>20</t>
  </si>
  <si>
    <t>Einfamilienhaus</t>
  </si>
  <si>
    <t>CH258332830641</t>
  </si>
  <si>
    <t>4476</t>
  </si>
  <si>
    <t>Homelstrasse</t>
  </si>
  <si>
    <t>9</t>
  </si>
  <si>
    <t>CH770684983285</t>
  </si>
  <si>
    <t>2268</t>
  </si>
  <si>
    <t>Garage Peressini</t>
  </si>
  <si>
    <t>23</t>
  </si>
  <si>
    <t>Asylweg</t>
  </si>
  <si>
    <t>8</t>
  </si>
  <si>
    <t>1</t>
  </si>
  <si>
    <t>EFH</t>
  </si>
  <si>
    <t>Kreuzenstrasse</t>
  </si>
  <si>
    <t>CH567132066959</t>
  </si>
  <si>
    <t>112</t>
  </si>
  <si>
    <t>Wengisteinstrasse</t>
  </si>
  <si>
    <t>33</t>
  </si>
  <si>
    <t>CH686932067112</t>
  </si>
  <si>
    <t>129</t>
  </si>
  <si>
    <t>Dreibeinskreuzstrasse</t>
  </si>
  <si>
    <t>Spielhaus</t>
  </si>
  <si>
    <t>CH693270490639</t>
  </si>
  <si>
    <t>2219</t>
  </si>
  <si>
    <t>Spielpavillon</t>
  </si>
  <si>
    <t>CH270670103263</t>
  </si>
  <si>
    <t>1304</t>
  </si>
  <si>
    <t>Obere Sternengasse</t>
  </si>
  <si>
    <t>CH970670503293</t>
  </si>
  <si>
    <t>6835</t>
  </si>
  <si>
    <t>Platanenallee</t>
  </si>
  <si>
    <t>CH240632701104</t>
  </si>
  <si>
    <t>6284</t>
  </si>
  <si>
    <t>CH593270230654</t>
  </si>
  <si>
    <t>240</t>
  </si>
  <si>
    <t>31</t>
  </si>
  <si>
    <t>Garage</t>
  </si>
  <si>
    <t>74</t>
  </si>
  <si>
    <t>Hausteil Süd</t>
  </si>
  <si>
    <t>CH887832068674</t>
  </si>
  <si>
    <t>791</t>
  </si>
  <si>
    <t>Link</t>
  </si>
  <si>
    <t>Obsolete in GWR</t>
  </si>
  <si>
    <t>Welschenrohr-Gänsbrunnen</t>
  </si>
  <si>
    <t>Linked, building is temporary</t>
  </si>
  <si>
    <t>Diese Inkohärenzen treten auf wenn:
  - ein AV-Gebäude enthält mehrere GWR-Gebäude (issue 62 oder issue 35),
  - ein GWR-Gebäude kann nicht eindeutig mit einem AV-Gebäude verknüpft werden (issue 31).
  - der gleicher GWR_EGID ist in der AV für unterschiedliche Gebäude erfasst (issue 51 mit issue 12 kombiniert)</t>
  </si>
  <si>
    <t>Für weitere Informationen, siehe:</t>
  </si>
  <si>
    <t>Gebäude der AV-Ebene Bodenbedeckung (BB) sind im GWR als Gebäude (GKAT 1020-1060) zu erfassen.
Einzelobjekte der AV sind im GWR als Sonderbauten (GKAT 1080) zu erfassen.</t>
  </si>
  <si>
    <t>Einzelobjekte</t>
  </si>
  <si>
    <t>43: Gebäude 3073886 verknüpft, aber die Kategorie ist '1010 provisorische Unterkunft'</t>
  </si>
  <si>
    <t>43: Gebäude 190203680 verknüpft, aber die Kategorie ist '1010 provisorische Unterkunft'</t>
  </si>
  <si>
    <t>43: Gebäude 1764543 verknüpft, aber die Kategorie ist '1010 provisorische Unterkunft'</t>
  </si>
  <si>
    <t>43: Gebäude 1764701 verknüpft, aber die Kategorie ist '1010 provisorische Unterkunft'</t>
  </si>
  <si>
    <t>15</t>
  </si>
  <si>
    <t>CH640632778762</t>
  </si>
  <si>
    <t>1814</t>
  </si>
  <si>
    <t>CH670677653287</t>
  </si>
  <si>
    <t>3805</t>
  </si>
  <si>
    <t>CH388632067737</t>
  </si>
  <si>
    <t>428</t>
  </si>
  <si>
    <t>CH340632778668</t>
  </si>
  <si>
    <t>457</t>
  </si>
  <si>
    <t>Flühstrasse 31</t>
  </si>
  <si>
    <t>4549</t>
  </si>
  <si>
    <t>CH256332820602</t>
  </si>
  <si>
    <t>3149</t>
  </si>
  <si>
    <t>Langendorfstrasse</t>
  </si>
  <si>
    <t>CH567132068543</t>
  </si>
  <si>
    <t>Wohnhhaus</t>
  </si>
  <si>
    <t>CH393270610608</t>
  </si>
  <si>
    <t>7092</t>
  </si>
  <si>
    <t xml:space="preserve">42: die Kategorie 1060 ist mit dem Topic Einzelobjekte der AV nicht kohärent </t>
  </si>
  <si>
    <t>42: die Kategorie 1060 ist mit dem Topic Einzelobjekte der AV nicht kohärent &lt;/br&gt;61: 2 AV-Gebäude haben den gleichen GWR-EGID</t>
  </si>
  <si>
    <t>42: die Kategorie 1080 ist mit dem Topic Bodenbedeckung der AV nicht kohärent</t>
  </si>
  <si>
    <t xml:space="preserve">42: die Kategorie 1020 ist mit dem Topic Einzelobjekte der AV nicht kohärent </t>
  </si>
  <si>
    <t xml:space="preserve">42: die Kategorie 1030 ist mit dem Topic Einzelobjekte der AV nicht kohärent </t>
  </si>
  <si>
    <t xml:space="preserve">42: die Kategorie 1040 ist mit dem Topic Einzelobjekte der AV nicht kohärent </t>
  </si>
  <si>
    <t>Hutmattweg</t>
  </si>
  <si>
    <t>EFH Schwyzer</t>
  </si>
  <si>
    <t>CH370699483242</t>
  </si>
  <si>
    <t>62: 2 GWR-Gebäude (190180505, 190180512) innerhalb des gleichen AV-Gebäudes</t>
  </si>
  <si>
    <t>62: 2 GWR-Gebäude (339701, 3143338) innerhalb des gleichen AV-Gebäudes</t>
  </si>
  <si>
    <t>62: 2 GWR-Gebäude (340271, 2122071) innerhalb des gleichen AV-Gebäudes</t>
  </si>
  <si>
    <t>62: 2 GWR-Gebäude (340357, 190200579) innerhalb des gleichen AV-Gebäudes</t>
  </si>
  <si>
    <t>62: 2 GWR-Gebäude (190734129, 190734130) innerhalb des gleichen AV-Gebäudes</t>
  </si>
  <si>
    <t>41: Status 'im Bau' ist mit dem Topic Bodenbedeckung der AV nicht kohärent&lt;/br&gt;62: 2 GWR-Gebäude (190874689, 190874690) innerhalb des gleichen AV-Gebäudes</t>
  </si>
  <si>
    <t>62: 4 GWR-Gebäude (360282, 360283, 360284, 361003) innerhalb des gleichen AV-Gebäudes</t>
  </si>
  <si>
    <t>62: 2 GWR-Gebäude (370203, 370204) innerhalb des gleichen AV-Gebäudes</t>
  </si>
  <si>
    <t>62: 2 GWR-Gebäude (1764132, 1764133) innerhalb des gleichen AV-Gebäudes</t>
  </si>
  <si>
    <t>62: 2 GWR-Gebäude (1764298, 1764305) innerhalb des gleichen AV-Gebäudes</t>
  </si>
  <si>
    <t>62: 2 GWR-Gebäude (1764471, 9023816) innerhalb des gleichen AV-Gebäudes</t>
  </si>
  <si>
    <t>62: 2 GWR-Gebäude (1764572, 1764573) innerhalb des gleichen AV-Gebäudes</t>
  </si>
  <si>
    <t>62: 2 GWR-Gebäude (1764588, 191818217) innerhalb des gleichen AV-Gebäudes</t>
  </si>
  <si>
    <t>62: 2 GWR-Gebäude (1764658, 1764659) innerhalb des gleichen AV-Gebäudes</t>
  </si>
  <si>
    <t>62: 2 GWR-Gebäude (1764662, 2131517) innerhalb des gleichen AV-Gebäudes</t>
  </si>
  <si>
    <t>62: 2 GWR-Gebäude (1764687, 9023810) innerhalb des gleichen AV-Gebäudes</t>
  </si>
  <si>
    <t>62: 2 GWR-Gebäude (1764693, 1764808) innerhalb des gleichen AV-Gebäudes</t>
  </si>
  <si>
    <t>62: 2 GWR-Gebäude (1764694, 1764811) innerhalb des gleichen AV-Gebäudes</t>
  </si>
  <si>
    <t>62: 2 GWR-Gebäude (1764695, 1764812) innerhalb des gleichen AV-Gebäudes</t>
  </si>
  <si>
    <t>62: 2 GWR-Gebäude (1764696, 1764817) innerhalb des gleichen AV-Gebäudes</t>
  </si>
  <si>
    <t>62: 2 GWR-Gebäude (1764698, 1764818) innerhalb des gleichen AV-Gebäudes</t>
  </si>
  <si>
    <t>62: 2 GWR-Gebäude (1764712, 1764896) innerhalb des gleichen AV-Gebäudes</t>
  </si>
  <si>
    <t>62: 3 GWR-Gebäude (1764718, 9023824, 9023825) innerhalb des gleichen AV-Gebäudes</t>
  </si>
  <si>
    <t>62: 2 GWR-Gebäude (1764723, 9063299) innerhalb des gleichen AV-Gebäudes</t>
  </si>
  <si>
    <t>62: 2 GWR-Gebäude (1764730, 9023812) innerhalb des gleichen AV-Gebäudes</t>
  </si>
  <si>
    <t>62: 2 GWR-Gebäude (1764748, 2131226) innerhalb des gleichen AV-Gebäudes</t>
  </si>
  <si>
    <t>62: 2 GWR-Gebäude (1764759, 2131233) innerhalb des gleichen AV-Gebäudes</t>
  </si>
  <si>
    <t>62: 2 GWR-Gebäude (1764771, 1764791) innerhalb des gleichen AV-Gebäudes</t>
  </si>
  <si>
    <t>62: 2 GWR-Gebäude (1764778, 2123757) innerhalb des gleichen AV-Gebäudes</t>
  </si>
  <si>
    <t>62: 2 GWR-Gebäude (1764789, 1764790) innerhalb des gleichen AV-Gebäudes</t>
  </si>
  <si>
    <t>62: 2 GWR-Gebäude (1764792, 3145011) innerhalb des gleichen AV-Gebäudes</t>
  </si>
  <si>
    <t>62: 2 GWR-Gebäude (1764796, 2122686) innerhalb des gleichen AV-Gebäudes</t>
  </si>
  <si>
    <t>62: 2 GWR-Gebäude (1764798, 3013502) innerhalb des gleichen AV-Gebäudes</t>
  </si>
  <si>
    <t>62: 2 GWR-Gebäude (1764806, 190105987) innerhalb des gleichen AV-Gebäudes</t>
  </si>
  <si>
    <t>62: 2 GWR-Gebäude (1764810, 2131531) innerhalb des gleichen AV-Gebäudes</t>
  </si>
  <si>
    <t>62: 2 GWR-Gebäude (1764813, 2131534) innerhalb des gleichen AV-Gebäudes</t>
  </si>
  <si>
    <t>62: 2 GWR-Gebäude (1764819, 3144994) innerhalb des gleichen AV-Gebäudes</t>
  </si>
  <si>
    <t>62: 2 GWR-Gebäude (1764831, 2131542) innerhalb des gleichen AV-Gebäudes</t>
  </si>
  <si>
    <t>62: 2 GWR-Gebäude (1764837, 3144972) innerhalb des gleichen AV-Gebäudes</t>
  </si>
  <si>
    <t>62: 2 GWR-Gebäude (1764841, 9023814) innerhalb des gleichen AV-Gebäudes</t>
  </si>
  <si>
    <t>62: 2 GWR-Gebäude (1764852, 2123075) innerhalb des gleichen AV-Gebäudes</t>
  </si>
  <si>
    <t>62: 3 GWR-Gebäude (1764872, 190519109, 190667869) innerhalb des gleichen AV-Gebäudes</t>
  </si>
  <si>
    <t>62: 2 GWR-Gebäude (1764881, 1764883) innerhalb des gleichen AV-Gebäudes</t>
  </si>
  <si>
    <t>62: 2 GWR-Gebäude (1764894, 2131518) innerhalb des gleichen AV-Gebäudes</t>
  </si>
  <si>
    <t>62: 2 GWR-Gebäude (1764897, 1764918) innerhalb des gleichen AV-Gebäudes</t>
  </si>
  <si>
    <t>62: 2 GWR-Gebäude (1764902, 11527505) innerhalb des gleichen AV-Gebäudes</t>
  </si>
  <si>
    <t>62: 2 GWR-Gebäude (1764908, 9023827) innerhalb des gleichen AV-Gebäudes</t>
  </si>
  <si>
    <t>62: 2 GWR-Gebäude (1764929, 2123257) innerhalb des gleichen AV-Gebäudes</t>
  </si>
  <si>
    <t>62: 2 GWR-Gebäude (1765073, 3007010) innerhalb des gleichen AV-Gebäudes</t>
  </si>
  <si>
    <t>62: 2 GWR-Gebäude (1765892, 191871282) innerhalb des gleichen AV-Gebäudes</t>
  </si>
  <si>
    <t>62: 2 GWR-Gebäude (1765997, 1765998) innerhalb des gleichen AV-Gebäudes</t>
  </si>
  <si>
    <t>62: 2 GWR-Gebäude (1766062, 3145022) innerhalb des gleichen AV-Gebäudes</t>
  </si>
  <si>
    <t>62: 2 GWR-Gebäude (1766073, 1766074) innerhalb des gleichen AV-Gebäudes</t>
  </si>
  <si>
    <t>62: 2 GWR-Gebäude (1766108, 9023807) innerhalb des gleichen AV-Gebäudes</t>
  </si>
  <si>
    <t>62: 2 GWR-Gebäude (1766270, 1766272) innerhalb des gleichen AV-Gebäudes</t>
  </si>
  <si>
    <t>62: 2 GWR-Gebäude (1766275, 1766276) innerhalb des gleichen AV-Gebäudes</t>
  </si>
  <si>
    <t>62: 2 GWR-Gebäude (1766278, 1766279) innerhalb des gleichen AV-Gebäudes</t>
  </si>
  <si>
    <t>62: 3 GWR-Gebäude (1766302, 1766303, 1766304) innerhalb des gleichen AV-Gebäudes</t>
  </si>
  <si>
    <t>62: 3 GWR-Gebäude (1766322, 1766323, 1766324) innerhalb des gleichen AV-Gebäudes</t>
  </si>
  <si>
    <t>62: 2 GWR-Gebäude (1766327, 1766328) innerhalb des gleichen AV-Gebäudes</t>
  </si>
  <si>
    <t>62: 2 GWR-Gebäude (1766364, 2122852) innerhalb des gleichen AV-Gebäudes</t>
  </si>
  <si>
    <t>62: 3 GWR-Gebäude (1766368, 1766369, 1766370) innerhalb des gleichen AV-Gebäudes</t>
  </si>
  <si>
    <t>62: 2 GWR-Gebäude (1766381, 1766382) innerhalb des gleichen AV-Gebäudes</t>
  </si>
  <si>
    <t>62: 2 GWR-Gebäude (2122001, 9080788) innerhalb des gleichen AV-Gebäudes</t>
  </si>
  <si>
    <t>62: 2 GWR-Gebäude (2122561, 9023817) innerhalb des gleichen AV-Gebäudes</t>
  </si>
  <si>
    <t>62: 4 GWR-Gebäude (2122874, 9080777, 190784049, 190784069) innerhalb des gleichen AV-Gebäudes</t>
  </si>
  <si>
    <t>62: 2 GWR-Gebäude (2123237, 9063314) innerhalb des gleichen AV-Gebäudes</t>
  </si>
  <si>
    <t>62: 2 GWR-Gebäude (2123256, 9023818) innerhalb des gleichen AV-Gebäudes</t>
  </si>
  <si>
    <t>62: 2 GWR-Gebäude (2129778, 3005645) innerhalb des gleichen AV-Gebäudes</t>
  </si>
  <si>
    <t>62: 2 GWR-Gebäude (2131230, 3145010) innerhalb des gleichen AV-Gebäudes</t>
  </si>
  <si>
    <t>62: 2 GWR-Gebäude (2131525, 9023804) innerhalb des gleichen AV-Gebäudes</t>
  </si>
  <si>
    <t>62: 2 GWR-Gebäude (2131530, 3145025) innerhalb des gleichen AV-Gebäudes</t>
  </si>
  <si>
    <t>62: 2 GWR-Gebäude (2131535, 9023819) innerhalb des gleichen AV-Gebäudes</t>
  </si>
  <si>
    <t>62: 2 GWR-Gebäude (3006418, 9063312) innerhalb des gleichen AV-Gebäudes</t>
  </si>
  <si>
    <t>62: 2 GWR-Gebäude (3144949, 9023802) innerhalb des gleichen AV-Gebäudes</t>
  </si>
  <si>
    <t>62: 2 GWR-Gebäude (3144991, 9080782) innerhalb des gleichen AV-Gebäudes</t>
  </si>
  <si>
    <t>62: 2 GWR-Gebäude (9023797, 9023798) innerhalb des gleichen AV-Gebäudes</t>
  </si>
  <si>
    <t>62: 2 GWR-Gebäude (160008440, 160008441) innerhalb des gleichen AV-Gebäudes</t>
  </si>
  <si>
    <t>62: 2 GWR-Gebäude (160008442, 160008443) innerhalb des gleichen AV-Gebäudes</t>
  </si>
  <si>
    <t>62: 2 GWR-Gebäude (160009649, 160009650) innerhalb des gleichen AV-Gebäudes</t>
  </si>
  <si>
    <t>62: 2 GWR-Gebäude (160017795, 160017796) innerhalb des gleichen AV-Gebäudes</t>
  </si>
  <si>
    <t>61: 2 AV-Gebäude haben den gleichen GWR-EGID&lt;/br&gt;62: 2 GWR-Gebäude (1764930, 1764956) innerhalb des gleichen AV-Gebäudes</t>
  </si>
  <si>
    <t>61: 2 AV-Gebäude haben den gleichen GWR-EGID&lt;/br&gt;62: 4 GWR-Gebäude (160017793, 160017794, 191142912, 191395953) innerhalb des gleichen AV-Gebäudes</t>
  </si>
  <si>
    <t>61: 2 AV-Gebäude haben den gleichen GWR-EGID&lt;/br&gt;62: 11 GWR-Gebäude (190479410, 190479449, 190479489, 190479714, 190603409, 190603410, 190603411, 190603412, 190603413, 190603414, 190603415) innerhalb des gleichen AV-Gebäudes</t>
  </si>
  <si>
    <t>31: Kein AV-Umriss für das Gebäude 1701531</t>
  </si>
  <si>
    <t>31: Kein AV-Umriss für das Gebäude 191872568</t>
  </si>
  <si>
    <t>31: Kein AV-Umriss für das Gebäude 191866774</t>
  </si>
  <si>
    <t>31: Kein AV-Umriss für das Gebäude 191892682</t>
  </si>
  <si>
    <t>31: Kein AV-Umriss für das Gebäude 191981574</t>
  </si>
  <si>
    <t>31: Kein AV-Umriss für das Gebäude 190953589</t>
  </si>
  <si>
    <t>31: Kein AV-Umriss für das Gebäude 191694075</t>
  </si>
  <si>
    <t>31: Kein AV-Umriss für das Gebäude 191921338</t>
  </si>
  <si>
    <t>31: Kein AV-Umriss für das Gebäude 191948153</t>
  </si>
  <si>
    <t>31: Kein AV-Umriss für das Gebäude 191971121</t>
  </si>
  <si>
    <t>31: Kein AV-Umriss für das Gebäude 191972599</t>
  </si>
  <si>
    <t>31: Kein AV-Umriss für das Gebäude 388616</t>
  </si>
  <si>
    <t>31: Kein AV-Umriss für das Gebäude 3145163</t>
  </si>
  <si>
    <t>31: Kein AV-Umriss für das Gebäude 191029043</t>
  </si>
  <si>
    <t>12: Verknüpft mit EGID 2129346 in der gleiche Gemeinde&lt;/br&gt;62: 2 GWR-Gebäude (2129346, 3145087) innerhalb des gleichen AV-Gebäudes</t>
  </si>
  <si>
    <t>12: Verknüpft mit EGID 3145087 in der gleiche Gemeinde&lt;/br&gt;62: 2 GWR-Gebäude (2129346, 3145087) innerhalb des gleichen AV-Gebäudes</t>
  </si>
  <si>
    <t>52: Der AV-EGID 191843399ist nicht kohärent mit dem GWR-EGID 191864444&lt;/br&gt;52: Der AV-EGID 191864444ist nicht kohärent mit dem GWR-EGID 191843399&lt;/br&gt;61: 2 AV-Gebäude haben den gleichen GWR-EGID&lt;/br&gt;62: 2 GWR-Gebäude (191843399, 191864444) innerhalb des gleichen AV-Gebäudes</t>
  </si>
  <si>
    <t>Sandgrubenstrasse</t>
  </si>
  <si>
    <t>5</t>
  </si>
  <si>
    <t>CH593287390647</t>
  </si>
  <si>
    <t>2978</t>
  </si>
  <si>
    <t>31: Kein AV-Umriss für das Gebäude 502271143</t>
  </si>
  <si>
    <t>14a</t>
  </si>
  <si>
    <t>Friedhofplatz</t>
  </si>
  <si>
    <t>Friedhofplatz 14a</t>
  </si>
  <si>
    <t>CH883832067006</t>
  </si>
  <si>
    <t>701</t>
  </si>
  <si>
    <t>31: Kein AV-Umriss für das Gebäude 191969580</t>
  </si>
  <si>
    <t>31: Kein AV-Umriss für das Gebäude 191985256</t>
  </si>
  <si>
    <t>41: Status 'bestehend'  ist mit dem Topic Bodenbedeckung projektiert der AV nicht kohärent &lt;/br&gt;62: 2 GWR-Gebäude (379905, 191986486) innerhalb des gleichen AV-Gebäudes</t>
  </si>
  <si>
    <t>31: Kein AV-Umriss für das Gebäude 191973162</t>
  </si>
  <si>
    <t>13</t>
  </si>
  <si>
    <t>2335</t>
  </si>
  <si>
    <t>53</t>
  </si>
  <si>
    <t>26</t>
  </si>
  <si>
    <t>55</t>
  </si>
  <si>
    <t>3505500</t>
  </si>
  <si>
    <t>31: Kein AV-Umriss für das Gebäude 191989491</t>
  </si>
  <si>
    <t>35: überholt im GWR. AV-Umriss schon verknüpft mit dem Gebäude mit EGID 191953521</t>
  </si>
  <si>
    <t>31: Kein AV-Umriss für das Gebäude 502272784</t>
  </si>
  <si>
    <t>35: überholt im GWR. AV-Umriss schon verknüpft mit dem Gebäude mit EGID 191953517</t>
  </si>
  <si>
    <t>https://tinyurl.com/yy7ya4g9/SO/2401_bdg_erw.kml</t>
  </si>
  <si>
    <t>https://tinyurl.com/yy7ya4g9/SO/2402_bdg_erw.kml</t>
  </si>
  <si>
    <t>https://tinyurl.com/yy7ya4g9/SO/2403_bdg_erw.kml</t>
  </si>
  <si>
    <t>https://tinyurl.com/yy7ya4g9/SO/2404_bdg_erw.kml</t>
  </si>
  <si>
    <t>https://tinyurl.com/yy7ya4g9/SO/2405_bdg_erw.kml</t>
  </si>
  <si>
    <t>https://tinyurl.com/yy7ya4g9/SO/2406_bdg_erw.kml</t>
  </si>
  <si>
    <t>https://tinyurl.com/yy7ya4g9/SO/2407_bdg_erw.kml</t>
  </si>
  <si>
    <t>https://tinyurl.com/yy7ya4g9/SO/2408_bdg_erw.kml</t>
  </si>
  <si>
    <t>https://tinyurl.com/yy7ya4g9/SO/2421_bdg_erw.kml</t>
  </si>
  <si>
    <t>https://tinyurl.com/yy7ya4g9/SO/2422_bdg_erw.kml</t>
  </si>
  <si>
    <t>https://tinyurl.com/yy7ya4g9/SO/2424_bdg_erw.kml</t>
  </si>
  <si>
    <t>https://tinyurl.com/yy7ya4g9/SO/2425_bdg_erw.kml</t>
  </si>
  <si>
    <t>https://tinyurl.com/yy7ya4g9/SO/2426_bdg_erw.kml</t>
  </si>
  <si>
    <t>https://tinyurl.com/yy7ya4g9/SO/2427_bdg_erw.kml</t>
  </si>
  <si>
    <t>https://tinyurl.com/yy7ya4g9/SO/2428_bdg_erw.kml</t>
  </si>
  <si>
    <t>https://tinyurl.com/yy7ya4g9/SO/2430_bdg_erw.kml</t>
  </si>
  <si>
    <t>https://tinyurl.com/yy7ya4g9/SO/2445_bdg_erw.kml</t>
  </si>
  <si>
    <t>https://tinyurl.com/yy7ya4g9/SO/2455_bdg_erw.kml</t>
  </si>
  <si>
    <t>https://tinyurl.com/yy7ya4g9/SO/2457_bdg_erw.kml</t>
  </si>
  <si>
    <t>https://tinyurl.com/yy7ya4g9/SO/2461_bdg_erw.kml</t>
  </si>
  <si>
    <t>https://tinyurl.com/yy7ya4g9/SO/2463_bdg_erw.kml</t>
  </si>
  <si>
    <t>https://tinyurl.com/yy7ya4g9/SO/2464_bdg_erw.kml</t>
  </si>
  <si>
    <t>https://tinyurl.com/yy7ya4g9/SO/2465_bdg_erw.kml</t>
  </si>
  <si>
    <t>https://tinyurl.com/yy7ya4g9/SO/2471_bdg_erw.kml</t>
  </si>
  <si>
    <t>https://tinyurl.com/yy7ya4g9/SO/2472_bdg_erw.kml</t>
  </si>
  <si>
    <t>https://tinyurl.com/yy7ya4g9/SO/2473_bdg_erw.kml</t>
  </si>
  <si>
    <t>https://tinyurl.com/yy7ya4g9/SO/2474_bdg_erw.kml</t>
  </si>
  <si>
    <t>https://tinyurl.com/yy7ya4g9/SO/2475_bdg_erw.kml</t>
  </si>
  <si>
    <t>https://tinyurl.com/yy7ya4g9/SO/2476_bdg_erw.kml</t>
  </si>
  <si>
    <t>https://tinyurl.com/yy7ya4g9/SO/2477_bdg_erw.kml</t>
  </si>
  <si>
    <t>https://tinyurl.com/yy7ya4g9/SO/2478_bdg_erw.kml</t>
  </si>
  <si>
    <t>https://tinyurl.com/yy7ya4g9/SO/2479_bdg_erw.kml</t>
  </si>
  <si>
    <t>https://tinyurl.com/yy7ya4g9/SO/2480_bdg_erw.kml</t>
  </si>
  <si>
    <t>https://tinyurl.com/yy7ya4g9/SO/2481_bdg_erw.kml</t>
  </si>
  <si>
    <t>https://tinyurl.com/yy7ya4g9/SO/2491_bdg_erw.kml</t>
  </si>
  <si>
    <t>https://tinyurl.com/yy7ya4g9/SO/2492_bdg_erw.kml</t>
  </si>
  <si>
    <t>https://tinyurl.com/yy7ya4g9/SO/2493_bdg_erw.kml</t>
  </si>
  <si>
    <t>https://tinyurl.com/yy7ya4g9/SO/2495_bdg_erw.kml</t>
  </si>
  <si>
    <t>https://tinyurl.com/yy7ya4g9/SO/2497_bdg_erw.kml</t>
  </si>
  <si>
    <t>https://tinyurl.com/yy7ya4g9/SO/2499_bdg_erw.kml</t>
  </si>
  <si>
    <t>https://tinyurl.com/yy7ya4g9/SO/2500_bdg_erw.kml</t>
  </si>
  <si>
    <t>https://tinyurl.com/yy7ya4g9/SO/2501_bdg_erw.kml</t>
  </si>
  <si>
    <t>https://tinyurl.com/yy7ya4g9/SO/2502_bdg_erw.kml</t>
  </si>
  <si>
    <t>https://tinyurl.com/yy7ya4g9/SO/2503_bdg_erw.kml</t>
  </si>
  <si>
    <t>https://tinyurl.com/yy7ya4g9/SO/2511_bdg_erw.kml</t>
  </si>
  <si>
    <t>https://tinyurl.com/yy7ya4g9/SO/2513_bdg_erw.kml</t>
  </si>
  <si>
    <t>https://tinyurl.com/yy7ya4g9/SO/2514_bdg_erw.kml</t>
  </si>
  <si>
    <t>https://tinyurl.com/yy7ya4g9/SO/2516_bdg_erw.kml</t>
  </si>
  <si>
    <t>https://tinyurl.com/yy7ya4g9/SO/2517_bdg_erw.kml</t>
  </si>
  <si>
    <t>https://tinyurl.com/yy7ya4g9/SO/2518_bdg_erw.kml</t>
  </si>
  <si>
    <t>https://tinyurl.com/yy7ya4g9/SO/2519_bdg_erw.kml</t>
  </si>
  <si>
    <t>https://tinyurl.com/yy7ya4g9/SO/2520_bdg_erw.kml</t>
  </si>
  <si>
    <t>https://tinyurl.com/yy7ya4g9/SO/2523_bdg_erw.kml</t>
  </si>
  <si>
    <t>https://tinyurl.com/yy7ya4g9/SO/2524_bdg_erw.kml</t>
  </si>
  <si>
    <t>https://tinyurl.com/yy7ya4g9/SO/2525_bdg_erw.kml</t>
  </si>
  <si>
    <t>https://tinyurl.com/yy7ya4g9/SO/2526_bdg_erw.kml</t>
  </si>
  <si>
    <t>https://tinyurl.com/yy7ya4g9/SO/2527_bdg_erw.kml</t>
  </si>
  <si>
    <t>https://tinyurl.com/yy7ya4g9/SO/2528_bdg_erw.kml</t>
  </si>
  <si>
    <t>https://tinyurl.com/yy7ya4g9/SO/2529_bdg_erw.kml</t>
  </si>
  <si>
    <t>https://tinyurl.com/yy7ya4g9/SO/2530_bdg_erw.kml</t>
  </si>
  <si>
    <t>https://tinyurl.com/yy7ya4g9/SO/2532_bdg_erw.kml</t>
  </si>
  <si>
    <t>https://tinyurl.com/yy7ya4g9/SO/2534_bdg_erw.kml</t>
  </si>
  <si>
    <t>https://tinyurl.com/yy7ya4g9/SO/2535_bdg_erw.kml</t>
  </si>
  <si>
    <t>https://tinyurl.com/yy7ya4g9/SO/2541_bdg_erw.kml</t>
  </si>
  <si>
    <t>https://tinyurl.com/yy7ya4g9/SO/2542_bdg_erw.kml</t>
  </si>
  <si>
    <t>https://tinyurl.com/yy7ya4g9/SO/2543_bdg_erw.kml</t>
  </si>
  <si>
    <t>https://tinyurl.com/yy7ya4g9/SO/2544_bdg_erw.kml</t>
  </si>
  <si>
    <t>https://tinyurl.com/yy7ya4g9/SO/2545_bdg_erw.kml</t>
  </si>
  <si>
    <t>https://tinyurl.com/yy7ya4g9/SO/2546_bdg_erw.kml</t>
  </si>
  <si>
    <t>https://tinyurl.com/yy7ya4g9/SO/2547_bdg_erw.kml</t>
  </si>
  <si>
    <t>https://tinyurl.com/yy7ya4g9/SO/2548_bdg_erw.kml</t>
  </si>
  <si>
    <t>https://tinyurl.com/yy7ya4g9/SO/2549_bdg_erw.kml</t>
  </si>
  <si>
    <t>https://tinyurl.com/yy7ya4g9/SO/2550_bdg_erw.kml</t>
  </si>
  <si>
    <t>https://tinyurl.com/yy7ya4g9/SO/2551_bdg_erw.kml</t>
  </si>
  <si>
    <t>https://tinyurl.com/yy7ya4g9/SO/2553_bdg_erw.kml</t>
  </si>
  <si>
    <t>https://tinyurl.com/yy7ya4g9/SO/2554_bdg_erw.kml</t>
  </si>
  <si>
    <t>https://tinyurl.com/yy7ya4g9/SO/2555_bdg_erw.kml</t>
  </si>
  <si>
    <t>https://tinyurl.com/yy7ya4g9/SO/2556_bdg_erw.kml</t>
  </si>
  <si>
    <t>https://tinyurl.com/yy7ya4g9/SO/2571_bdg_erw.kml</t>
  </si>
  <si>
    <t>https://tinyurl.com/yy7ya4g9/SO/2572_bdg_erw.kml</t>
  </si>
  <si>
    <t>https://tinyurl.com/yy7ya4g9/SO/2573_bdg_erw.kml</t>
  </si>
  <si>
    <t>https://tinyurl.com/yy7ya4g9/SO/2574_bdg_erw.kml</t>
  </si>
  <si>
    <t>https://tinyurl.com/yy7ya4g9/SO/2575_bdg_erw.kml</t>
  </si>
  <si>
    <t>https://tinyurl.com/yy7ya4g9/SO/2576_bdg_erw.kml</t>
  </si>
  <si>
    <t>https://tinyurl.com/yy7ya4g9/SO/2578_bdg_erw.kml</t>
  </si>
  <si>
    <t>https://tinyurl.com/yy7ya4g9/SO/2579_bdg_erw.kml</t>
  </si>
  <si>
    <t>https://tinyurl.com/yy7ya4g9/SO/2580_bdg_erw.kml</t>
  </si>
  <si>
    <t>https://tinyurl.com/yy7ya4g9/SO/2581_bdg_erw.kml</t>
  </si>
  <si>
    <t>https://tinyurl.com/yy7ya4g9/SO/2582_bdg_erw.kml</t>
  </si>
  <si>
    <t>https://tinyurl.com/yy7ya4g9/SO/2583_bdg_erw.kml</t>
  </si>
  <si>
    <t>https://tinyurl.com/yy7ya4g9/SO/2584_bdg_erw.kml</t>
  </si>
  <si>
    <t>https://tinyurl.com/yy7ya4g9/SO/2585_bdg_erw.kml</t>
  </si>
  <si>
    <t>https://tinyurl.com/yy7ya4g9/SO/2586_bdg_erw.kml</t>
  </si>
  <si>
    <t>https://tinyurl.com/yy7ya4g9/SO/2601_bdg_erw.kml</t>
  </si>
  <si>
    <t>https://tinyurl.com/yy7ya4g9/SO/2611_bdg_erw.kml</t>
  </si>
  <si>
    <t>https://tinyurl.com/yy7ya4g9/SO/2612_bdg_erw.kml</t>
  </si>
  <si>
    <t>https://tinyurl.com/yy7ya4g9/SO/2613_bdg_erw.kml</t>
  </si>
  <si>
    <t>https://tinyurl.com/yy7ya4g9/SO/2614_bdg_erw.kml</t>
  </si>
  <si>
    <t>https://tinyurl.com/yy7ya4g9/SO/2615_bdg_erw.kml</t>
  </si>
  <si>
    <t>https://tinyurl.com/yy7ya4g9/SO/2616_bdg_erw.kml</t>
  </si>
  <si>
    <t>https://tinyurl.com/yy7ya4g9/SO/2617_bdg_erw.kml</t>
  </si>
  <si>
    <t>https://tinyurl.com/yy7ya4g9/SO/2618_bdg_erw.kml</t>
  </si>
  <si>
    <t>https://tinyurl.com/yy7ya4g9/SO/2619_bdg_erw.kml</t>
  </si>
  <si>
    <t>https://tinyurl.com/yy7ya4g9/SO/2620_bdg_erw.kml</t>
  </si>
  <si>
    <t>https://tinyurl.com/yy7ya4g9/SO/2621_bdg_erw.kml</t>
  </si>
  <si>
    <t>https://tinyurl.com/yy7ya4g9/SO/2622_bdg_erw.kml</t>
  </si>
  <si>
    <t>62: 2 GWR-Gebäude (2123638, 190106026) innerhalb des gleichen AV-Gebäudes</t>
  </si>
  <si>
    <t>31: Kein AV-Umriss für das Gebäude 331768</t>
  </si>
  <si>
    <t>31: Kein AV-Umriss für das Gebäude 191703978</t>
  </si>
  <si>
    <t>31: Kein AV-Umriss für das Gebäude 191842847</t>
  </si>
  <si>
    <t>31: Kein AV-Umriss für das Gebäude 191845454</t>
  </si>
  <si>
    <t>31: Kein AV-Umriss für das Gebäude 191895737</t>
  </si>
  <si>
    <t>31: Kein AV-Umriss für das Gebäude 191910870</t>
  </si>
  <si>
    <t>31: Kein AV-Umriss für das Gebäude 191950781</t>
  </si>
  <si>
    <t>31: Kein AV-Umriss für das Gebäude 191950783</t>
  </si>
  <si>
    <t>31: Kein AV-Umriss für das Gebäude 191958156</t>
  </si>
  <si>
    <t>31: Kein AV-Umriss für das Gebäude 191958203</t>
  </si>
  <si>
    <t>31: Kein AV-Umriss für das Gebäude 191958205</t>
  </si>
  <si>
    <t>31: Kein AV-Umriss für das Gebäude 191947158</t>
  </si>
  <si>
    <t>31: Kein AV-Umriss für das Gebäude 190203392</t>
  </si>
  <si>
    <t>31: Kein AV-Umriss für das Gebäude 191521472</t>
  </si>
  <si>
    <t>31: Kein AV-Umriss für das Gebäude 191688275</t>
  </si>
  <si>
    <t>31: Kein AV-Umriss für das Gebäude 191885578</t>
  </si>
  <si>
    <t>31: Kein AV-Umriss für das Gebäude 191962672</t>
  </si>
  <si>
    <t>31: Kein AV-Umriss für das Gebäude 191866023</t>
  </si>
  <si>
    <t>31: Kein AV-Umriss für das Gebäude 191952321</t>
  </si>
  <si>
    <t>31: Kein AV-Umriss für das Gebäude 191960519</t>
  </si>
  <si>
    <t>31: Kein AV-Umriss für das Gebäude 1703708</t>
  </si>
  <si>
    <t>31: Kein AV-Umriss für das Gebäude 1704319</t>
  </si>
  <si>
    <t>31: Kein AV-Umriss für das Gebäude 1704935</t>
  </si>
  <si>
    <t>31: Kein AV-Umriss für das Gebäude 1704942</t>
  </si>
  <si>
    <t>31: Kein AV-Umriss für das Gebäude 1705634</t>
  </si>
  <si>
    <t>31: Kein AV-Umriss für das Gebäude 190647608</t>
  </si>
  <si>
    <t>31: Kein AV-Umriss für das Gebäude 190808429</t>
  </si>
  <si>
    <t>31: Kein AV-Umriss für das Gebäude 190919410</t>
  </si>
  <si>
    <t>31: Kein AV-Umriss für das Gebäude 190937089</t>
  </si>
  <si>
    <t>31: Kein AV-Umriss für das Gebäude 190941131</t>
  </si>
  <si>
    <t>31: Kein AV-Umriss für das Gebäude 191048497</t>
  </si>
  <si>
    <t>31: Kein AV-Umriss für das Gebäude 191063153</t>
  </si>
  <si>
    <t>31: Kein AV-Umriss für das Gebäude 191110850</t>
  </si>
  <si>
    <t>31: Kein AV-Umriss für das Gebäude 191111310</t>
  </si>
  <si>
    <t>31: Kein AV-Umriss für das Gebäude 191114270</t>
  </si>
  <si>
    <t>31: Kein AV-Umriss für das Gebäude 191126372</t>
  </si>
  <si>
    <t>31: Kein AV-Umriss für das Gebäude 191168070</t>
  </si>
  <si>
    <t>31: Kein AV-Umriss für das Gebäude 191177491</t>
  </si>
  <si>
    <t>31: Kein AV-Umriss für das Gebäude 191200190</t>
  </si>
  <si>
    <t>31: Kein AV-Umriss für das Gebäude 191205731</t>
  </si>
  <si>
    <t>31: Kein AV-Umriss für das Gebäude 191252430</t>
  </si>
  <si>
    <t>31: Kein AV-Umriss für das Gebäude 191254410</t>
  </si>
  <si>
    <t>31: Kein AV-Umriss für das Gebäude 191290090</t>
  </si>
  <si>
    <t>31: Kein AV-Umriss für das Gebäude 191368651</t>
  </si>
  <si>
    <t>31: Kein AV-Umriss für das Gebäude 191407662</t>
  </si>
  <si>
    <t>31: Kein AV-Umriss für das Gebäude 191428113</t>
  </si>
  <si>
    <t>31: Kein AV-Umriss für das Gebäude 191475732</t>
  </si>
  <si>
    <t>31: Kein AV-Umriss für das Gebäude 191507691</t>
  </si>
  <si>
    <t>31: Kein AV-Umriss für das Gebäude 191556900</t>
  </si>
  <si>
    <t>31: Kein AV-Umriss für das Gebäude 191569813</t>
  </si>
  <si>
    <t>31: Kein AV-Umriss für das Gebäude 191578816</t>
  </si>
  <si>
    <t>31: Kein AV-Umriss für das Gebäude 191602391</t>
  </si>
  <si>
    <t>31: Kein AV-Umriss für das Gebäude 191626351</t>
  </si>
  <si>
    <t>31: Kein AV-Umriss für das Gebäude 191633896</t>
  </si>
  <si>
    <t>31: Kein AV-Umriss für das Gebäude 191675651</t>
  </si>
  <si>
    <t>31: Kein AV-Umriss für das Gebäude 191737518</t>
  </si>
  <si>
    <t>31: Kein AV-Umriss für das Gebäude 191737519</t>
  </si>
  <si>
    <t>31: Kein AV-Umriss für das Gebäude 191773851</t>
  </si>
  <si>
    <t>31: Kein AV-Umriss für das Gebäude 191818184</t>
  </si>
  <si>
    <t>31: Kein AV-Umriss für das Gebäude 191841916</t>
  </si>
  <si>
    <t>31: Kein AV-Umriss für das Gebäude 191968089</t>
  </si>
  <si>
    <t>31: Kein AV-Umriss für das Gebäude 191968539</t>
  </si>
  <si>
    <t>31: Kein AV-Umriss für das Gebäude 191969205</t>
  </si>
  <si>
    <t>31: Kein AV-Umriss für das Gebäude 191969582</t>
  </si>
  <si>
    <t>31: Kein AV-Umriss für das Gebäude 191977482</t>
  </si>
  <si>
    <t>31: Kein AV-Umriss für das Gebäude 1764368</t>
  </si>
  <si>
    <t>31: Kein AV-Umriss für das Gebäude 1764369</t>
  </si>
  <si>
    <t>31: Kein AV-Umriss für das Gebäude 1766104</t>
  </si>
  <si>
    <t>31: Kein AV-Umriss für das Gebäude 2124570</t>
  </si>
  <si>
    <t>31: Kein AV-Umriss für das Gebäude 190900469</t>
  </si>
  <si>
    <t>31: Kein AV-Umriss für das Gebäude 191122990</t>
  </si>
  <si>
    <t>31: Kein AV-Umriss für das Gebäude 191406475</t>
  </si>
  <si>
    <t>31: Kein AV-Umriss für das Gebäude 191642256</t>
  </si>
  <si>
    <t>31: Kein AV-Umriss für das Gebäude 191856234</t>
  </si>
  <si>
    <t>31: Kein AV-Umriss für das Gebäude 191969822</t>
  </si>
  <si>
    <t>31: Kein AV-Umriss für das Gebäude 191986184</t>
  </si>
  <si>
    <t>35: überholt im GWR. AV-Umriss schon verknüpft mit dem Gebäude mit EGID 9023578</t>
  </si>
  <si>
    <t>35: überholt im GWR. AV-Umriss schon verknüpft mit dem Gebäude mit EGID 191282671</t>
  </si>
  <si>
    <t>35: überholt im GWR. AV-Umriss schon verknüpft mit dem Gebäude mit EGID 191064331</t>
  </si>
  <si>
    <t>35: überholt im GWR. AV-Umriss schon verknüpft mit dem Gebäude mit EGID 9012389</t>
  </si>
  <si>
    <t>35: überholt im GWR. AV-Umriss schon verknüpft mit dem Gebäude mit EGID 190635748</t>
  </si>
  <si>
    <t>35: überholt im GWR. AV-Umriss schon verknüpft mit dem Gebäude mit EGID 191969934</t>
  </si>
  <si>
    <t>35: überholt im GWR. AV-Umriss schon verknüpft mit dem Gebäude mit EGID 191337950</t>
  </si>
  <si>
    <t>35: überholt im GWR. AV-Umriss schon verknüpft mit dem Gebäude mit EGID 1703825</t>
  </si>
  <si>
    <t>35: überholt im GWR. AV-Umriss schon verknüpft mit dem Gebäude mit EGID 1705097</t>
  </si>
  <si>
    <t>35: überholt im GWR. AV-Umriss schon verknüpft mit dem Gebäude mit EGID 1764701</t>
  </si>
  <si>
    <t>35: überholt im GWR. AV-Umriss schon verknüpft mit dem Gebäude mit EGID 190784651</t>
  </si>
  <si>
    <t>35: überholt im GWR. AV-Umriss schon verknüpft mit dem Gebäude mit EGID 3145024</t>
  </si>
  <si>
    <t>35: überholt im GWR. AV-Umriss schon verknüpft mit dem Gebäude mit EGID 1765863</t>
  </si>
  <si>
    <t>35: überholt im GWR. AV-Umriss schon verknüpft mit dem Gebäude mit EGID 1764731</t>
  </si>
  <si>
    <t>35: überholt im GWR. AV-Umriss schon verknüpft mit dem Gebäude mit EGID 2131235</t>
  </si>
  <si>
    <t>35: überholt im GWR. AV-Umriss schon verknüpft mit dem Gebäude mit EGID 190605188</t>
  </si>
  <si>
    <t>35: überholt im GWR. AV-Umriss schon verknüpft mit dem Gebäude mit EGID 1765268</t>
  </si>
  <si>
    <t>35: überholt im GWR. AV-Umriss schon verknüpft mit dem Gebäude mit EGID 1764704</t>
  </si>
  <si>
    <t>35: überholt im GWR. AV-Umriss schon verknüpft mit dem Gebäude mit EGID 191748640</t>
  </si>
  <si>
    <t>35: überholt im GWR. AV-Umriss schon verknüpft mit dem Gebäude mit EGID 1766032</t>
  </si>
  <si>
    <t>35: überholt im GWR. AV-Umriss schon verknüpft mit dem Gebäude mit EGID 3007162</t>
  </si>
  <si>
    <t>35: überholt im GWR. AV-Umriss schon verknüpft mit dem Gebäude mit EGID 1764685</t>
  </si>
  <si>
    <t>31: Kein AV-Umriss für das Gebäude 191949243</t>
  </si>
  <si>
    <t>35: überholt im GWR. AV-Umriss schon verknüpft mit dem Gebäude mit EGID 191958592</t>
  </si>
  <si>
    <t>35: überholt im GWR. AV-Umriss schon verknüpft mit dem Gebäude mit EGID 191832894</t>
  </si>
  <si>
    <t>31: Kein AV-Umriss für das Gebäude 191675044</t>
  </si>
  <si>
    <t>31: Kein AV-Umriss für das Gebäude 387764</t>
  </si>
  <si>
    <t>31: Kein AV-Umriss für das Gebäude 190158968</t>
  </si>
  <si>
    <t>31: Kein AV-Umriss für das Gebäude 190592588</t>
  </si>
  <si>
    <t>31: Kein AV-Umriss für das Gebäude 190709169</t>
  </si>
  <si>
    <t>31: Kein AV-Umriss für das Gebäude 190834209</t>
  </si>
  <si>
    <t>630001001</t>
  </si>
  <si>
    <t>Leymenstrasse</t>
  </si>
  <si>
    <t>94</t>
  </si>
  <si>
    <t>Biel-Benken BL</t>
  </si>
  <si>
    <t>CH328350320647</t>
  </si>
  <si>
    <t>5026</t>
  </si>
  <si>
    <t>31a</t>
  </si>
  <si>
    <t>Tiefgarage</t>
  </si>
  <si>
    <t>35: überholt im GWR. AV-Umriss schon verknüpft mit dem Gebäude mit EGID 191982574</t>
  </si>
  <si>
    <t>Heueli</t>
  </si>
  <si>
    <t>CH968632064428</t>
  </si>
  <si>
    <t>77</t>
  </si>
  <si>
    <t>CH433297069205</t>
  </si>
  <si>
    <t>31: Kein AV-Umriss für das Gebäude 191952351&lt;/br&gt;33: Das Gebäude 191952351 has GSTAT '1003 im Bau'</t>
  </si>
  <si>
    <t>31: Kein AV-Umriss für das Gebäude 502326837</t>
  </si>
  <si>
    <t>31: Kein AV-Umriss für das Gebäude 191765012&lt;/br&gt;33: Das Gebäude 191765012 has GSTAT '1003 im Bau'</t>
  </si>
  <si>
    <t>31: Kein AV-Umriss für das Gebäude 502272981</t>
  </si>
  <si>
    <t>31: Kein AV-Umriss für das Gebäude 1705161</t>
  </si>
  <si>
    <t>31: Kein AV-Umriss für das Gebäude 502250654</t>
  </si>
  <si>
    <t>31: Kein AV-Umriss für das Gebäude 502338955</t>
  </si>
  <si>
    <t>31: Kein AV-Umriss für das Gebäude 502338958</t>
  </si>
  <si>
    <t>31: Kein AV-Umriss für das Gebäude 502338965</t>
  </si>
  <si>
    <t>31: Kein AV-Umriss für das Gebäude 502338971</t>
  </si>
  <si>
    <t>31: Kein AV-Umriss für das Gebäude 502338987</t>
  </si>
  <si>
    <t>31: Kein AV-Umriss für das Gebäude 502338993</t>
  </si>
  <si>
    <t>31: Kein AV-Umriss für das Gebäude 502338995</t>
  </si>
  <si>
    <t>31: Kein AV-Umriss für das Gebäude 502338996</t>
  </si>
  <si>
    <t>31: Kein AV-Umriss für das Gebäude 502338999</t>
  </si>
  <si>
    <t>31: Kein AV-Umriss für das Gebäude 502339027</t>
  </si>
  <si>
    <t>31: Kein AV-Umriss für das Gebäude 502339036</t>
  </si>
  <si>
    <t>31: Kein AV-Umriss für das Gebäude 502339037</t>
  </si>
  <si>
    <t>31: Kein AV-Umriss für das Gebäude 502339078</t>
  </si>
  <si>
    <t>31: Kein AV-Umriss für das Gebäude 502339081</t>
  </si>
  <si>
    <t>31: Kein AV-Umriss für das Gebäude 502339093</t>
  </si>
  <si>
    <t>31: Kein AV-Umriss für das Gebäude 502339094</t>
  </si>
  <si>
    <t>31: Kein AV-Umriss für das Gebäude 502339099</t>
  </si>
  <si>
    <t>31: Kein AV-Umriss für das Gebäude 502339763</t>
  </si>
  <si>
    <t>31: Kein AV-Umriss für das Gebäude 502339764</t>
  </si>
  <si>
    <t>Mühle</t>
  </si>
  <si>
    <t>Mühledorf SO</t>
  </si>
  <si>
    <t>Tscheppach</t>
  </si>
  <si>
    <t>67</t>
  </si>
  <si>
    <t>Schulgässli</t>
  </si>
  <si>
    <t>9a</t>
  </si>
  <si>
    <t>CH570674393232</t>
  </si>
  <si>
    <t>CH970674313217</t>
  </si>
  <si>
    <t>268</t>
  </si>
  <si>
    <t>9b</t>
  </si>
  <si>
    <t>CH307406873275</t>
  </si>
  <si>
    <t>269</t>
  </si>
  <si>
    <t>31: Kein AV-Umriss für das Gebäude 191946295</t>
  </si>
  <si>
    <t>31: Kein AV-Umriss für das Gebäude 192002860</t>
  </si>
  <si>
    <t>31: Kein AV-Umriss für das Gebäude 1703305</t>
  </si>
  <si>
    <t>31: Kein AV-Umriss für das Gebäude 502351839</t>
  </si>
  <si>
    <t>35: überholt im GWR. AV-Umriss schon verknüpft mit dem Gebäude mit EGID 191962147</t>
  </si>
  <si>
    <t>31: Kein AV-Umriss für das Gebäude 192004576</t>
  </si>
  <si>
    <t>35: überholt im GWR. AV-Umriss schon verknüpft mit dem Gebäude mit EGID 190781409</t>
  </si>
  <si>
    <t>Höhefeldstrasse</t>
  </si>
  <si>
    <t>CH868932061312</t>
  </si>
  <si>
    <t>730</t>
  </si>
  <si>
    <t>31: Kein AV-Umriss für das Gebäude 502271339</t>
  </si>
  <si>
    <t>Dorneckstrasse</t>
  </si>
  <si>
    <t>12</t>
  </si>
  <si>
    <t>501</t>
  </si>
  <si>
    <t>CH940632825079</t>
  </si>
  <si>
    <t>31: Kein AV-Umriss für das Gebäude 502251484</t>
  </si>
  <si>
    <t>31: Kein AV-Umriss für das Gebäude 502271209</t>
  </si>
  <si>
    <t>31: Kein AV-Umriss für das Gebäude 502271252</t>
  </si>
  <si>
    <t>31: Kein AV-Umriss für das Gebäude 502271297</t>
  </si>
  <si>
    <t>31: Kein AV-Umriss für das Gebäude 502271307</t>
  </si>
  <si>
    <t>31: Kein AV-Umriss für das Gebäude 191999005</t>
  </si>
  <si>
    <t>35: überholt im GWR. AV-Umriss schon verknüpft mit dem Gebäude mit EGID 333947</t>
  </si>
  <si>
    <t>35: überholt im GWR. AV-Umriss schon verknüpft mit dem Gebäude mit EGID 339588</t>
  </si>
  <si>
    <t>35: überholt im GWR. AV-Umriss schon verknüpft mit dem Gebäude mit EGID 191991810</t>
  </si>
  <si>
    <t>35: überholt im GWR. AV-Umriss schon verknüpft mit dem Gebäude mit EGID 191962497</t>
  </si>
  <si>
    <t>31: Kein AV-Umriss für das Gebäude 1705244</t>
  </si>
  <si>
    <t>31: Kein AV-Umriss für das Gebäude 504156219</t>
  </si>
  <si>
    <t>31: Kein AV-Umriss für das Gebäude 504156240</t>
  </si>
  <si>
    <t>35: überholt im GWR. AV-Umriss schon verknüpft mit dem Gebäude mit EGID 191964464</t>
  </si>
  <si>
    <t>35: überholt im GWR. AV-Umriss schon verknüpft mit dem Gebäude mit EGID 342759</t>
  </si>
  <si>
    <t>35: überholt im GWR. AV-Umriss schon verknüpft mit dem Gebäude mit EGID 191927991</t>
  </si>
  <si>
    <t>42: die Kategorie 1060  ist mit dem Topic Einzelobjekte der AV nicht kohärent &lt;/br&gt;62: 2 GWR-Gebäude (502360513, 502360514) innerhalb des gleichen AV-Gebäudes</t>
  </si>
  <si>
    <t>35: überholt im GWR. AV-Umriss schon verknüpft mit dem Gebäude mit EGID 191976376</t>
  </si>
  <si>
    <t>35: überholt im GWR. AV-Umriss schon verknüpft mit dem Gebäude mit EGID 191910697</t>
  </si>
  <si>
    <t>42: die Kategorie 1060 ist mit dem Topic Einzelobjekte der AV nicht kohärent &lt;/br&gt;62: 2 GWR-Gebäude (502360513, 502360514) innerhalb des gleichen AV-Gebäudes</t>
  </si>
  <si>
    <t>61: 2 AV-Gebäude haben den gleichen GWR-EGID&lt;/br&gt;62: 3 GWR-Gebäude (2123639, 191868547, 502362112) innerhalb des gleichen AV-Gebäudes</t>
  </si>
  <si>
    <t>61: 3 AV-Gebäude haben den gleichen GWR-EGID&lt;/br&gt;62: 2 GWR-Gebäude (502362151, 502362152) innerhalb des gleichen AV-Gebäudes</t>
  </si>
  <si>
    <t>61: 2 AV-Gebäude haben den gleichen GWR-EGID&lt;/br&gt;62: 2 GWR-Gebäude (502362238, 502362465) innerhalb des gleichen AV-Gebäudes</t>
  </si>
  <si>
    <t>61: 2 AV-Gebäude haben den gleichen GWR-EGID&lt;/br&gt;62: 2 GWR-Gebäude (502362308, 502362309) innerhalb des gleichen AV-Gebäudes</t>
  </si>
  <si>
    <t>31: Kein AV-Umriss für das Gebäude 502361466</t>
  </si>
  <si>
    <t>31: Kein AV-Umriss für das Gebäude 502361662</t>
  </si>
  <si>
    <t>31: Kein AV-Umriss für das Gebäude 502362040</t>
  </si>
  <si>
    <t>31: Kein AV-Umriss für das Gebäude 502362041</t>
  </si>
  <si>
    <t>31: Kein AV-Umriss für das Gebäude 502362103</t>
  </si>
  <si>
    <t>31: Kein AV-Umriss für das Gebäude 502362214</t>
  </si>
  <si>
    <t>31: Kein AV-Umriss für das Gebäude 502362290</t>
  </si>
  <si>
    <t>31: Kein AV-Umriss für das Gebäude 502362322</t>
  </si>
  <si>
    <t>31: Kein AV-Umriss für das Gebäude 502362355</t>
  </si>
  <si>
    <t>35: überholt im GWR. AV-Umriss schon verknüpft mit dem Gebäude mit EGID 191128091</t>
  </si>
  <si>
    <t>35: überholt im GWR. AV-Umriss schon verknüpft mit dem Gebäude mit EGID 190889509</t>
  </si>
  <si>
    <t>31: Kein AV-Umriss für das Gebäude 504149208</t>
  </si>
  <si>
    <t>31: Kein AV-Umriss für das Gebäude 504156111</t>
  </si>
  <si>
    <t>31: Kein AV-Umriss für das Gebäude 504156191</t>
  </si>
  <si>
    <t>31: Kein AV-Umriss für das Gebäude 504083442</t>
  </si>
  <si>
    <t>35: überholt im GWR. AV-Umriss schon verknüpft mit dem Gebäude mit EGID 371987</t>
  </si>
  <si>
    <t>35: überholt im GWR. AV-Umriss schon verknüpft mit dem Gebäude mit EGID 191982575</t>
  </si>
  <si>
    <t>31: Kein AV-Umriss für das Gebäude 502182189</t>
  </si>
  <si>
    <t>31: Kein AV-Umriss für das Gebäude 502350752</t>
  </si>
  <si>
    <t>31: Kein AV-Umriss für das Gebäude 502326496</t>
  </si>
  <si>
    <t>31: Kein AV-Umriss für das Gebäude 2124161</t>
  </si>
  <si>
    <t>31: Kein AV-Umriss für das Gebäude 504156889</t>
  </si>
  <si>
    <t>31: Kein AV-Umriss für das Gebäude 504156914</t>
  </si>
  <si>
    <t>31: Kein AV-Umriss für das Gebäude 502182173</t>
  </si>
  <si>
    <t>31: Kein AV-Umriss für das Gebäude 502182174</t>
  </si>
  <si>
    <t>31: Kein AV-Umriss für das Gebäude 502351890</t>
  </si>
  <si>
    <t>35: überholt im GWR. AV-Umriss schon verknüpft mit dem Gebäude mit EGID 385900</t>
  </si>
  <si>
    <t>31: Kein AV-Umriss für das Gebäude 502269753</t>
  </si>
  <si>
    <t>31: Kein AV-Umriss für das Gebäude 191993954</t>
  </si>
  <si>
    <t>31: Kein AV-Umriss für das Gebäude 191978790</t>
  </si>
  <si>
    <t>31: Kein AV-Umriss für das Gebäude 504156869</t>
  </si>
  <si>
    <t>31: Kein AV-Umriss für das Gebäude 504156874</t>
  </si>
  <si>
    <t>31: Kein AV-Umriss für das Gebäude 504156921</t>
  </si>
  <si>
    <t>31: Kein AV-Umriss für das Gebäude 504156924</t>
  </si>
  <si>
    <t>31: Kein AV-Umriss für das Gebäude 504156944</t>
  </si>
  <si>
    <t>31: Kein AV-Umriss für das Gebäude 386018</t>
  </si>
  <si>
    <t>Krähenberg</t>
  </si>
  <si>
    <t>100d</t>
  </si>
  <si>
    <t>CH193274030620</t>
  </si>
  <si>
    <t>396</t>
  </si>
  <si>
    <t>31: Kein AV-Umriss für das Gebäude 191960063</t>
  </si>
  <si>
    <t>31: Kein AV-Umriss für das Gebäude 191952513</t>
  </si>
  <si>
    <t>31: Kein AV-Umriss für das Gebäude 191952514</t>
  </si>
  <si>
    <t>31: Kein AV-Umriss für das Gebäude 502339503</t>
  </si>
  <si>
    <t>41: Status 'bestehend'  ist mit dem Topic Bodenbedeckung projektiert der AV nicht kohärent &lt;/br&gt;62: 2 GWR-Gebäude (192005500, 192005501) innerhalb des gleichen AV-Gebäudes</t>
  </si>
  <si>
    <t>31: Kein AV-Umriss für das Gebäude 191843735</t>
  </si>
  <si>
    <t>31: Kein AV-Umriss für das Gebäude 504154886</t>
  </si>
  <si>
    <t>31: Kein AV-Umriss für das Gebäude 370460</t>
  </si>
  <si>
    <t>31: Kein AV-Umriss für das Gebäude 504159252</t>
  </si>
  <si>
    <t>31: Kein AV-Umriss für das Gebäude 504159565</t>
  </si>
  <si>
    <t>31: Kein AV-Umriss für das Gebäude 504159569</t>
  </si>
  <si>
    <t>31: Kein AV-Umriss für das Gebäude 504159593</t>
  </si>
  <si>
    <t>31: Kein AV-Umriss für das Gebäude 504159594</t>
  </si>
  <si>
    <t>31: Kein AV-Umriss für das Gebäude 504159605</t>
  </si>
  <si>
    <t>31: Kein AV-Umriss für das Gebäude 504159606</t>
  </si>
  <si>
    <t>31: Kein AV-Umriss für das Gebäude 504159613</t>
  </si>
  <si>
    <t>31: Kein AV-Umriss für das Gebäude 504159618</t>
  </si>
  <si>
    <t>31: Kein AV-Umriss für das Gebäude 504159619</t>
  </si>
  <si>
    <t>31: Kein AV-Umriss für das Gebäude 504159660</t>
  </si>
  <si>
    <t>31: Kein AV-Umriss für das Gebäude 504159661</t>
  </si>
  <si>
    <t>31: Kein AV-Umriss für das Gebäude 504159662</t>
  </si>
  <si>
    <t>31: Kein AV-Umriss für das Gebäude 504159666</t>
  </si>
  <si>
    <t>31: Kein AV-Umriss für das Gebäude 504159686</t>
  </si>
  <si>
    <t>31: Kein AV-Umriss für das Gebäude 504159705</t>
  </si>
  <si>
    <t>31: Kein AV-Umriss für das Gebäude 504159707</t>
  </si>
  <si>
    <t>31: Kein AV-Umriss für das Gebäude 504159710</t>
  </si>
  <si>
    <t>31: Kein AV-Umriss für das Gebäude 504159711</t>
  </si>
  <si>
    <t>31: Kein AV-Umriss für das Gebäude 504159726</t>
  </si>
  <si>
    <t>31: Kein AV-Umriss für das Gebäude 504159753</t>
  </si>
  <si>
    <t>31: Kein AV-Umriss für das Gebäude 504159755</t>
  </si>
  <si>
    <t>31: Kein AV-Umriss für das Gebäude 504159774</t>
  </si>
  <si>
    <t>31: Kein AV-Umriss für das Gebäude 374171</t>
  </si>
  <si>
    <t>31: Kein AV-Umriss für das Gebäude 502181261</t>
  </si>
  <si>
    <t>31: Kein AV-Umriss für das Gebäude 502181584</t>
  </si>
  <si>
    <t>31: Kein AV-Umriss für das Gebäude 502181666</t>
  </si>
  <si>
    <t>31: Kein AV-Umriss für das Gebäude 502181960</t>
  </si>
  <si>
    <t>31: Kein AV-Umriss für das Gebäude 191505794</t>
  </si>
  <si>
    <t>31: Kein AV-Umriss für das Gebäude 191548574</t>
  </si>
  <si>
    <t>31: Kein AV-Umriss für das Gebäude 191853117</t>
  </si>
  <si>
    <t>31: Kein AV-Umriss für das Gebäude 191867344</t>
  </si>
  <si>
    <t>31: Kein AV-Umriss für das Gebäude 191953409</t>
  </si>
  <si>
    <t>31: Kein AV-Umriss für das Gebäude 191954155</t>
  </si>
  <si>
    <t>31: Kein AV-Umriss für das Gebäude 191954156</t>
  </si>
  <si>
    <t>31: Kein AV-Umriss für das Gebäude 190198981</t>
  </si>
  <si>
    <t>31: Kein AV-Umriss für das Gebäude 190198995</t>
  </si>
  <si>
    <t>31: Kein AV-Umriss für das Gebäude 502269622</t>
  </si>
  <si>
    <t>31: Kein AV-Umriss für das Gebäude 502269646</t>
  </si>
  <si>
    <t>31: Kein AV-Umriss für das Gebäude 502269648</t>
  </si>
  <si>
    <t>31: Kein AV-Umriss für das Gebäude 502269649</t>
  </si>
  <si>
    <t>31: Kein AV-Umriss für das Gebäude 502360500</t>
  </si>
  <si>
    <t>31: Kein AV-Umriss für das Gebäude 191991650&lt;/br&gt;33: Das Gebäude 191991650 has GSTAT '1003 im Bau'</t>
  </si>
  <si>
    <t>31: Kein AV-Umriss für das Gebäude 191663052</t>
  </si>
  <si>
    <t>31: Kein AV-Umriss für das Gebäude 502270522</t>
  </si>
  <si>
    <t>31: Kein AV-Umriss für das Gebäude 502270545</t>
  </si>
  <si>
    <t>31: Kein AV-Umriss für das Gebäude 502270617</t>
  </si>
  <si>
    <t>31: Kein AV-Umriss für das Gebäude 502270618</t>
  </si>
  <si>
    <t>31: Kein AV-Umriss für das Gebäude 502270651</t>
  </si>
  <si>
    <t>31: Kein AV-Umriss für das Gebäude 502270667</t>
  </si>
  <si>
    <t>31: Kein AV-Umriss für das Gebäude 502270677</t>
  </si>
  <si>
    <t>31: Kein AV-Umriss für das Gebäude 502270682</t>
  </si>
  <si>
    <t>31: Kein AV-Umriss für das Gebäude 502270683</t>
  </si>
  <si>
    <t>31: Kein AV-Umriss für das Gebäude 502270725</t>
  </si>
  <si>
    <t>31: Kein AV-Umriss für das Gebäude 191886958</t>
  </si>
  <si>
    <t>31: Kein AV-Umriss für das Gebäude 502180307</t>
  </si>
  <si>
    <t>31: Kein AV-Umriss für das Gebäude 502180328</t>
  </si>
  <si>
    <t>31: Kein AV-Umriss für das Gebäude 379629</t>
  </si>
  <si>
    <t>31: Kein AV-Umriss für das Gebäude 379946</t>
  </si>
  <si>
    <t>31: Kein AV-Umriss für das Gebäude 380111</t>
  </si>
  <si>
    <t>31: Kein AV-Umriss für das Gebäude 192005126</t>
  </si>
  <si>
    <t>31: Kein AV-Umriss für das Gebäude 192005127</t>
  </si>
  <si>
    <t>31: Kein AV-Umriss für das Gebäude 502274320</t>
  </si>
  <si>
    <t>31: Kein AV-Umriss für das Gebäude 502274629</t>
  </si>
  <si>
    <t>31: Kein AV-Umriss für das Gebäude 191960954</t>
  </si>
  <si>
    <t>31: Kein AV-Umriss für das Gebäude 502340293</t>
  </si>
  <si>
    <t>35: überholt im GWR. AV-Umriss schon verknüpft mit dem Gebäude mit EGID 190709869</t>
  </si>
  <si>
    <t>35: überholt im GWR. AV-Umriss schon verknüpft mit dem Gebäude mit EGID 191692017</t>
  </si>
  <si>
    <t>35: überholt im GWR. AV-Umriss schon verknüpft mit dem Gebäude mit EGID 191987202</t>
  </si>
  <si>
    <t>35: überholt im GWR. AV-Umriss schon verknüpft mit dem Gebäude mit EGID 191619271</t>
  </si>
  <si>
    <t>35: überholt im GWR. AV-Umriss schon verknüpft mit dem Gebäude mit EGID 381634</t>
  </si>
  <si>
    <t>35: überholt im GWR. AV-Umriss schon verknüpft mit dem Gebäude mit EGID 191716725</t>
  </si>
  <si>
    <t>31: Kein AV-Umriss für das Gebäude 502272644</t>
  </si>
  <si>
    <t>31: Kein AV-Umriss für das Gebäude 192017491</t>
  </si>
  <si>
    <t>31: Kein AV-Umriss für das Gebäude 502182369</t>
  </si>
  <si>
    <t>35: überholt im GWR. AV-Umriss schon verknüpft mit dem Gebäude mit EGID 191972495</t>
  </si>
  <si>
    <t>31: Kein AV-Umriss für das Gebäude 192019093</t>
  </si>
  <si>
    <t>35: überholt im GWR. AV-Umriss schon verknüpft mit dem Gebäude mit EGID 191999247</t>
  </si>
  <si>
    <t>35: überholt im GWR. AV-Umriss schon verknüpft mit dem Gebäude mit EGID 192004643</t>
  </si>
  <si>
    <t>31: Kein AV-Umriss für das Gebäude 502178673</t>
  </si>
  <si>
    <t>31: Kein AV-Umriss für das Gebäude 502338673</t>
  </si>
  <si>
    <t>31: Kein AV-Umriss für das Gebäude 191929606</t>
  </si>
  <si>
    <t>31: Kein AV-Umriss für das Gebäude 192014852</t>
  </si>
  <si>
    <t>Baslerstrasse</t>
  </si>
  <si>
    <t>34</t>
  </si>
  <si>
    <t>Schuppen</t>
  </si>
  <si>
    <t>644</t>
  </si>
  <si>
    <t>CH393289390697</t>
  </si>
  <si>
    <t>31: Kein AV-Umriss für das Gebäude 502182463</t>
  </si>
  <si>
    <t>35: überholt im GWR. AV-Umriss schon verknüpft mit dem Gebäude mit EGID 1701270</t>
  </si>
  <si>
    <t>Bornweg</t>
  </si>
  <si>
    <t>4a</t>
  </si>
  <si>
    <t>4535</t>
  </si>
  <si>
    <t>CH528728320669</t>
  </si>
  <si>
    <t>2795</t>
  </si>
  <si>
    <t>31: Kein AV-Umriss für das Gebäude 502179987</t>
  </si>
  <si>
    <t>31: Kein AV-Umriss für das Gebäude 191956105</t>
  </si>
  <si>
    <t>35: überholt im GWR. AV-Umriss schon verknüpft mit dem Gebäude mit EGID 191985475</t>
  </si>
  <si>
    <t>31: Kein AV-Umriss für das Gebäude 504154453</t>
  </si>
  <si>
    <t>62: 2 GWR-Gebäude (191976859, 191976860) innerhalb des gleichen AV-Gebäudes</t>
  </si>
  <si>
    <t>62: 2 GWR-Gebäude (2122818, 9023822) innerhalb des gleichen AV-Gebäudes</t>
  </si>
  <si>
    <t>12: Verknüpft mit EGID 191892249 in der gleiche Gemeinde&lt;/br&gt;42: die Kategorie 1020  ist mit dem Topic Einzelobjekte der AV nicht kohärent &lt;/br&gt;62: 2 GWR-Gebäude (191892249, 191892253) innerhalb des gleichen AV-Gebäudes</t>
  </si>
  <si>
    <t>12: Verknüpft mit EGID 191892249 in der gleiche Gemeinde&lt;/br&gt;42: die Kategorie 1020 ist mit dem Topic Einzelobjekte der AV nicht kohärent &lt;/br&gt;62: 2 GWR-Gebäude (191892249, 191892253) innerhalb des gleichen AV-Gebäudes</t>
  </si>
  <si>
    <t>31: Kein AV-Umriss für das Gebäude 191973242&lt;/br&gt;33: Das Gebäude 191973242 has GSTAT '1003 im Bau'</t>
  </si>
  <si>
    <t>35: überholt im GWR. AV-Umriss schon verknüpft mit dem Gebäude mit EGID 3010282</t>
  </si>
  <si>
    <t>62: 2 GWR-Gebäude (192024655, 192024656) innerhalb des gleichen AV-Gebäudes</t>
  </si>
  <si>
    <t>Glutzenhofstrasse</t>
  </si>
  <si>
    <t>11a</t>
  </si>
  <si>
    <t>Stall</t>
  </si>
  <si>
    <t>2057</t>
  </si>
  <si>
    <t>CH527070320653</t>
  </si>
  <si>
    <t>Schopf und Hühnerhaus</t>
  </si>
  <si>
    <t>13a</t>
  </si>
  <si>
    <t>Garage und Schopf</t>
  </si>
  <si>
    <t>62: 2 GWR-Gebäude (192025424, 502361844) innerhalb des gleichen AV-Gebäudes</t>
  </si>
  <si>
    <t>31: Kein AV-Umriss für das Gebäude 192025422</t>
  </si>
  <si>
    <t>31: Kein AV-Umriss für das Gebäude 192025425</t>
  </si>
  <si>
    <t>31: Kein AV-Umriss für das Gebäude 502272788</t>
  </si>
  <si>
    <t>35: überholt im GWR. AV-Umriss schon verknüpft mit dem Gebäude mit EGID 374729</t>
  </si>
  <si>
    <t>31: Kein AV-Umriss für das Gebäude 504178608</t>
  </si>
  <si>
    <t>31: Kein AV-Umriss für das Gebäude 502181060</t>
  </si>
  <si>
    <t>31: Kein AV-Umriss für das Gebäude 502274026</t>
  </si>
  <si>
    <t>31: Kein AV-Umriss für das Gebäude 504154813</t>
  </si>
  <si>
    <t>35: überholt im GWR. AV-Umriss schon verknüpft mit dem Gebäude mit EGID 191822895</t>
  </si>
  <si>
    <t>31: Kein AV-Umriss für das Gebäude 502180395</t>
  </si>
  <si>
    <t>35: überholt im GWR. AV-Umriss schon verknüpft mit dem Gebäude mit EGID 192017896</t>
  </si>
  <si>
    <t>31: Kein AV-Umriss für das Gebäude 192027861</t>
  </si>
  <si>
    <t>35: überholt im GWR. AV-Umriss schon verknüpft mit dem Gebäude mit EGID 191964444</t>
  </si>
  <si>
    <t>Amanz Gressly-Strasse</t>
  </si>
  <si>
    <t>43a</t>
  </si>
  <si>
    <t>Spielraum</t>
  </si>
  <si>
    <t>3214</t>
  </si>
  <si>
    <t>2004301</t>
  </si>
  <si>
    <t>CH833270065849</t>
  </si>
  <si>
    <t>31: Kein AV-Umriss für das Gebäude 502326566</t>
  </si>
  <si>
    <t>31: Kein AV-Umriss für das Gebäude 502180121</t>
  </si>
  <si>
    <t>31: Kein AV-Umriss für das Gebäude 502181658</t>
  </si>
  <si>
    <t>31: Kein AV-Umriss für das Gebäude 502181879</t>
  </si>
  <si>
    <t>31: Kein AV-Umriss für das Gebäude 192028842&lt;/br&gt;33: Das Gebäude 192028842 has GSTAT '1003 im Bau'</t>
  </si>
  <si>
    <t>35: überholt im GWR. AV-Umriss schon verknüpft mit dem Gebäude mit EGID 374828</t>
  </si>
  <si>
    <t>31: Kein AV-Umriss für das Gebäude 502352445</t>
  </si>
  <si>
    <t>31: Kein AV-Umriss für das Gebäude 1765333</t>
  </si>
  <si>
    <t>31: Kein AV-Umriss für das Gebäude 502340465</t>
  </si>
  <si>
    <t>35: überholt im GWR. AV-Umriss schon verknüpft mit dem Gebäude mit EGID 191892888</t>
  </si>
  <si>
    <t>35: überholt im GWR. AV-Umriss schon verknüpft mit dem Gebäude mit EGID 191959421</t>
  </si>
  <si>
    <t>31: Kein AV-Umriss für das Gebäude 502360598</t>
  </si>
  <si>
    <t>35: überholt im GWR. AV-Umriss schon verknüpft mit dem Gebäude mit EGID 191901079</t>
  </si>
  <si>
    <t>Kaffeeweltstrasse</t>
  </si>
  <si>
    <t>2625</t>
  </si>
  <si>
    <t>35: überholt im GWR. AV-Umriss schon verknüpft mit dem Gebäude mit EGID 192031767</t>
  </si>
  <si>
    <t>35: überholt im GWR. AV-Umriss schon verknüpft mit dem Gebäude mit EGID 347401</t>
  </si>
  <si>
    <t>31: Kein AV-Umriss für das Gebäude 504179686</t>
  </si>
  <si>
    <t>35: überholt im GWR. AV-Umriss schon verknüpft mit dem Gebäude mit EGID 502360613</t>
  </si>
  <si>
    <t>35: überholt im GWR. AV-Umriss schon verknüpft mit dem Gebäude mit EGID 191913846</t>
  </si>
  <si>
    <t>6461</t>
  </si>
  <si>
    <t>Bachstrasse</t>
  </si>
  <si>
    <t>34a</t>
  </si>
  <si>
    <t>CH156932880650</t>
  </si>
  <si>
    <t>408</t>
  </si>
  <si>
    <t>31: Kein AV-Umriss für das Gebäude 192023854</t>
  </si>
  <si>
    <t>31: Kein AV-Umriss für das Gebäude 191973535</t>
  </si>
  <si>
    <t>31: Kein AV-Umriss für das Gebäude 192034367</t>
  </si>
  <si>
    <t>31: Kein AV-Umriss für das Gebäude 502181950</t>
  </si>
  <si>
    <t>31: Kein AV-Umriss für das Gebäude 502181951</t>
  </si>
  <si>
    <t>Lehenweg</t>
  </si>
  <si>
    <t>Gartenhaus</t>
  </si>
  <si>
    <t>771</t>
  </si>
  <si>
    <t>Unterer Richenwilweg</t>
  </si>
  <si>
    <t>Kamin</t>
  </si>
  <si>
    <t>1151</t>
  </si>
  <si>
    <t>Portalzentrum Belchentunnel</t>
  </si>
  <si>
    <t>3171</t>
  </si>
  <si>
    <t>Wigeracker</t>
  </si>
  <si>
    <t>Futtersilo</t>
  </si>
  <si>
    <t>3285</t>
  </si>
  <si>
    <t>42: die Kategorie 1060  ist mit dem Topic Einzelobjekte der AV nicht kohärent &lt;/br&gt;62: 2 GWR-Gebäude (502350999, 502351000) innerhalb des gleichen AV-Gebäudes</t>
  </si>
  <si>
    <t>42: die Kategorie 1060  ist mit dem Topic Einzelobjekte der AV nicht kohärent &lt;/br&gt;62: 2 GWR-Gebäude (192035599, 192035600) innerhalb des gleichen AV-Gebäudes</t>
  </si>
  <si>
    <t>31: Kein AV-Umriss für das Gebäude 1705780</t>
  </si>
  <si>
    <t>31: Kein AV-Umriss für das Gebäude 386623</t>
  </si>
  <si>
    <t>42: die Kategorie 1060 ist mit dem Topic Einzelobjekte der AV nicht kohärent &lt;/br&gt;62: 2 GWR-Gebäude (502350999, 502351000) innerhalb des gleichen AV-Gebäudes</t>
  </si>
  <si>
    <t>42: die Kategorie 1060 ist mit dem Topic Einzelobjekte der AV nicht kohärent &lt;/br&gt;62: 2 GWR-Gebäude (192035599, 192035600) innerhalb des gleichen AV-Gebäudes</t>
  </si>
  <si>
    <t>Areggerstrasse</t>
  </si>
  <si>
    <t>22a</t>
  </si>
  <si>
    <t>2940</t>
  </si>
  <si>
    <t>CH140632702227</t>
  </si>
  <si>
    <t>31: Kein AV-Umriss für das Gebäude 339191</t>
  </si>
  <si>
    <t>31: Kein AV-Umriss für das Gebäude 502326543</t>
  </si>
  <si>
    <t>31: Kein AV-Umriss für das Gebäude 502270017</t>
  </si>
  <si>
    <t>31: Kein AV-Umriss für das Gebäude 192035945</t>
  </si>
  <si>
    <t>31: Kein AV-Umriss für das Gebäude 192036049</t>
  </si>
  <si>
    <t>31: Kein AV-Umriss für das Gebäude 502273865</t>
  </si>
  <si>
    <t>31: Kein AV-Umriss für das Gebäude 502273866</t>
  </si>
  <si>
    <t>31: Kein AV-Umriss für das Gebäude 192036207</t>
  </si>
  <si>
    <t>35: überholt im GWR. AV-Umriss schon verknüpft mit dem Gebäude mit EGID 337245</t>
  </si>
  <si>
    <t>35: überholt im GWR. AV-Umriss schon verknüpft mit dem Gebäude mit EGID 387833</t>
  </si>
  <si>
    <t>31: Kein AV-Umriss für das Gebäude 192036664</t>
  </si>
  <si>
    <t>31: Kein AV-Umriss für das Gebäude 192036770</t>
  </si>
  <si>
    <t>62: 2 GWR-Gebäude (191580332, 191580333) innerhalb des gleichen AV-Gebäudes</t>
  </si>
  <si>
    <t>42: die Kategorie 1060  ist mit dem Topic Einzelobjekte der AV nicht kohärent &lt;/br&gt;62: 3 GWR-Gebäude (191908541, 191908587, 191908597) innerhalb des gleichen AV-Gebäudes</t>
  </si>
  <si>
    <t>42: die Kategorie 1020  ist mit dem Topic Einzelobjekte der AV nicht kohärent &lt;/br&gt;62: 3 GWR-Gebäude (191908541, 191908587, 191908597) innerhalb des gleichen AV-Gebäudes</t>
  </si>
  <si>
    <t>12: Verknüpft mit EGID 191908597 in der gleiche Gemeinde&lt;/br&gt;42: die Kategorie 1020  ist mit dem Topic Einzelobjekte der AV nicht kohärent &lt;/br&gt;62: 3 GWR-Gebäude (191908541, 191908587, 191908597) innerhalb des gleichen AV-Gebäudes</t>
  </si>
  <si>
    <t>31: Kein AV-Umriss für das Gebäude 191991824</t>
  </si>
  <si>
    <t>35: überholt im GWR. AV-Umriss schon verknüpft mit dem Gebäude mit EGID 191643401</t>
  </si>
  <si>
    <t>35: überholt im GWR. AV-Umriss schon verknüpft mit dem Gebäude mit EGID 504150182</t>
  </si>
  <si>
    <t>35: überholt im GWR. AV-Umriss schon verknüpft mit dem Gebäude mit EGID 191849883</t>
  </si>
  <si>
    <t>42: die Kategorie 1060 ist mit dem Topic Einzelobjekte der AV nicht kohärent &lt;/br&gt;62: 3 GWR-Gebäude (191908541, 191908587, 191908597) innerhalb des gleichen AV-Gebäudes</t>
  </si>
  <si>
    <t>42: die Kategorie 1020 ist mit dem Topic Einzelobjekte der AV nicht kohärent &lt;/br&gt;62: 3 GWR-Gebäude (191908541, 191908587, 191908597) innerhalb des gleichen AV-Gebäudes</t>
  </si>
  <si>
    <t>12: Verknüpft mit EGID 191908597 in der gleiche Gemeinde&lt;/br&gt;42: die Kategorie 1020 ist mit dem Topic Einzelobjekte der AV nicht kohärent &lt;/br&gt;62: 3 GWR-Gebäude (191908541, 191908587, 191908597) innerhalb des gleichen AV-Gebäudes</t>
  </si>
  <si>
    <t>31: Kein AV-Umriss für das Gebäude 502340497</t>
  </si>
  <si>
    <t>35: überholt im GWR. AV-Umriss schon verknüpft mit dem Gebäude mit EGID 191645420</t>
  </si>
  <si>
    <t>35: überholt im GWR. AV-Umriss schon verknüpft mit dem Gebäude mit EGID 369139</t>
  </si>
  <si>
    <t>3505300</t>
  </si>
  <si>
    <t>Obere Ey</t>
  </si>
  <si>
    <t>Lagerhalle</t>
  </si>
  <si>
    <t>1065/75/2089</t>
  </si>
  <si>
    <t>75/1065/2089</t>
  </si>
  <si>
    <t>12: Verknüpft mit EGID 192035600 in der gleiche Gemeinde&lt;/br&gt;42: die Kategorie 1060  ist mit dem Topic Einzelobjekte der AV nicht kohärent &lt;/br&gt;62: 2 GWR-Gebäude (192035599, 192035600) innerhalb des gleichen AV-Gebäudes</t>
  </si>
  <si>
    <t>31: Kein AV-Umriss für das Gebäude 1704720</t>
  </si>
  <si>
    <t>31: Kein AV-Umriss für das Gebäude 504178750</t>
  </si>
  <si>
    <t>31: Kein AV-Umriss für das Gebäude 504179296</t>
  </si>
  <si>
    <t>31: Kein AV-Umriss für das Gebäude 504179703</t>
  </si>
  <si>
    <t>35: überholt im GWR. AV-Umriss schon verknüpft mit dem Gebäude mit EGID 192003216</t>
  </si>
  <si>
    <t>35: überholt im GWR. AV-Umriss schon verknüpft mit dem Gebäude mit EGID 381655</t>
  </si>
  <si>
    <t>12: Verknüpft mit EGID 192035600 in der gleiche Gemeinde&lt;/br&gt;42: die Kategorie 1060 ist mit dem Topic Einzelobjekte der AV nicht kohärent &lt;/br&gt;62: 2 GWR-Gebäude (192035599, 192035600) innerhalb des gleichen AV-Gebäudes</t>
  </si>
  <si>
    <t>Baumstrasse</t>
  </si>
  <si>
    <t>CH910615328805</t>
  </si>
  <si>
    <t>922</t>
  </si>
  <si>
    <t>CH610636328815</t>
  </si>
  <si>
    <t>616</t>
  </si>
  <si>
    <t>Gartenstrasse</t>
  </si>
  <si>
    <t>CH889132068911</t>
  </si>
  <si>
    <t>876</t>
  </si>
  <si>
    <t>CH533288063611</t>
  </si>
  <si>
    <t>589</t>
  </si>
  <si>
    <t>Holzstrasse</t>
  </si>
  <si>
    <t>44</t>
  </si>
  <si>
    <t>Holzstrasse 44</t>
  </si>
  <si>
    <t>CH368032061634</t>
  </si>
  <si>
    <t>1393</t>
  </si>
  <si>
    <t>CH770688313256</t>
  </si>
  <si>
    <t>1497</t>
  </si>
  <si>
    <t>31: Kein AV-Umriss für das Gebäude 502129515</t>
  </si>
  <si>
    <t>31: Kein AV-Umriss für das Gebäude 502251179</t>
  </si>
  <si>
    <t>31: Kein AV-Umriss für das Gebäude 1706065</t>
  </si>
  <si>
    <t>31: Kein AV-Umriss für das Gebäude 3073923</t>
  </si>
  <si>
    <t>31: Kein AV-Umriss für das Gebäude 504179032</t>
  </si>
  <si>
    <t>31: Kein AV-Umriss für das Gebäude 504179166</t>
  </si>
  <si>
    <t>CH770689913261</t>
  </si>
  <si>
    <t>761</t>
  </si>
  <si>
    <t>31: Kein AV-Umriss für das Gebäude 192042205</t>
  </si>
  <si>
    <t>31: Kein AV-Umriss für das Gebäude 192014503</t>
  </si>
  <si>
    <t>31: Kein AV-Umriss für das Gebäude 192014504</t>
  </si>
  <si>
    <t>31: Kein AV-Umriss für das Gebäude 192014505</t>
  </si>
  <si>
    <t>31: Kein AV-Umriss für das Gebäude 192042026</t>
  </si>
  <si>
    <t>31: Kein AV-Umriss für das Gebäude 502339067</t>
  </si>
  <si>
    <t>35: überholt im GWR. AV-Umriss schon verknüpft mit dem Gebäude mit EGID 191921365</t>
  </si>
  <si>
    <t>Grod</t>
  </si>
  <si>
    <t>Carport</t>
  </si>
  <si>
    <t>CH210614328165</t>
  </si>
  <si>
    <t>1865</t>
  </si>
  <si>
    <t>CH570681263208</t>
  </si>
  <si>
    <t>1833</t>
  </si>
  <si>
    <t>Pergola</t>
  </si>
  <si>
    <t>CH670689893204</t>
  </si>
  <si>
    <t>1864</t>
  </si>
  <si>
    <t>31: Kein AV-Umriss für das Gebäude 502131583</t>
  </si>
  <si>
    <t>31: Kein AV-Umriss für das Gebäude 502360770</t>
  </si>
  <si>
    <t>31: Kein AV-Umriss für das Gebäude 502360771</t>
  </si>
  <si>
    <t>31: Kein AV-Umriss für das Gebäude 502360902</t>
  </si>
  <si>
    <t>31: Kein AV-Umriss für das Gebäude 502271594</t>
  </si>
  <si>
    <t>31: Kein AV-Umriss für das Gebäude 502180353</t>
  </si>
  <si>
    <t>31: Kein AV-Umriss für das Gebäude 502272641</t>
  </si>
  <si>
    <t>31: Kein AV-Umriss für das Gebäude 502272712</t>
  </si>
  <si>
    <t>31: Kein AV-Umriss für das Gebäude 502272930</t>
  </si>
  <si>
    <t>31: Kein AV-Umriss für das Gebäude 502273769</t>
  </si>
  <si>
    <t>31: Kein AV-Umriss für das Gebäude 502273811</t>
  </si>
  <si>
    <t>31: Kein AV-Umriss für das Gebäude 502273812</t>
  </si>
  <si>
    <t>31: Kein AV-Umriss für das Gebäude 502273838</t>
  </si>
  <si>
    <t>31: Kein AV-Umriss für das Gebäude 502273851</t>
  </si>
  <si>
    <t>35: überholt im GWR. AV-Umriss schon verknüpft mit dem Gebäude mit EGID 190105916</t>
  </si>
  <si>
    <t>35: überholt im GWR. AV-Umriss schon verknüpft mit dem Gebäude mit EGID 192041439</t>
  </si>
  <si>
    <t>35: überholt im GWR. AV-Umriss schon verknüpft mit dem Gebäude mit EGID 381696</t>
  </si>
  <si>
    <t>Dürrenbergstrasse</t>
  </si>
  <si>
    <t>55a</t>
  </si>
  <si>
    <t>Bassinvertiefung, Unterstand</t>
  </si>
  <si>
    <t>1494</t>
  </si>
  <si>
    <t>Pool und Poolterrasse</t>
  </si>
  <si>
    <t>CH459432870652</t>
  </si>
  <si>
    <t>35: überholt im GWR. AV-Umriss schon verknüpft mit dem Gebäude mit EGID 1702373</t>
  </si>
  <si>
    <t>35: überholt im GWR. AV-Umriss schon verknüpft mit dem Gebäude mit EGID 191962048</t>
  </si>
  <si>
    <t>31: Kein AV-Umriss für das Gebäude 192043514</t>
  </si>
  <si>
    <t>29601101</t>
  </si>
  <si>
    <t>29601300</t>
  </si>
  <si>
    <t>29601301</t>
  </si>
  <si>
    <t>31: Kein AV-Umriss für das Gebäude 192025352</t>
  </si>
  <si>
    <t>31: Kein AV-Umriss für das Gebäude 192044014</t>
  </si>
  <si>
    <t>35: überholt im GWR. AV-Umriss schon verknüpft mit dem Gebäude mit EGID 502273129</t>
  </si>
  <si>
    <t>31: Kein AV-Umriss für das Gebäude 192008470</t>
  </si>
  <si>
    <t>31: Kein AV-Umriss für das Gebäude 192030510</t>
  </si>
  <si>
    <t>31: Kein AV-Umriss für das Gebäude 192029429&lt;/br&gt;33: Das Gebäude 192029429 has GSTAT '1003 im Bau'</t>
  </si>
  <si>
    <t>31: Kein AV-Umriss für das Gebäude 191982670&lt;/br&gt;33: Das Gebäude 191982670 has GSTAT '1003 im Bau'</t>
  </si>
  <si>
    <t>31: Kein AV-Umriss für das Gebäude 192030640</t>
  </si>
  <si>
    <t>35: überholt im GWR. AV-Umriss schon verknüpft mit dem Gebäude mit EGID 1764921</t>
  </si>
  <si>
    <t>31: Kein AV-Umriss für das Gebäude 192046118</t>
  </si>
  <si>
    <t>62: 2 GWR-Gebäude (1764960, 190205721) innerhalb des gleichen AV-Gebäudes</t>
  </si>
  <si>
    <t>61: 2 AV-Gebäude haben den gleichen GWR-EGID&lt;/br&gt;62: 2 GWR-Gebäude (2123639, 191868547) innerhalb des gleichen AV-Gebäudes</t>
  </si>
  <si>
    <t>31: Kein AV-Umriss für das Gebäude 192047177</t>
  </si>
  <si>
    <t>31: Kein AV-Umriss für das Gebäude 192047198</t>
  </si>
  <si>
    <t>31: Kein AV-Umriss für das Gebäude 502179097</t>
  </si>
  <si>
    <t>31: Kein AV-Umriss für das Gebäude 502179109</t>
  </si>
  <si>
    <t>31: Kein AV-Umriss für das Gebäude 502179128</t>
  </si>
  <si>
    <t>31: Kein AV-Umriss für das Gebäude 502179165</t>
  </si>
  <si>
    <t>31: Kein AV-Umriss für das Gebäude 502179166</t>
  </si>
  <si>
    <t>31: Kein AV-Umriss für das Gebäude 502179179</t>
  </si>
  <si>
    <t>31: Kein AV-Umriss für das Gebäude 502179194</t>
  </si>
  <si>
    <t>31: Kein AV-Umriss für das Gebäude 190077126</t>
  </si>
  <si>
    <t>31: Kein AV-Umriss für das Gebäude 504155044</t>
  </si>
  <si>
    <t>31: Kein AV-Umriss für das Gebäude 192047112</t>
  </si>
  <si>
    <t>31: Kein AV-Umriss für das Gebäude 191964387</t>
  </si>
  <si>
    <t>31: Kein AV-Umriss für das Gebäude 192047297</t>
  </si>
  <si>
    <t>31: Kein AV-Umriss für das Gebäude 192047298</t>
  </si>
  <si>
    <t>31: Kein AV-Umriss für das Gebäude 502274701</t>
  </si>
  <si>
    <t>31: Kein AV-Umriss für das Gebäude 1765698</t>
  </si>
  <si>
    <t>31: Kein AV-Umriss für das Gebäude 502362231</t>
  </si>
  <si>
    <t>35: überholt im GWR. AV-Umriss schon verknüpft mit dem Gebäude mit EGID 333723</t>
  </si>
  <si>
    <t>42: die Kategorie 1020 ist mit dem Topic Einzelobjekte der AV nicht kohärent &lt;/br&gt;52: Der AV-EGID 192003469 ist nicht kohärent mit dem GWR-EGID 334580</t>
  </si>
  <si>
    <t>31: Kein AV-Umriss für das Gebäude 502250894</t>
  </si>
  <si>
    <t>31: Kein AV-Umriss für das Gebäude 502181340</t>
  </si>
  <si>
    <t>31: Kein AV-Umriss für das Gebäude 192008381</t>
  </si>
  <si>
    <t>35: überholt im GWR. AV-Umriss schon verknüpft mit dem Gebäude mit EGID 192042725</t>
  </si>
  <si>
    <t>35: überholt im GWR. AV-Umriss schon verknüpft mit dem Gebäude mit EGID 192031011</t>
  </si>
  <si>
    <t xml:space="preserve">12: Verknüpft mit EGID 191980940 in der gleiche Gemeinde&lt;/br&gt;42: die Kategorie 1060 ist mit dem Topic Einzelobjekte der AV nicht kohärent </t>
  </si>
  <si>
    <t xml:space="preserve">12: Verknüpft mit EGID 192043547 in der gleiche Gemeinde&lt;/br&gt;42: die Kategorie 1060 ist mit dem Topic Einzelobjekte der AV nicht kohärent </t>
  </si>
  <si>
    <t>62: 2 GWR-Gebäude (191925357, 192046878) innerhalb des gleichen AV-Gebäudes</t>
  </si>
  <si>
    <t>41: Status 'bestehend'  ist mit dem Topic Bodenbedeckung projektiert der AV nicht kohärent &lt;/br&gt;62: 2 GWR-Gebäude (192024655, 192024656) innerhalb des gleichen AV-Gebäudes</t>
  </si>
  <si>
    <t>31: Kein AV-Umriss für das Gebäude 502352068</t>
  </si>
  <si>
    <t>31: Kein AV-Umriss für das Gebäude 502352152</t>
  </si>
  <si>
    <t>31: Kein AV-Umriss für das Gebäude 502352508</t>
  </si>
  <si>
    <t>31: Kein AV-Umriss für das Gebäude 101420097</t>
  </si>
  <si>
    <t>31: Kein AV-Umriss für das Gebäude 502326629</t>
  </si>
  <si>
    <t>31: Kein AV-Umriss für das Gebäude 191994032</t>
  </si>
  <si>
    <t>31: Kein AV-Umriss für das Gebäude 1702638</t>
  </si>
  <si>
    <t>31: Kein AV-Umriss für das Gebäude 3004622</t>
  </si>
  <si>
    <t>31: Kein AV-Umriss für das Gebäude 502327217</t>
  </si>
  <si>
    <t>31: Kein AV-Umriss für das Gebäude 371246</t>
  </si>
  <si>
    <t>31: Kein AV-Umriss für das Gebäude 502180542</t>
  </si>
  <si>
    <t>31: Kein AV-Umriss für das Gebäude 502180543</t>
  </si>
  <si>
    <t>31: Kein AV-Umriss für das Gebäude 502180545</t>
  </si>
  <si>
    <t>31: Kein AV-Umriss für das Gebäude 192047900&lt;/br&gt;33: Das Gebäude 192047900 has GSTAT '1003 im Bau'</t>
  </si>
  <si>
    <t xml:space="preserve">14: AV-Gebäude verknüpft mit EGID 502249570, but status is 'abgebrochen / aufgehoben'&lt;/br&gt;42: die Kategorie 1060 ist mit dem Topic Einzelobjekte der AV nicht kohärent </t>
  </si>
  <si>
    <t>31: Kein AV-Umriss für das Gebäude 192049190</t>
  </si>
  <si>
    <t>31: Kein AV-Umriss für das Gebäude 502179543</t>
  </si>
  <si>
    <t>35: überholt im GWR. AV-Umriss schon verknüpft mit dem Gebäude mit EGID 502360977</t>
  </si>
  <si>
    <t>35: überholt im GWR. AV-Umriss schon verknüpft mit dem Gebäude mit EGID 192034327</t>
  </si>
  <si>
    <t>35: überholt im GWR. AV-Umriss schon verknüpft mit dem Gebäude mit EGID 192035591</t>
  </si>
  <si>
    <t>35: überholt im GWR. AV-Umriss schon verknüpft mit dem Gebäude mit EGID 192047858</t>
  </si>
  <si>
    <t xml:space="preserve">12: Verknüpft mit EGID 502179009 in der gleiche Gemeinde&lt;/br&gt;42: die Kategorie 1060 ist mit dem Topic Einzelobjekte der AV nicht kohärent </t>
  </si>
  <si>
    <t>62: 2 GWR-Gebäude (502271102, 502271103) innerhalb des gleichen AV-Gebäudes</t>
  </si>
  <si>
    <t>12: Verknüpft mit EGID 190498028 in der gleiche Gemeinde&lt;/br&gt;42: die Kategorie 1030  ist mit dem Topic Einzelobjekte der AV nicht kohärent &lt;/br&gt;62: 2 GWR-Gebäude (190498028, 190498068) innerhalb des gleichen AV-Gebäudes</t>
  </si>
  <si>
    <t>12: Verknüpft mit EGID 190498068 in der gleiche Gemeinde&lt;/br&gt;42: die Kategorie 1030  ist mit dem Topic Einzelobjekte der AV nicht kohärent &lt;/br&gt;62: 2 GWR-Gebäude (190498028, 190498068) innerhalb des gleichen AV-Gebäudes</t>
  </si>
  <si>
    <t>35: überholt im GWR. AV-Umriss schon verknüpft mit dem Gebäude mit EGID 343183</t>
  </si>
  <si>
    <t>35: überholt im GWR. AV-Umriss schon verknüpft mit dem Gebäude mit EGID 191806620</t>
  </si>
  <si>
    <t xml:space="preserve">12: Verknüpft mit EGID 502181069 in der gleiche Gemeinde&lt;/br&gt;42: die Kategorie 1060 ist mit dem Topic Einzelobjekte der AV nicht kohärent </t>
  </si>
  <si>
    <t>12: Verknüpft mit EGID 190498028 in der gleiche Gemeinde&lt;/br&gt;42: die Kategorie 1030 ist mit dem Topic Einzelobjekte der AV nicht kohärent &lt;/br&gt;62: 2 GWR-Gebäude (190498028, 190498068) innerhalb des gleichen AV-Gebäudes</t>
  </si>
  <si>
    <t>12: Verknüpft mit EGID 190498068 in der gleiche Gemeinde&lt;/br&gt;42: die Kategorie 1030 ist mit dem Topic Einzelobjekte der AV nicht kohärent &lt;/br&gt;62: 2 GWR-Gebäude (190498028, 190498068) innerhalb des gleichen AV-Gebäudes</t>
  </si>
  <si>
    <t>1045</t>
  </si>
  <si>
    <t>12: Verknüpft mit EGID 191892253 in der gleiche Gemeinde&lt;/br&gt;42: die Kategorie 1020  ist mit dem Topic Einzelobjekte der AV nicht kohärent &lt;/br&gt;62: 2 GWR-Gebäude (191892249, 191892253) innerhalb des gleichen AV-Gebäudes</t>
  </si>
  <si>
    <t>31: Kein AV-Umriss für das Gebäude 191951532</t>
  </si>
  <si>
    <t>31: Kein AV-Umriss für das Gebäude 192050048</t>
  </si>
  <si>
    <t>35: überholt im GWR. AV-Umriss schon verknüpft mit dem Gebäude mit EGID 192043462</t>
  </si>
  <si>
    <t>12: Verknüpft mit EGID 191892253 in der gleiche Gemeinde&lt;/br&gt;42: die Kategorie 1020 ist mit dem Topic Einzelobjekte der AV nicht kohärent &lt;/br&gt;62: 2 GWR-Gebäude (191892249, 191892253) innerhalb des gleichen AV-Gebäudes</t>
  </si>
  <si>
    <t>62: 2 GWR-Gebäude (192011843, 192011846) innerhalb des gleichen AV-Gebäudes</t>
  </si>
  <si>
    <t>31: Kein AV-Umriss für das Gebäude 192051342</t>
  </si>
  <si>
    <t>31: Kein AV-Umriss für das Gebäude 346528</t>
  </si>
  <si>
    <t>31: Kein AV-Umriss für das Gebäude 192051076</t>
  </si>
  <si>
    <t>31: Kein AV-Umriss für das Gebäude 192051080</t>
  </si>
  <si>
    <t>31: Kein AV-Umriss für das Gebäude 192051081</t>
  </si>
  <si>
    <t>31: Kein AV-Umriss für das Gebäude 192029428&lt;/br&gt;33: Das Gebäude 192029428 has GSTAT '1003 im Bau'</t>
  </si>
  <si>
    <t>35: überholt im GWR. AV-Umriss schon verknüpft mit dem Gebäude mit EGID 351028</t>
  </si>
  <si>
    <t xml:space="preserve">12: Verknüpft mit EGID 192048510 in der gleiche Gemeinde&lt;/br&gt;42: die Kategorie 1060 ist mit dem Topic Einzelobjekte der AV nicht kohärent </t>
  </si>
  <si>
    <t>31: Kein AV-Umriss für das Gebäude 1706001</t>
  </si>
  <si>
    <t>31: Kein AV-Umriss für das Gebäude 190093947</t>
  </si>
  <si>
    <t>Lörenmattstrasse</t>
  </si>
  <si>
    <t>246a</t>
  </si>
  <si>
    <t>Garage zu 246</t>
  </si>
  <si>
    <t>769</t>
  </si>
  <si>
    <t>62: 3 GWR-Gebäude (192052978, 192052979, 192052980) innerhalb des gleichen AV-Gebäudes</t>
  </si>
  <si>
    <t>31: Kein AV-Umriss für das Gebäude 192052918</t>
  </si>
  <si>
    <t>31: Kein AV-Umriss für das Gebäude 502351784</t>
  </si>
  <si>
    <t>35: überholt im GWR. AV-Umriss schon verknüpft mit dem Gebäude mit EGID 333466</t>
  </si>
  <si>
    <t>35: überholt im GWR. AV-Umriss schon verknüpft mit dem Gebäude mit EGID 504083496</t>
  </si>
  <si>
    <t>35: überholt im GWR. AV-Umriss schon verknüpft mit dem Gebäude mit EGID 192003424</t>
  </si>
  <si>
    <t>31: Kein AV-Umriss für das Gebäude 191949232</t>
  </si>
  <si>
    <t>31: Kein AV-Umriss für das Gebäude 504133715</t>
  </si>
  <si>
    <t>31: Kein AV-Umriss für das Gebäude 191977766</t>
  </si>
  <si>
    <t>31: Kein AV-Umriss für das Gebäude 191977767</t>
  </si>
  <si>
    <t>31: Kein AV-Umriss für das Gebäude 191977768</t>
  </si>
  <si>
    <t>31: Kein AV-Umriss für das Gebäude 191977769</t>
  </si>
  <si>
    <t>31: Kein AV-Umriss für das Gebäude 192024316&lt;/br&gt;33: Das Gebäude 192024316 has GSTAT '1003 im Bau'</t>
  </si>
  <si>
    <t>31: Kein AV-Umriss für das Gebäude 356169</t>
  </si>
  <si>
    <t>31: Kein AV-Umriss für das Gebäude 504176616</t>
  </si>
  <si>
    <t>31: Kein AV-Umriss für das Gebäude 502180173</t>
  </si>
  <si>
    <t>31: Kein AV-Umriss für das Gebäude 502181165</t>
  </si>
  <si>
    <t>31: Kein AV-Umriss für das Gebäude 502181170</t>
  </si>
  <si>
    <t>31: Kein AV-Umriss für das Gebäude 1766318</t>
  </si>
  <si>
    <t>31: Kein AV-Umriss für das Gebäude 191634094</t>
  </si>
  <si>
    <t>31: Kein AV-Umriss für das Gebäude 191634095</t>
  </si>
  <si>
    <t>31: Kein AV-Umriss für das Gebäude 191991395</t>
  </si>
  <si>
    <t>35: überholt im GWR. AV-Umriss schon verknüpft mit dem Gebäude mit EGID 191878696</t>
  </si>
  <si>
    <t>35: überholt im GWR. AV-Umriss schon verknüpft mit dem Gebäude mit EGID 192026244</t>
  </si>
  <si>
    <t>35: überholt im GWR. AV-Umriss schon verknüpft mit dem Gebäude mit EGID 191994693</t>
  </si>
  <si>
    <t>35: überholt im GWR. AV-Umriss schon verknüpft mit dem Gebäude mit EGID 191798874</t>
  </si>
  <si>
    <t>35: überholt im GWR. AV-Umriss schon verknüpft mit dem Gebäude mit EGID 191978176</t>
  </si>
  <si>
    <t>Wiesenstrasse</t>
  </si>
  <si>
    <t>6a</t>
  </si>
  <si>
    <t>Nebengebäude</t>
  </si>
  <si>
    <t>1142</t>
  </si>
  <si>
    <t>CH728210320607</t>
  </si>
  <si>
    <t>Update: 15.04.2024</t>
  </si>
  <si>
    <t>Stand: 15.04.2024</t>
  </si>
  <si>
    <t>2628390.000 1239721.000</t>
  </si>
  <si>
    <t>2629507.900 1238197.000</t>
  </si>
  <si>
    <t>2628813.700 1239238.300</t>
  </si>
  <si>
    <t>2628377.000 1240012.000</t>
  </si>
  <si>
    <t>2628646.000 1239434.000</t>
  </si>
  <si>
    <t>2629979.000 1238674.000</t>
  </si>
  <si>
    <t>2628972.000 1240021.000</t>
  </si>
  <si>
    <t>2628205.000 1239937.000</t>
  </si>
  <si>
    <t>2628240.000 1239957.000</t>
  </si>
  <si>
    <t>2626776.000 1238955.000</t>
  </si>
  <si>
    <t>2624454.400 1239631.390</t>
  </si>
  <si>
    <t>2624785.960 1239598.689</t>
  </si>
  <si>
    <t>2624614.500 1239686.700</t>
  </si>
  <si>
    <t>2624757.738 1240567.075</t>
  </si>
  <si>
    <t>2624441.118 1239924.381</t>
  </si>
  <si>
    <t>2625141.000 1240044.000</t>
  </si>
  <si>
    <t>2624497.000 1239585.000</t>
  </si>
  <si>
    <t>2624597.000 1239955.000</t>
  </si>
  <si>
    <t>2625273.000 1240386.000</t>
  </si>
  <si>
    <t>2625104.000 1239786.000</t>
  </si>
  <si>
    <t>2623595.000 1240765.000</t>
  </si>
  <si>
    <t>2625630.000 1241091.000</t>
  </si>
  <si>
    <t>2625580.000 1241007.000</t>
  </si>
  <si>
    <t>2624630.000 1239705.000</t>
  </si>
  <si>
    <t>2625143.000 1239615.000</t>
  </si>
  <si>
    <t>2624636.000 1239920.000</t>
  </si>
  <si>
    <t>2622358.500 1235280.750</t>
  </si>
  <si>
    <t>2621165.872 1237153.056</t>
  </si>
  <si>
    <t>2628116.246 1235390.345</t>
  </si>
  <si>
    <t>2626488.110 1235549.271</t>
  </si>
  <si>
    <t>2612825.000 1239750.000</t>
  </si>
  <si>
    <t>2612884.000 1239993.000</t>
  </si>
  <si>
    <t>2612678.000 1239314.000</t>
  </si>
  <si>
    <t>2613052.000 1239594.000</t>
  </si>
  <si>
    <t>2613242.774 1238514.981</t>
  </si>
  <si>
    <t>2619246.000 1239392.000</t>
  </si>
  <si>
    <t>2618820.468 1239633.290</t>
  </si>
  <si>
    <t>2619344.828 1239107.451</t>
  </si>
  <si>
    <t>2619402.700 1239032.500</t>
  </si>
  <si>
    <t>2618902.000 1240823.000</t>
  </si>
  <si>
    <t>2619193.000 1240284.000</t>
  </si>
  <si>
    <t>2619196.000 1240280.000</t>
  </si>
  <si>
    <t>2619238.000 1240505.000</t>
  </si>
  <si>
    <t>2619266.000 1240511.000</t>
  </si>
  <si>
    <t>2619227.000 1240467.000</t>
  </si>
  <si>
    <t>2619260.000 1240247.000</t>
  </si>
  <si>
    <t>2618756.930 1240335.562</t>
  </si>
  <si>
    <t>2618356.000 1240521.000</t>
  </si>
  <si>
    <t>2619160.427 1240168.578</t>
  </si>
  <si>
    <t>2619731.000 1240961.000</t>
  </si>
  <si>
    <t>2618928.000 1240733.000</t>
  </si>
  <si>
    <t>2619710.927 1240196.703</t>
  </si>
  <si>
    <t>2618381.016 1240142.797</t>
  </si>
  <si>
    <t>2620366.341 1241691.028</t>
  </si>
  <si>
    <t>2619011.499 1240520.014</t>
  </si>
  <si>
    <t>2619464.053 1240797.027</t>
  </si>
  <si>
    <t>2619209.792 1240441.527</t>
  </si>
  <si>
    <t>2623821.000 1242377.000</t>
  </si>
  <si>
    <t>2623733.300 1242713.500</t>
  </si>
  <si>
    <t>2621646.596 1242936.403</t>
  </si>
  <si>
    <t>2613722.946 1239824.606</t>
  </si>
  <si>
    <t>2613726.126 1239827.233</t>
  </si>
  <si>
    <t>2616615.604 1243836.018</t>
  </si>
  <si>
    <t>2618451.143 1244534.895</t>
  </si>
  <si>
    <t>2607960.000 1236217.000</t>
  </si>
  <si>
    <t>2606703.000 1236817.000</t>
  </si>
  <si>
    <t>2606178.000 1236430.000</t>
  </si>
  <si>
    <t>2603730.768 1235399.693</t>
  </si>
  <si>
    <t>2606877.713 1236699.515</t>
  </si>
  <si>
    <t>2602132.506 1234552.266</t>
  </si>
  <si>
    <t>2606813.121 1236770.925</t>
  </si>
  <si>
    <t>2606517.317 1236880.005</t>
  </si>
  <si>
    <t>2603818.133 1235055.665</t>
  </si>
  <si>
    <t>2603821.504 1235057.481</t>
  </si>
  <si>
    <t>2602817.332 1234850.222</t>
  </si>
  <si>
    <t>2602142.037 1234552.366</t>
  </si>
  <si>
    <t>2599313.000 1216894.000</t>
  </si>
  <si>
    <t>2601471.750 1215252.750</t>
  </si>
  <si>
    <t>2601970.750 1214827.125</t>
  </si>
  <si>
    <t>2600118.994 1215554.883</t>
  </si>
  <si>
    <t>2601452.826 1215255.064</t>
  </si>
  <si>
    <t>2596783.982 1217350.053</t>
  </si>
  <si>
    <t>2596780.335 1217350.479</t>
  </si>
  <si>
    <t>2603323.977 1218896.528</t>
  </si>
  <si>
    <t>2603326.000 1218902.000</t>
  </si>
  <si>
    <t>2603239.625 1218774.625</t>
  </si>
  <si>
    <t>2603239.125 1218775.375</t>
  </si>
  <si>
    <t>2603358.528 1218618.273</t>
  </si>
  <si>
    <t>2604545.750 1226530.375</t>
  </si>
  <si>
    <t>2599890.784 1218956.235</t>
  </si>
  <si>
    <t>2601157.750 1221675.375</t>
  </si>
  <si>
    <t>2599891.000 1218956.000</t>
  </si>
  <si>
    <t>2605672.201 1221523.683</t>
  </si>
  <si>
    <t>2602264.608 1221303.704</t>
  </si>
  <si>
    <t>2605837.347 1222324.217</t>
  </si>
  <si>
    <t>2599456.414 1220477.242</t>
  </si>
  <si>
    <t>2605567.280 1259848.681</t>
  </si>
  <si>
    <t>2605352.107 1259726.546</t>
  </si>
  <si>
    <t>2605560.067 1259830.828</t>
  </si>
  <si>
    <t>2605507.618 1259732.558</t>
  </si>
  <si>
    <t>2617728.474 1255627.530</t>
  </si>
  <si>
    <t>2617388.005 1255609.005</t>
  </si>
  <si>
    <t>2617498.992 1255561.494</t>
  </si>
  <si>
    <t>2613718.083 1258984.700</t>
  </si>
  <si>
    <t>2613419.413 1258641.814</t>
  </si>
  <si>
    <t>2613363.000 1258676.000</t>
  </si>
  <si>
    <t>2613118.176 1259364.750</t>
  </si>
  <si>
    <t>2612906.075 1259564.697</t>
  </si>
  <si>
    <t>2613358.000 1258673.000</t>
  </si>
  <si>
    <t>2613678.351 1259232.568</t>
  </si>
  <si>
    <t>2613678.070 1259201.900</t>
  </si>
  <si>
    <t>2613683.644 1259205.746</t>
  </si>
  <si>
    <t>2613289.495 1258644.482</t>
  </si>
  <si>
    <t>2613479.000 1259205.000</t>
  </si>
  <si>
    <t>2612814.136 1258074.090</t>
  </si>
  <si>
    <t>2613384.193 1259641.160</t>
  </si>
  <si>
    <t>2612917.038 1259550.822</t>
  </si>
  <si>
    <t>2613319.000 1259339.677</t>
  </si>
  <si>
    <t>2612814.128 1258068.735</t>
  </si>
  <si>
    <t>2616903.421 1258415.578</t>
  </si>
  <si>
    <t>2616791.750 1258123.250</t>
  </si>
  <si>
    <t>2616900.885 1258448.991</t>
  </si>
  <si>
    <t>2615667.143 1255948.280</t>
  </si>
  <si>
    <t>2615169.422 1256969.730</t>
  </si>
  <si>
    <t>2604487.270 1259689.543</t>
  </si>
  <si>
    <t>2605585.759 1258408.875</t>
  </si>
  <si>
    <t>2605580.000 1258180.000</t>
  </si>
  <si>
    <t>2606053.000 1258223.000</t>
  </si>
  <si>
    <t>2604814.000 1259000.000</t>
  </si>
  <si>
    <t>2604817.000 1258994.000</t>
  </si>
  <si>
    <t>2604825.000 1258984.000</t>
  </si>
  <si>
    <t>2604828.000 1258977.000</t>
  </si>
  <si>
    <t>2605460.621 1258155.730</t>
  </si>
  <si>
    <t>2602176.429 1257158.437</t>
  </si>
  <si>
    <t>2619111.250 1256579.750</t>
  </si>
  <si>
    <t>2619148.621 1256773.436</t>
  </si>
  <si>
    <t>2619033.901 1258055.354</t>
  </si>
  <si>
    <t>2619200.428 1257952.900</t>
  </si>
  <si>
    <t>2601589.000 1258767.500</t>
  </si>
  <si>
    <t>2601312.049 1258678.720</t>
  </si>
  <si>
    <t>2606154.303 1260319.889</t>
  </si>
  <si>
    <t>2629928.081 1246257.621</t>
  </si>
  <si>
    <t>2632829.918 1247414.577</t>
  </si>
  <si>
    <t>2639831.200 1254267.264</t>
  </si>
  <si>
    <t>2639850.291 1254480.739</t>
  </si>
  <si>
    <t>2639974.820 1254279.799</t>
  </si>
  <si>
    <t>2639980.044 1254290.735</t>
  </si>
  <si>
    <t>2638306.884 1248297.530</t>
  </si>
  <si>
    <t>2638119.312 1247571.266</t>
  </si>
  <si>
    <t>2641629.629 1247087.781</t>
  </si>
  <si>
    <t>2641882.872 1246537.423</t>
  </si>
  <si>
    <t>2642167.000 1247082.000</t>
  </si>
  <si>
    <t>2640748.380 1246136.077</t>
  </si>
  <si>
    <t>2641935.628 1247078.358</t>
  </si>
  <si>
    <t>2641972.479 1247271.064</t>
  </si>
  <si>
    <t>2641753.843 1246628.395</t>
  </si>
  <si>
    <t>2641757.472 1246633.461</t>
  </si>
  <si>
    <t>2639095.000 1246336.000</t>
  </si>
  <si>
    <t>2639123.000 1246218.625</t>
  </si>
  <si>
    <t>2640328.643 1249205.212</t>
  </si>
  <si>
    <t>2640083.750 1248926.875</t>
  </si>
  <si>
    <t>2640373.500 1249244.125</t>
  </si>
  <si>
    <t>2640075.394 1248779.343</t>
  </si>
  <si>
    <t>2640026.908 1248611.670</t>
  </si>
  <si>
    <t>2639877.367 1248701.643</t>
  </si>
  <si>
    <t>2639127.281 1249877.712</t>
  </si>
  <si>
    <t>2639609.853 1249918.610</t>
  </si>
  <si>
    <t>2640342.690 1249642.519</t>
  </si>
  <si>
    <t>2640436.233 1249083.422</t>
  </si>
  <si>
    <t>2639815.224 1249089.650</t>
  </si>
  <si>
    <t>2640604.293 1248194.923</t>
  </si>
  <si>
    <t>2638949.915 1251643.601</t>
  </si>
  <si>
    <t>2635061.558 1245817.289</t>
  </si>
  <si>
    <t>2634384.880 1246166.750</t>
  </si>
  <si>
    <t>2634415.692 1246196.066</t>
  </si>
  <si>
    <t>2634635.843 1245999.622</t>
  </si>
  <si>
    <t>2634940.000 1245394.000</t>
  </si>
  <si>
    <t>2634698.000 1245920.000</t>
  </si>
  <si>
    <t>2634635.000 1246273.000</t>
  </si>
  <si>
    <t>2635300.412 1245476.839</t>
  </si>
  <si>
    <t>2635323.239 1245910.305</t>
  </si>
  <si>
    <t>2635504.339 1245908.649</t>
  </si>
  <si>
    <t>2632776.212 1245444.894</t>
  </si>
  <si>
    <t>2632780.313 1245441.510</t>
  </si>
  <si>
    <t>2635184.775 1245732.420</t>
  </si>
  <si>
    <t>2635706.411 1246154.510</t>
  </si>
  <si>
    <t>2632582.336 1246931.095</t>
  </si>
  <si>
    <t>2636668.000 1245958.000</t>
  </si>
  <si>
    <t>2637822.808 1245954.461</t>
  </si>
  <si>
    <t>2634302.385 1249485.260</t>
  </si>
  <si>
    <t>2634299.389 1249484.073</t>
  </si>
  <si>
    <t>2633829.067 1249134.646</t>
  </si>
  <si>
    <t>2643063.922 1249236.038</t>
  </si>
  <si>
    <t>2618779.488 1223253.168</t>
  </si>
  <si>
    <t>2608751.000 1226333.000</t>
  </si>
  <si>
    <t>2609146.000 1226630.000</t>
  </si>
  <si>
    <t>2609960.000 1225473.000</t>
  </si>
  <si>
    <t>2609466.000 1226128.000</t>
  </si>
  <si>
    <t>2616692.250 1227385.875</t>
  </si>
  <si>
    <t>2616696.250 1227388.625</t>
  </si>
  <si>
    <t>2616644.250 1227419.125</t>
  </si>
  <si>
    <t>2612833.000 1229157.000</t>
  </si>
  <si>
    <t>2612838.000 1229157.000</t>
  </si>
  <si>
    <t>2612843.000 1229157.000</t>
  </si>
  <si>
    <t>2612848.000 1229157.000</t>
  </si>
  <si>
    <t>2611345.405 1226812.458</t>
  </si>
  <si>
    <t>2612061.284 1224371.084</t>
  </si>
  <si>
    <t>2612046.969 1224344.191</t>
  </si>
  <si>
    <t>2611057.204 1222828.316</t>
  </si>
  <si>
    <t>2613000.224 1225293.050</t>
  </si>
  <si>
    <t>2612493.425 1225241.349</t>
  </si>
  <si>
    <t>2612002.000 1222766.000</t>
  </si>
  <si>
    <t>2611841.000 1222758.000</t>
  </si>
  <si>
    <t>2609097.248 1228023.309</t>
  </si>
  <si>
    <t>2605555.000 1228885.000</t>
  </si>
  <si>
    <t>2605003.000 1228960.000</t>
  </si>
  <si>
    <t>2605325.000 1228968.000</t>
  </si>
  <si>
    <t>2604700.970 1229496.218</t>
  </si>
  <si>
    <t>2604433.254 1229338.998</t>
  </si>
  <si>
    <t>2604407.243 1228854.353</t>
  </si>
  <si>
    <t>2603911.002 1228843.961</t>
  </si>
  <si>
    <t>2604327.188 1228717.086</t>
  </si>
  <si>
    <t>2608928.253 1229811.676</t>
  </si>
  <si>
    <t>2612087.750 1231602.125</t>
  </si>
  <si>
    <t>2595664.316 1227078.025</t>
  </si>
  <si>
    <t>2596371.000 1227956.000</t>
  </si>
  <si>
    <t>2596662.378 1227672.641</t>
  </si>
  <si>
    <t>2596702.879 1227834.932</t>
  </si>
  <si>
    <t>2597000.043 1226902.439</t>
  </si>
  <si>
    <t>2597313.515 1227223.838</t>
  </si>
  <si>
    <t>2596141.108 1226810.250</t>
  </si>
  <si>
    <t>2596685.401 1226890.195</t>
  </si>
  <si>
    <t>2596768.954 1227231.134</t>
  </si>
  <si>
    <t>2596695.000 1227076.000</t>
  </si>
  <si>
    <t>2596961.298 1226484.688</t>
  </si>
  <si>
    <t>2595935.236 1226230.556</t>
  </si>
  <si>
    <t>2597392.102 1226503.497</t>
  </si>
  <si>
    <t>2598510.326 1224613.455</t>
  </si>
  <si>
    <t>2597445.447 1226205.423</t>
  </si>
  <si>
    <t>2597262.532 1226840.745</t>
  </si>
  <si>
    <t>2597033.000 1227508.000</t>
  </si>
  <si>
    <t>2597127.847 1227246.012</t>
  </si>
  <si>
    <t>2596027.343 1227116.454</t>
  </si>
  <si>
    <t>2597731.489 1227386.171</t>
  </si>
  <si>
    <t>2597139.359 1227235.018</t>
  </si>
  <si>
    <t>2597026.000 1227128.000</t>
  </si>
  <si>
    <t>2596060.000 1227826.000</t>
  </si>
  <si>
    <t>2596776.222 1226838.066</t>
  </si>
  <si>
    <t>2597270.608 1226851.513</t>
  </si>
  <si>
    <t>2596143.134 1226227.425</t>
  </si>
  <si>
    <t>2596126.741 1226204.652</t>
  </si>
  <si>
    <t>2595565.342 1226827.459</t>
  </si>
  <si>
    <t>2596060.345 1227592.451</t>
  </si>
  <si>
    <t>2597207.000 1226459.000</t>
  </si>
  <si>
    <t>2597386.342 1227397.443</t>
  </si>
  <si>
    <t>2595756.345 1227526.454</t>
  </si>
  <si>
    <t>2597323.342 1227312.444</t>
  </si>
  <si>
    <t>2596486.798 1227135.341</t>
  </si>
  <si>
    <t>2596971.336 1226109.454</t>
  </si>
  <si>
    <t>2596276.684 1227533.184</t>
  </si>
  <si>
    <t>2596148.400 1226877.400</t>
  </si>
  <si>
    <t>2596895.347 1228048.442</t>
  </si>
  <si>
    <t>2596552.347 1227978.445</t>
  </si>
  <si>
    <t>2595705.346 1227662.453</t>
  </si>
  <si>
    <t>2597232.338 1226562.449</t>
  </si>
  <si>
    <t>2597018.346 1227925.442</t>
  </si>
  <si>
    <t>2597713.345 1227916.437</t>
  </si>
  <si>
    <t>2596949.338 1226568.451</t>
  </si>
  <si>
    <t>2596469.341 1227001.452</t>
  </si>
  <si>
    <t>2597423.336 1226297.450</t>
  </si>
  <si>
    <t>2596215.336 1226100.451</t>
  </si>
  <si>
    <t>2597183.345 1227905.441</t>
  </si>
  <si>
    <t>2595934.344 1227311.454</t>
  </si>
  <si>
    <t>2596611.099 1226424.431</t>
  </si>
  <si>
    <t>2597376.340 1227048.445</t>
  </si>
  <si>
    <t>2595834.335 1226043.448</t>
  </si>
  <si>
    <t>2597906.342 1227472.439</t>
  </si>
  <si>
    <t>2596189.337 1226260.453</t>
  </si>
  <si>
    <t>2596539.335 1225973.451</t>
  </si>
  <si>
    <t>2596622.346 1227891.445</t>
  </si>
  <si>
    <t>2595871.346 1227698.452</t>
  </si>
  <si>
    <t>2596550.338 1226338.456</t>
  </si>
  <si>
    <t>2595882.343 1227248.455</t>
  </si>
  <si>
    <t>2596374.346 1227905.447</t>
  </si>
  <si>
    <t>2596051.000 1227442.100</t>
  </si>
  <si>
    <t>2596922.100 1226606.800</t>
  </si>
  <si>
    <t>2596928.500 1226609.400</t>
  </si>
  <si>
    <t>2597277.100 1226988.700</t>
  </si>
  <si>
    <t>2598004.000 1227271.300</t>
  </si>
  <si>
    <t>2597352.000 1225711.000</t>
  </si>
  <si>
    <t>2596560.000 1226392.000</t>
  </si>
  <si>
    <t>2596316.000 1226529.000</t>
  </si>
  <si>
    <t>2595407.875 1226253.000</t>
  </si>
  <si>
    <t>2596481.500 1226710.875</t>
  </si>
  <si>
    <t>2596120.500 1227156.375</t>
  </si>
  <si>
    <t>2596049.250 1227150.125</t>
  </si>
  <si>
    <t>2595542.250 1226873.000</t>
  </si>
  <si>
    <t>2596800.408 1227281.028</t>
  </si>
  <si>
    <t>2596155.046 1226809.200</t>
  </si>
  <si>
    <t>2597139.450 1227257.358</t>
  </si>
  <si>
    <t>2596059.561 1226072.978</t>
  </si>
  <si>
    <t>2596154.605 1226688.676</t>
  </si>
  <si>
    <t>2597334.277 1227221.968</t>
  </si>
  <si>
    <t>2597522.549 1223620.725</t>
  </si>
  <si>
    <t>2597524.403 1223617.949</t>
  </si>
  <si>
    <t>2597617.088 1223668.969</t>
  </si>
  <si>
    <t>2597614.424 1223667.230</t>
  </si>
  <si>
    <t>2597542.333 1224115.480</t>
  </si>
  <si>
    <t>2597488.834 1224268.674</t>
  </si>
  <si>
    <t>2597490.985 1224265.830</t>
  </si>
  <si>
    <t>2597483.816 1224265.216</t>
  </si>
  <si>
    <t>2597838.117 1226625.534</t>
  </si>
  <si>
    <t>2597841.072 1226618.759</t>
  </si>
  <si>
    <t>2597839.608 1226622.218</t>
  </si>
  <si>
    <t>2597266.637 1226392.719</t>
  </si>
  <si>
    <t>2597300.782 1227224.220</t>
  </si>
  <si>
    <t>2594412.217 1227148.180</t>
  </si>
  <si>
    <t>2594412.328 1227151.822</t>
  </si>
  <si>
    <t>2594413.048 1227145.090</t>
  </si>
  <si>
    <t>2611100.107 1232306.487</t>
  </si>
  <si>
    <t>2606421.041 1230353.500</t>
  </si>
  <si>
    <t>2606403.708 1230384.499</t>
  </si>
  <si>
    <t>2605221.099 1229962.624</t>
  </si>
  <si>
    <t>2602587.837 1230693.982</t>
  </si>
  <si>
    <t>2602300.203 1230409.144</t>
  </si>
  <si>
    <t>2602412.630 1230163.405</t>
  </si>
  <si>
    <t>2602653.499 1230874.770</t>
  </si>
  <si>
    <t>2603626.440 1233256.959</t>
  </si>
  <si>
    <t>2606199.170 1231069.873</t>
  </si>
  <si>
    <t>2605424.206 1230668.804</t>
  </si>
  <si>
    <t>2604990.255 1231081.804</t>
  </si>
  <si>
    <t>2603779.760 1230989.887</t>
  </si>
  <si>
    <t>2604608.887 1230896.537</t>
  </si>
  <si>
    <t>2605085.950 1230622.359</t>
  </si>
  <si>
    <t>2610342.000 1233238.000</t>
  </si>
  <si>
    <t>2608807.000 1231644.000</t>
  </si>
  <si>
    <t>2609876.000 1231370.000</t>
  </si>
  <si>
    <t>2610228.000 1230417.000</t>
  </si>
  <si>
    <t>2601151.810 1228216.650</t>
  </si>
  <si>
    <t>2602956.961 1227877.970</t>
  </si>
  <si>
    <t>2600836.500 1228130.586</t>
  </si>
  <si>
    <t>2602949.184 1227891.312</t>
  </si>
  <si>
    <t>2601573.833 1228677.749</t>
  </si>
  <si>
    <t>2601519.144 1228109.001</t>
  </si>
  <si>
    <t>2601546.955 1228115.074</t>
  </si>
  <si>
    <t>2600656.706 1227221.766</t>
  </si>
  <si>
    <t>2600658.397 1227358.739</t>
  </si>
  <si>
    <t>2600279.158 1231881.206</t>
  </si>
  <si>
    <t>2600126.665 1228717.878</t>
  </si>
  <si>
    <t>2600126.771 1228714.529</t>
  </si>
  <si>
    <t>2602868.838 1227613.822</t>
  </si>
  <si>
    <t>2602867.808 1227617.325</t>
  </si>
  <si>
    <t>2602866.777 1227620.825</t>
  </si>
  <si>
    <t>2601033.235 1228472.798</t>
  </si>
  <si>
    <t>2599945.953 1228297.261</t>
  </si>
  <si>
    <t>2601662.516 1228685.724</t>
  </si>
  <si>
    <t>2601470.746 1228524.107</t>
  </si>
  <si>
    <t>2599887.972 1226685.113</t>
  </si>
  <si>
    <t>2599886.865 1226688.318</t>
  </si>
  <si>
    <t>2601156.768 1228581.891</t>
  </si>
  <si>
    <t>2601779.244 1227868.870</t>
  </si>
  <si>
    <t>2601672.431 1227945.821</t>
  </si>
  <si>
    <t>2600748.296 1227559.321</t>
  </si>
  <si>
    <t>2631372.000 1239193.700</t>
  </si>
  <si>
    <t>2631379.295 1239405.138</t>
  </si>
  <si>
    <t>2640608.325 1245382.311</t>
  </si>
  <si>
    <t>2640828.055 1245021.584</t>
  </si>
  <si>
    <t>2641339.635 1244815.086</t>
  </si>
  <si>
    <t>2640685.443 1245272.052</t>
  </si>
  <si>
    <t>2640520.763 1245218.451</t>
  </si>
  <si>
    <t>2640374.562 1246234.987</t>
  </si>
  <si>
    <t>2640002.908 1244603.361</t>
  </si>
  <si>
    <t>2637227.803 1244840.794</t>
  </si>
  <si>
    <t>2638244.000 1243989.000</t>
  </si>
  <si>
    <t>2638378.250 1244327.500</t>
  </si>
  <si>
    <t>2638083.000 1245282.000</t>
  </si>
  <si>
    <t>2638395.000 1244570.968</t>
  </si>
  <si>
    <t>2638392.250 1244343.968</t>
  </si>
  <si>
    <t>2637515.750 1244567.218</t>
  </si>
  <si>
    <t>2638418.750 1244276.218</t>
  </si>
  <si>
    <t>2637245.096 1244822.943</t>
  </si>
  <si>
    <t>2637243.941 1244844.979</t>
  </si>
  <si>
    <t>2637226.205 1244824.984</t>
  </si>
  <si>
    <t>2638802.179 1244777.306</t>
  </si>
  <si>
    <t>2629751.000 1235474.000</t>
  </si>
  <si>
    <t>2628767.000 1236390.000</t>
  </si>
  <si>
    <t>2641855.845 1245447.577</t>
  </si>
  <si>
    <t>2642917.961 1246210.702</t>
  </si>
  <si>
    <t>2641804.665 1245415.648</t>
  </si>
  <si>
    <t>2640809.067 1245711.295</t>
  </si>
  <si>
    <t>2641530.185 1243062.793</t>
  </si>
  <si>
    <t>2629490.992 1240707.508</t>
  </si>
  <si>
    <t>2628962.188 1241586.371</t>
  </si>
  <si>
    <t>2629329.165 1241706.714</t>
  </si>
  <si>
    <t>2630299.899 1243128.178</t>
  </si>
  <si>
    <t>2630729.090 1242454.715</t>
  </si>
  <si>
    <t>2630512.605 1243279.809</t>
  </si>
  <si>
    <t>2630288.861 1243123.262</t>
  </si>
  <si>
    <t>2629971.102 1242491.205</t>
  </si>
  <si>
    <t>2630645.797 1242939.566</t>
  </si>
  <si>
    <t>2630460.510 1242762.815</t>
  </si>
  <si>
    <t>2630667.213 1243560.890</t>
  </si>
  <si>
    <t>2630277.305 1242708.818</t>
  </si>
  <si>
    <t>2630469.979 1242756.540</t>
  </si>
  <si>
    <t>2629536.902 1242898.658</t>
  </si>
  <si>
    <t>2628895.817 1242535.303</t>
  </si>
  <si>
    <t>2630666.442 1242945.042</t>
  </si>
  <si>
    <t>2630753.250 1241768.250</t>
  </si>
  <si>
    <t>2630440.250 1241731.000</t>
  </si>
  <si>
    <t>2630780.500 1241023.750</t>
  </si>
  <si>
    <t>2630909.250 1240922.000</t>
  </si>
  <si>
    <t>2630919.500 1240915.500</t>
  </si>
  <si>
    <t>2631437.818 1241433.937</t>
  </si>
  <si>
    <t>2631000.279 1241187.762</t>
  </si>
  <si>
    <t>2631191.402 1241034.355</t>
  </si>
  <si>
    <t>2631088.124 1241059.966</t>
  </si>
  <si>
    <t>2635521.337 1244099.391</t>
  </si>
  <si>
    <t>2634741.000 1245020.000</t>
  </si>
  <si>
    <t>2636104.750 1245917.623</t>
  </si>
  <si>
    <t>2635400.092 1243791.125</t>
  </si>
  <si>
    <t>2633630.000 1243515.000</t>
  </si>
  <si>
    <t>2635571.000 1244579.000</t>
  </si>
  <si>
    <t>2635547.000 1244570.000</t>
  </si>
  <si>
    <t>2634741.000 1244304.000</t>
  </si>
  <si>
    <t>2636522.000 1244677.000</t>
  </si>
  <si>
    <t>2636230.000 1244190.000</t>
  </si>
  <si>
    <t>2633518.185 1243128.268</t>
  </si>
  <si>
    <t>2636770.421 1244975.399</t>
  </si>
  <si>
    <t>2636669.307 1245046.517</t>
  </si>
  <si>
    <t>2636664.303 1244987.070</t>
  </si>
  <si>
    <t>2635259.618 1245159.358</t>
  </si>
  <si>
    <t>2635227.497 1245154.144</t>
  </si>
  <si>
    <t>2633791.880 1242426.944</t>
  </si>
  <si>
    <t>2634920.624 1245172.342</t>
  </si>
  <si>
    <t>2635345.482 1244438.487</t>
  </si>
  <si>
    <t>2635344.907 1244434.571</t>
  </si>
  <si>
    <t>2631243.480 1243812.721</t>
  </si>
  <si>
    <t>2631665.310 1243683.355</t>
  </si>
  <si>
    <t>2642883.317 1246294.002</t>
  </si>
  <si>
    <t>2642910.884 1246487.498</t>
  </si>
  <si>
    <t>2642772.025 1247160.571</t>
  </si>
  <si>
    <t>2642467.083 1246512.789</t>
  </si>
  <si>
    <t>2642883.333 1246292.692</t>
  </si>
  <si>
    <t>2643313.657 1248329.135</t>
  </si>
  <si>
    <t>2643306.481 1248331.575</t>
  </si>
  <si>
    <t>2643316.497 1247979.435</t>
  </si>
  <si>
    <t>2643269.408 1248350.424</t>
  </si>
  <si>
    <t>2643323.350 1248345.394</t>
  </si>
  <si>
    <t>2642406.990 1246850.399</t>
  </si>
  <si>
    <t>2639600.500 1241524.500</t>
  </si>
  <si>
    <t>2640529.375 1241897.750</t>
  </si>
  <si>
    <t>2639594.500 1241712.500</t>
  </si>
  <si>
    <t>2640569.000 1242257.000</t>
  </si>
  <si>
    <t>2632687.024 1244066.285</t>
  </si>
  <si>
    <t>2632758.096 1243571.372</t>
  </si>
  <si>
    <t>2632905.000 1243981.000</t>
  </si>
  <si>
    <t>2632474.000 1243372.000</t>
  </si>
  <si>
    <t>2632934.000 1243860.000</t>
  </si>
  <si>
    <t>2632646.000 1243345.000</t>
  </si>
  <si>
    <t>2632952.000 1242806.000</t>
  </si>
  <si>
    <t>2632822.500 1244080.125</t>
  </si>
  <si>
    <t>2632878.887 1244305.352</t>
  </si>
  <si>
    <t>2632893.601 1244291.770</t>
  </si>
  <si>
    <t>2632136.639 1244032.709</t>
  </si>
  <si>
    <t>2632523.346 1242954.517</t>
  </si>
  <si>
    <t>2633249.996 1243867.532</t>
  </si>
  <si>
    <t>2606303.885 1228752.254</t>
  </si>
  <si>
    <t>2606186.207 1229009.278</t>
  </si>
  <si>
    <t>2606168.000 1229008.000</t>
  </si>
  <si>
    <t>2606014.002 1229061.713</t>
  </si>
  <si>
    <t>2606013.765 1229092.563</t>
  </si>
  <si>
    <t>2605923.224 1229335.437</t>
  </si>
  <si>
    <t>2606762.620 1228920.856</t>
  </si>
  <si>
    <t>2606252.059 1229176.454</t>
  </si>
  <si>
    <t>2607299.000 1228462.000</t>
  </si>
  <si>
    <t>2607293.953 1228470.340</t>
  </si>
  <si>
    <t>2607320.000 1228453.000</t>
  </si>
  <si>
    <t>2607396.000 1228487.000</t>
  </si>
  <si>
    <t>2607460.000 1228554.000</t>
  </si>
  <si>
    <t>2607477.000 1228557.000</t>
  </si>
  <si>
    <t>2607496.000 1228559.000</t>
  </si>
  <si>
    <t>2607540.000 1228572.000</t>
  </si>
  <si>
    <t>2607565.000 1228594.000</t>
  </si>
  <si>
    <t>2607382.000 1228447.000</t>
  </si>
  <si>
    <t>2607449.557 1228498.077</t>
  </si>
  <si>
    <t>2607497.000 1228540.000</t>
  </si>
  <si>
    <t>2607377.000 1228558.000</t>
  </si>
  <si>
    <t>2607357.842 1228554.850</t>
  </si>
  <si>
    <t>2607330.382 1228596.784</t>
  </si>
  <si>
    <t>2607416.000 1228656.000</t>
  </si>
  <si>
    <t>2607463.000 1228678.000</t>
  </si>
  <si>
    <t>2607438.000 1228678.000</t>
  </si>
  <si>
    <t>2607455.000 1228685.000</t>
  </si>
  <si>
    <t>2607422.000 1228632.000</t>
  </si>
  <si>
    <t>2607415.000 1228630.000</t>
  </si>
  <si>
    <t>2607448.000 1228595.000</t>
  </si>
  <si>
    <t>2607435.000 1228608.000</t>
  </si>
  <si>
    <t>2607486.000 1228629.000</t>
  </si>
  <si>
    <t>2607459.000 1228584.000</t>
  </si>
  <si>
    <t>2607467.000 1228586.000</t>
  </si>
  <si>
    <t>2607472.000 1228587.000</t>
  </si>
  <si>
    <t>2607488.000 1228591.000</t>
  </si>
  <si>
    <t>2607496.000 1228592.000</t>
  </si>
  <si>
    <t>2607528.000 1228604.000</t>
  </si>
  <si>
    <t>2607564.000 1228624.000</t>
  </si>
  <si>
    <t>2607570.347 1228757.323</t>
  </si>
  <si>
    <t>2607625.000 1228666.000</t>
  </si>
  <si>
    <t>2607616.000 1228662.000</t>
  </si>
  <si>
    <t>2607608.000 1228704.000</t>
  </si>
  <si>
    <t>2607592.000 1228556.000</t>
  </si>
  <si>
    <t>2607524.000 1228449.000</t>
  </si>
  <si>
    <t>2607648.000 1228523.000</t>
  </si>
  <si>
    <t>2607472.000 1228445.000</t>
  </si>
  <si>
    <t>2607467.000 1228451.000</t>
  </si>
  <si>
    <t>2607390.000 1228410.000</t>
  </si>
  <si>
    <t>2607407.000 1228421.000</t>
  </si>
  <si>
    <t>2607395.000 1228398.000</t>
  </si>
  <si>
    <t>2607446.426 1228441.884</t>
  </si>
  <si>
    <t>2607355.000 1228376.000</t>
  </si>
  <si>
    <t>2607412.000 1228372.000</t>
  </si>
  <si>
    <t>2607153.000 1228423.000</t>
  </si>
  <si>
    <t>2607132.000 1228444.000</t>
  </si>
  <si>
    <t>2607135.000 1228451.000</t>
  </si>
  <si>
    <t>2607035.000 1228581.000</t>
  </si>
  <si>
    <t>2606881.000 1229100.000</t>
  </si>
  <si>
    <t>2607696.169 1229212.332</t>
  </si>
  <si>
    <t>2607905.268 1229386.752</t>
  </si>
  <si>
    <t>2608390.484 1229151.972</t>
  </si>
  <si>
    <t>2607264.302 1227874.125</t>
  </si>
  <si>
    <t>2607590.542 1228198.858</t>
  </si>
  <si>
    <t>2607612.179 1228210.063</t>
  </si>
  <si>
    <t>2607555.187 1228089.723</t>
  </si>
  <si>
    <t>2607748.000 1228272.000</t>
  </si>
  <si>
    <t>2607647.331 1227870.135</t>
  </si>
  <si>
    <t>2607648.000 1227839.000</t>
  </si>
  <si>
    <t>2607654.400 1227835.080</t>
  </si>
  <si>
    <t>2607688.746 1227809.505</t>
  </si>
  <si>
    <t>2607610.116 1227975.801</t>
  </si>
  <si>
    <t>2607863.080 1227997.011</t>
  </si>
  <si>
    <t>2607959.348 1227970.941</t>
  </si>
  <si>
    <t>2608060.000 1227949.000</t>
  </si>
  <si>
    <t>2608067.000 1227933.000</t>
  </si>
  <si>
    <t>2607740.000 1227945.000</t>
  </si>
  <si>
    <t>2607845.756 1227957.406</t>
  </si>
  <si>
    <t>2607877.375 1227954.402</t>
  </si>
  <si>
    <t>2607590.000 1228472.000</t>
  </si>
  <si>
    <t>2607331.899 1228213.319</t>
  </si>
  <si>
    <t>2607463.000 1228595.000</t>
  </si>
  <si>
    <t>2607892.000 1228255.000</t>
  </si>
  <si>
    <t>2607730.000 1227942.000</t>
  </si>
  <si>
    <t>2606924.000 1228469.000</t>
  </si>
  <si>
    <t>2607530.485 1228443.232</t>
  </si>
  <si>
    <t>2606218.000 1229307.000</t>
  </si>
  <si>
    <t>2607174.000 1228415.000</t>
  </si>
  <si>
    <t>2607157.000 1228431.000</t>
  </si>
  <si>
    <t>2607251.000 1228544.000</t>
  </si>
  <si>
    <t>2607222.000 1228562.000</t>
  </si>
  <si>
    <t>2607461.000 1228641.000</t>
  </si>
  <si>
    <t>2606338.532 1228598.734</t>
  </si>
  <si>
    <t>2607612.590 1228088.175</t>
  </si>
  <si>
    <t>2607350.000 1228580.000</t>
  </si>
  <si>
    <t>2607329.000 1228582.000</t>
  </si>
  <si>
    <t>2607336.000 1228421.000</t>
  </si>
  <si>
    <t>2607372.000 1228433.000</t>
  </si>
  <si>
    <t>2607384.000 1228477.000</t>
  </si>
  <si>
    <t>2607465.770 1228510.242</t>
  </si>
  <si>
    <t>2607471.000 1228556.000</t>
  </si>
  <si>
    <t>2607503.000 1228561.000</t>
  </si>
  <si>
    <t>2607515.000 1228565.000</t>
  </si>
  <si>
    <t>2607636.000 1228641.000</t>
  </si>
  <si>
    <t>2607368.000 1228526.000</t>
  </si>
  <si>
    <t>2606893.000 1229081.000</t>
  </si>
  <si>
    <t>2607419.000 1228620.000</t>
  </si>
  <si>
    <t>2607496.102 1228128.500</t>
  </si>
  <si>
    <t>2607620.000 1228709.000</t>
  </si>
  <si>
    <t>2607403.000 1228402.000</t>
  </si>
  <si>
    <t>2607350.000 1228625.000</t>
  </si>
  <si>
    <t>2607410.000 1228652.000</t>
  </si>
  <si>
    <t>2607074.963 1228702.673</t>
  </si>
  <si>
    <t>2607072.000 1228707.000</t>
  </si>
  <si>
    <t>2607376.000 1228489.000</t>
  </si>
  <si>
    <t>2607746.000 1228261.000</t>
  </si>
  <si>
    <t>2607399.000 1228491.000</t>
  </si>
  <si>
    <t>2607381.000 1228538.000</t>
  </si>
  <si>
    <t>2607589.000 1228549.000</t>
  </si>
  <si>
    <t>2607173.326 1228414.905</t>
  </si>
  <si>
    <t>2607507.000 1228595.000</t>
  </si>
  <si>
    <t>2607884.000 1228292.000</t>
  </si>
  <si>
    <t>2607445.000 1228480.000</t>
  </si>
  <si>
    <t>2607346.000 1228393.000</t>
  </si>
  <si>
    <t>2607494.000 1228514.000</t>
  </si>
  <si>
    <t>2607374.000 1228529.000</t>
  </si>
  <si>
    <t>2606130.000 1229316.000</t>
  </si>
  <si>
    <t>2606969.000 1228484.000</t>
  </si>
  <si>
    <t>2607410.602 1228391.341</t>
  </si>
  <si>
    <t>2607575.000 1228472.000</t>
  </si>
  <si>
    <t>2607797.758 1227732.758</t>
  </si>
  <si>
    <t>2607816.317 1227695.081</t>
  </si>
  <si>
    <t>2607779.179 1227770.413</t>
  </si>
  <si>
    <t>2607734.448 1228117.417</t>
  </si>
  <si>
    <t>2606746.260 1229547.671</t>
  </si>
  <si>
    <t>2607490.201 1228618.804</t>
  </si>
  <si>
    <t>2607231.000 1228503.000</t>
  </si>
  <si>
    <t>2607024.000 1228569.000</t>
  </si>
  <si>
    <t>2608027.000 1228260.000</t>
  </si>
  <si>
    <t>2608029.000 1228276.000</t>
  </si>
  <si>
    <t>2608031.000 1228291.000</t>
  </si>
  <si>
    <t>2608038.000 1228230.000</t>
  </si>
  <si>
    <t>2607652.000 1228542.000</t>
  </si>
  <si>
    <t>2608028.000 1228229.000</t>
  </si>
  <si>
    <t>2608018.000 1228234.000</t>
  </si>
  <si>
    <t>2608010.000 1228232.000</t>
  </si>
  <si>
    <t>2608002.000 1228230.000</t>
  </si>
  <si>
    <t>2607995.000 1228229.000</t>
  </si>
  <si>
    <t>2607987.000 1228227.000</t>
  </si>
  <si>
    <t>2607987.000 1228246.000</t>
  </si>
  <si>
    <t>2605519.000 1228307.000</t>
  </si>
  <si>
    <t>2607874.000 1229098.000</t>
  </si>
  <si>
    <t>2608365.000 1229336.000</t>
  </si>
  <si>
    <t>2607640.000 1228553.000</t>
  </si>
  <si>
    <t>2606984.000 1228468.000</t>
  </si>
  <si>
    <t>2606994.000 1228459.000</t>
  </si>
  <si>
    <t>2607395.299 1228596.362</t>
  </si>
  <si>
    <t>2606908.000 1229175.000</t>
  </si>
  <si>
    <t>2607321.662 1228601.892</t>
  </si>
  <si>
    <t>2606867.275 1227722.359</t>
  </si>
  <si>
    <t>2607089.985 1228311.810</t>
  </si>
  <si>
    <t>2607395.666 1228615.143</t>
  </si>
  <si>
    <t>2607208.308 1229576.371</t>
  </si>
  <si>
    <t>2607215.309 1229575.371</t>
  </si>
  <si>
    <t>2606893.934 1228409.441</t>
  </si>
  <si>
    <t>2606926.000 1229463.000</t>
  </si>
  <si>
    <t>2607851.095 1228005.635</t>
  </si>
  <si>
    <t>2607878.090 1227983.199</t>
  </si>
  <si>
    <t>2607479.300 1228490.361</t>
  </si>
  <si>
    <t>2607568.433 1228543.066</t>
  </si>
  <si>
    <t>2607969.129 1229737.909</t>
  </si>
  <si>
    <t>2607980.000 1228803.000</t>
  </si>
  <si>
    <t>2607222.538 1228562.783</t>
  </si>
  <si>
    <t>2608391.000 1229147.000</t>
  </si>
  <si>
    <t>2607370.000 1228244.000</t>
  </si>
  <si>
    <t>2607198.000 1227910.000</t>
  </si>
  <si>
    <t>2607363.000 1228625.000</t>
  </si>
  <si>
    <t>2607367.000 1228491.000</t>
  </si>
  <si>
    <t>2606579.000 1227905.000</t>
  </si>
  <si>
    <t>2606858.242 1229619.401</t>
  </si>
  <si>
    <t>2606315.000 1227514.000</t>
  </si>
  <si>
    <t>2606344.000 1227488.000</t>
  </si>
  <si>
    <t>2606333.000 1227483.000</t>
  </si>
  <si>
    <t>2606110.000 1228174.000</t>
  </si>
  <si>
    <t>2606078.000 1228839.000</t>
  </si>
  <si>
    <t>2607305.522 1228412.491</t>
  </si>
  <si>
    <t>2606129.011 1229185.627</t>
  </si>
  <si>
    <t>2606859.176 1227753.680</t>
  </si>
  <si>
    <t>2608195.699 1229297.459</t>
  </si>
  <si>
    <t>2606347.503 1227491.978</t>
  </si>
  <si>
    <t>2606342.585 1229077.720</t>
  </si>
  <si>
    <t>2606349.317 1229076.543</t>
  </si>
  <si>
    <t>2606226.482 1228848.307</t>
  </si>
  <si>
    <t>2607229.734 1228597.376</t>
  </si>
  <si>
    <t>2607950.892 1228069.886</t>
  </si>
  <si>
    <t>2607956.589 1228068.985</t>
  </si>
  <si>
    <t>2605876.309 1228373.924</t>
  </si>
  <si>
    <t>2607913.280 1229379.996</t>
  </si>
  <si>
    <t>2608046.592 1228311.539</t>
  </si>
  <si>
    <t>2607981.579 1229219.168</t>
  </si>
  <si>
    <t>2607234.277 1229391.729</t>
  </si>
  <si>
    <t>2606401.993 1228952.675</t>
  </si>
  <si>
    <t>2606424.735 1228939.838</t>
  </si>
  <si>
    <t>2607802.832 1229763.661</t>
  </si>
  <si>
    <t>2606836.619 1229518.917</t>
  </si>
  <si>
    <t>2608138.263 1228253.952</t>
  </si>
  <si>
    <t>2602684.250 1247744.750</t>
  </si>
  <si>
    <t>2602685.000 1247745.000</t>
  </si>
  <si>
    <t>2600482.654 1249956.438</t>
  </si>
  <si>
    <t>2600462.219 1250052.134</t>
  </si>
  <si>
    <t>2602033.827 1248827.703</t>
  </si>
  <si>
    <t>2602381.390 1248782.246</t>
  </si>
  <si>
    <t>2602507.516 1248245.999</t>
  </si>
  <si>
    <t>2602755.116 1248080.819</t>
  </si>
  <si>
    <t>2602721.642 1248220.721</t>
  </si>
  <si>
    <t>2602730.624 1248194.439</t>
  </si>
  <si>
    <t>2602348.411 1249391.842</t>
  </si>
  <si>
    <t>2600498.768 1247987.903</t>
  </si>
  <si>
    <t>2603923.889 1247657.339</t>
  </si>
  <si>
    <t>2603918.652 1247456.595</t>
  </si>
  <si>
    <t>2602705.075 1247779.621</t>
  </si>
  <si>
    <t>2602576.351 1247762.092</t>
  </si>
  <si>
    <t>2602687.886 1249079.053</t>
  </si>
  <si>
    <t>2602410.384 1248934.514</t>
  </si>
  <si>
    <t>2602424.536 1248939.549</t>
  </si>
  <si>
    <t>2602415.293 1248968.254</t>
  </si>
  <si>
    <t>2608218.169 1250600.514</t>
  </si>
  <si>
    <t>2608205.069 1250660.419</t>
  </si>
  <si>
    <t>2607592.148 1250875.535</t>
  </si>
  <si>
    <t>2607797.925 1250683.152</t>
  </si>
  <si>
    <t>2607804.975 1250636.318</t>
  </si>
  <si>
    <t>2607600.708 1250579.708</t>
  </si>
  <si>
    <t>2607595.541 1250580.541</t>
  </si>
  <si>
    <t>2607589.875 1250581.041</t>
  </si>
  <si>
    <t>2608341.448 1250824.884</t>
  </si>
  <si>
    <t>2607891.205 1250130.242</t>
  </si>
  <si>
    <t>2608197.889 1250592.403</t>
  </si>
  <si>
    <t>2608635.339 1250535.335</t>
  </si>
  <si>
    <t>2608184.853 1250679.121</t>
  </si>
  <si>
    <t>2607636.930 1250889.736</t>
  </si>
  <si>
    <t>2608040.791 1250577.843</t>
  </si>
  <si>
    <t>2608018.658 1247055.239</t>
  </si>
  <si>
    <t>2610522.500 1249704.625</t>
  </si>
  <si>
    <t>2612105.000 1252385.000</t>
  </si>
  <si>
    <t>2611970.350 1252327.110</t>
  </si>
  <si>
    <t>2612001.494 1251705.411</t>
  </si>
  <si>
    <t>2610445.481 1252704.434</t>
  </si>
  <si>
    <t>2612010.489 1252147.415</t>
  </si>
  <si>
    <t>2612040.000 1252300.000</t>
  </si>
  <si>
    <t>2612580.000 1252600.000</t>
  </si>
  <si>
    <t>2611987.147 1252346.875</t>
  </si>
  <si>
    <t>2612008.428 1252336.534</t>
  </si>
  <si>
    <t>2599600.750 1251765.750</t>
  </si>
  <si>
    <t>2598106.477 1251388.345</t>
  </si>
  <si>
    <t>2599821.101 1252824.711</t>
  </si>
  <si>
    <t>2613433.671 1249315.432</t>
  </si>
  <si>
    <t>2613315.000 1251067.000</t>
  </si>
  <si>
    <t>2614630.000 1249275.000</t>
  </si>
  <si>
    <t>2612907.486 1250141.753</t>
  </si>
  <si>
    <t>2613063.171 1248888.242</t>
  </si>
  <si>
    <t>2614187.827 1249305.742</t>
  </si>
  <si>
    <t>2614347.588 1249194.150</t>
  </si>
  <si>
    <t>2612392.119 1248791.720</t>
  </si>
  <si>
    <t>2612074.996 1249172.589</t>
  </si>
  <si>
    <t>2626524.741 1241409.219</t>
  </si>
  <si>
    <t>2627192.867 1241418.653</t>
  </si>
  <si>
    <t>2628724.692 1239880.555</t>
  </si>
  <si>
    <t>2628235.158 1239610.617</t>
  </si>
  <si>
    <t>2625170.292 1239691.308</t>
  </si>
  <si>
    <t>2624458.156 1240343.198</t>
  </si>
  <si>
    <t>2625580.492 1240995.320</t>
  </si>
  <si>
    <t>2625036.532 1239195.845</t>
  </si>
  <si>
    <t>2624573.112 1239947.329</t>
  </si>
  <si>
    <t>2610637.328 1241287.808</t>
  </si>
  <si>
    <t>2610640.393 1241289.723</t>
  </si>
  <si>
    <t>2610643.484 1241291.869</t>
  </si>
  <si>
    <t>2612416.191 1239438.789</t>
  </si>
  <si>
    <t>2612956.655 1239302.724</t>
  </si>
  <si>
    <t>2613209.616 1239280.075</t>
  </si>
  <si>
    <t>2620906.946 1240811.684</t>
  </si>
  <si>
    <t>2619734.984 1240199.157</t>
  </si>
  <si>
    <t>2618883.616 1240821.606</t>
  </si>
  <si>
    <t>2619216.689 1240282.146</t>
  </si>
  <si>
    <t>2619247.788 1240493.750</t>
  </si>
  <si>
    <t>2619495.772 1240338.643</t>
  </si>
  <si>
    <t>2619458.795 1240768.467</t>
  </si>
  <si>
    <t>2624048.443 1242471.169</t>
  </si>
  <si>
    <t>2615198.335 1244334.757</t>
  </si>
  <si>
    <t>2616656.014 1243836.230</t>
  </si>
  <si>
    <t>2620414.042 1242505.639</t>
  </si>
  <si>
    <t>2620196.083 1243605.854</t>
  </si>
  <si>
    <t>2616056.971 1243197.303</t>
  </si>
  <si>
    <t>2616013.379 1244295.164</t>
  </si>
  <si>
    <t>2615226.689 1243823.653</t>
  </si>
  <si>
    <t>2620154.249 1243289.241</t>
  </si>
  <si>
    <t>2620226.501 1243770.572</t>
  </si>
  <si>
    <t>2620074.918 1244216.303</t>
  </si>
  <si>
    <t>2620077.969 1244216.499</t>
  </si>
  <si>
    <t>2617628.369 1245728.643</t>
  </si>
  <si>
    <t>2616653.967 1243836.218</t>
  </si>
  <si>
    <t>2607056.951 1236617.174</t>
  </si>
  <si>
    <t>2606342.788 1236370.871</t>
  </si>
  <si>
    <t>2606722.396 1236663.380</t>
  </si>
  <si>
    <t>2606878.934 1236732.703</t>
  </si>
  <si>
    <t>2606500.238 1236655.384</t>
  </si>
  <si>
    <t>2606717.786 1236674.366</t>
  </si>
  <si>
    <t>2603654.715 1235178.000</t>
  </si>
  <si>
    <t>2603018.685 1234886.708</t>
  </si>
  <si>
    <t>2602226.139 1234557.526</t>
  </si>
  <si>
    <t>2601451.831 1215235.684</t>
  </si>
  <si>
    <t>2596782.715 1217350.664</t>
  </si>
  <si>
    <t>2604779.917 1226594.131</t>
  </si>
  <si>
    <t>2601414.544 1219467.556</t>
  </si>
  <si>
    <t>2605533.787 1221339.077</t>
  </si>
  <si>
    <t>2601415.763 1219510.090</t>
  </si>
  <si>
    <t>2604423.465 1221417.498</t>
  </si>
  <si>
    <t>2600135.193 1218660.361</t>
  </si>
  <si>
    <t>2617687.889 1255432.413</t>
  </si>
  <si>
    <t>2613249.742 1258653.577</t>
  </si>
  <si>
    <t>2613974.782 1258962.577</t>
  </si>
  <si>
    <t>2612792.813 1258157.550</t>
  </si>
  <si>
    <t>2612759.664 1257968.926</t>
  </si>
  <si>
    <t>2614089.245 1259014.361</t>
  </si>
  <si>
    <t>2613445.247 1258431.284</t>
  </si>
  <si>
    <t>2613221.190 1259280.841</t>
  </si>
  <si>
    <t>2613928.104 1258519.805</t>
  </si>
  <si>
    <t>2613819.286 1259052.924</t>
  </si>
  <si>
    <t>2615624.971 1255965.010</t>
  </si>
  <si>
    <t>2614485.958 1257009.760</t>
  </si>
  <si>
    <t>2604510.576 1259681.321</t>
  </si>
  <si>
    <t>2605587.042 1258414.018</t>
  </si>
  <si>
    <t>2605462.228 1258143.329</t>
  </si>
  <si>
    <t>2605481.344 1258861.032</t>
  </si>
  <si>
    <t>2605961.165 1258724.480</t>
  </si>
  <si>
    <t>2605898.250 1258691.705</t>
  </si>
  <si>
    <t>2605778.042 1258746.019</t>
  </si>
  <si>
    <t>2605499.020 1258771.647</t>
  </si>
  <si>
    <t>2606336.597 1258310.210</t>
  </si>
  <si>
    <t>2606321.835 1258309.632</t>
  </si>
  <si>
    <t>2606301.277 1258310.727</t>
  </si>
  <si>
    <t>2606189.514 1258328.198</t>
  </si>
  <si>
    <t>2605613.803 1258506.053</t>
  </si>
  <si>
    <t>2605926.781 1258393.116</t>
  </si>
  <si>
    <t>2605915.946 1258348.185</t>
  </si>
  <si>
    <t>2605777.440 1258623.006</t>
  </si>
  <si>
    <t>2605767.129 1258624.534</t>
  </si>
  <si>
    <t>2604349.827 1259228.989</t>
  </si>
  <si>
    <t>2604302.860 1258923.643</t>
  </si>
  <si>
    <t>2604719.375 1258994.744</t>
  </si>
  <si>
    <t>2604708.605 1259003.931</t>
  </si>
  <si>
    <t>2604850.957 1259035.878</t>
  </si>
  <si>
    <t>2605348.831 1258404.621</t>
  </si>
  <si>
    <t>2605434.918 1258830.021</t>
  </si>
  <si>
    <t>2605431.328 1258831.297</t>
  </si>
  <si>
    <t>2605124.600 1256947.276</t>
  </si>
  <si>
    <t>2601993.256 1256736.773</t>
  </si>
  <si>
    <t>2601984.835 1256734.634</t>
  </si>
  <si>
    <t>2619199.795 1257945.683</t>
  </si>
  <si>
    <t>2601546.980 1258891.743</t>
  </si>
  <si>
    <t>2601693.291 1259031.770</t>
  </si>
  <si>
    <t>2601216.799 1258651.878</t>
  </si>
  <si>
    <t>2601387.668 1258623.071</t>
  </si>
  <si>
    <t>2616170.624 1251328.675</t>
  </si>
  <si>
    <t>2606565.984 1259752.053</t>
  </si>
  <si>
    <t>2631695.350 1246521.748</t>
  </si>
  <si>
    <t>2632820.343 1247342.517</t>
  </si>
  <si>
    <t>2639717.330 1254753.778</t>
  </si>
  <si>
    <t>2639980.388 1254680.823</t>
  </si>
  <si>
    <t>2639980.493 1254683.814</t>
  </si>
  <si>
    <t>2639980.602 1254686.819</t>
  </si>
  <si>
    <t>2640062.833 1254605.395</t>
  </si>
  <si>
    <t>2639586.223 1254466.246</t>
  </si>
  <si>
    <t>2639577.393 1254363.178</t>
  </si>
  <si>
    <t>2638845.334 1254393.729</t>
  </si>
  <si>
    <t>2638500.962 1248660.258</t>
  </si>
  <si>
    <t>2638297.032 1249092.853</t>
  </si>
  <si>
    <t>2638661.726 1247646.419</t>
  </si>
  <si>
    <t>2641748.154 1246628.572</t>
  </si>
  <si>
    <t>2641755.040 1246631.613</t>
  </si>
  <si>
    <t>2641767.258 1246631.703</t>
  </si>
  <si>
    <t>2641297.057 1246733.655</t>
  </si>
  <si>
    <t>2642136.979 1246921.803</t>
  </si>
  <si>
    <t>2638969.777 1245534.945</t>
  </si>
  <si>
    <t>2640190.035 1249413.887</t>
  </si>
  <si>
    <t>2640288.424 1249663.653</t>
  </si>
  <si>
    <t>2640067.633 1249744.941</t>
  </si>
  <si>
    <t>2640528.837 1248138.879</t>
  </si>
  <si>
    <t>2640364.529 1249636.954</t>
  </si>
  <si>
    <t>2639866.289 1250358.989</t>
  </si>
  <si>
    <t>2638971.256 1251102.324</t>
  </si>
  <si>
    <t>2638390.048 1251049.689</t>
  </si>
  <si>
    <t>2636944.498 1246055.718</t>
  </si>
  <si>
    <t>2633795.002 1249306.877</t>
  </si>
  <si>
    <t>2634018.948 1250502.327</t>
  </si>
  <si>
    <t>2634355.673 1249505.681</t>
  </si>
  <si>
    <t>2643233.271 1248961.983</t>
  </si>
  <si>
    <t>2642543.281 1250004.841</t>
  </si>
  <si>
    <t>2642552.825 1250003.709</t>
  </si>
  <si>
    <t>2642571.332 1250001.812</t>
  </si>
  <si>
    <t>2642574.384 1250001.445</t>
  </si>
  <si>
    <t>2642583.293 1250000.791</t>
  </si>
  <si>
    <t>2642586.245 1250000.653</t>
  </si>
  <si>
    <t>2642589.281 1250000.513</t>
  </si>
  <si>
    <t>2642562.346 1250002.585</t>
  </si>
  <si>
    <t>2642590.903 1249336.811</t>
  </si>
  <si>
    <t>2642811.091 1250627.946</t>
  </si>
  <si>
    <t>2643035.082 1250137.470</t>
  </si>
  <si>
    <t>2642901.462 1249857.825</t>
  </si>
  <si>
    <t>2642711.854 1249952.397</t>
  </si>
  <si>
    <t>2642187.580 1249380.098</t>
  </si>
  <si>
    <t>2642868.222 1249494.064</t>
  </si>
  <si>
    <t>2642903.789 1249482.185</t>
  </si>
  <si>
    <t>2642904.951 1249513.631</t>
  </si>
  <si>
    <t>2642802.624 1249940.086</t>
  </si>
  <si>
    <t>2642818.382 1249203.316</t>
  </si>
  <si>
    <t>2643066.903 1250038.281</t>
  </si>
  <si>
    <t>2642883.066 1248846.793</t>
  </si>
  <si>
    <t>2613626.849 1229663.298</t>
  </si>
  <si>
    <t>2614985.567 1226113.873</t>
  </si>
  <si>
    <t>2612094.691 1222942.817</t>
  </si>
  <si>
    <t>2609461.411 1228833.998</t>
  </si>
  <si>
    <t>2608802.750 1228219.528</t>
  </si>
  <si>
    <t>2608609.475 1228489.075</t>
  </si>
  <si>
    <t>2615946.105 1223271.506</t>
  </si>
  <si>
    <t>2604990.933 1228881.334</t>
  </si>
  <si>
    <t>2604621.126 1229436.069</t>
  </si>
  <si>
    <t>2598622.806 1228056.735</t>
  </si>
  <si>
    <t>2612175.873 1231528.620</t>
  </si>
  <si>
    <t>2612154.100 1231925.585</t>
  </si>
  <si>
    <t>2597012.888 1226753.993</t>
  </si>
  <si>
    <t>2595611.127 1225881.051</t>
  </si>
  <si>
    <t>2596970.651 1226843.469</t>
  </si>
  <si>
    <t>2596481.236 1227156.722</t>
  </si>
  <si>
    <t>2596021.524 1226819.943</t>
  </si>
  <si>
    <t>2596653.863 1227950.968</t>
  </si>
  <si>
    <t>2596224.462 1227433.934</t>
  </si>
  <si>
    <t>2597398.833 1223680.437</t>
  </si>
  <si>
    <t>2596009.106 1227068.680</t>
  </si>
  <si>
    <t>2597194.776 1226991.400</t>
  </si>
  <si>
    <t>2595908.051 1227014.068</t>
  </si>
  <si>
    <t>2596036.577 1227812.756</t>
  </si>
  <si>
    <t>2611450.344 1232904.707</t>
  </si>
  <si>
    <t>2605350.818 1229437.789</t>
  </si>
  <si>
    <t>2602871.829 1231140.952</t>
  </si>
  <si>
    <t>2602451.873 1230011.620</t>
  </si>
  <si>
    <t>2602190.227 1230351.292</t>
  </si>
  <si>
    <t>2602347.302 1231057.299</t>
  </si>
  <si>
    <t>2603769.351 1229710.333</t>
  </si>
  <si>
    <t>2604471.728 1231610.448</t>
  </si>
  <si>
    <t>2610122.735 1231160.840</t>
  </si>
  <si>
    <t>2606925.293 1230757.513</t>
  </si>
  <si>
    <t>2606896.364 1229965.484</t>
  </si>
  <si>
    <t>2601220.338 1228665.106</t>
  </si>
  <si>
    <t>2601221.269 1228237.875</t>
  </si>
  <si>
    <t>2600950.078 1228365.954</t>
  </si>
  <si>
    <t>2600687.905 1226579.958</t>
  </si>
  <si>
    <t>2601516.415 1228156.211</t>
  </si>
  <si>
    <t>2601016.300 1228064.045</t>
  </si>
  <si>
    <t>2601130.946 1229088.105</t>
  </si>
  <si>
    <t>2600955.576 1228355.537</t>
  </si>
  <si>
    <t>2600645.694 1227134.016</t>
  </si>
  <si>
    <t>2600508.446 1227007.374</t>
  </si>
  <si>
    <t>2601546.299 1227704.769</t>
  </si>
  <si>
    <t>2601549.802 1227701.849</t>
  </si>
  <si>
    <t>2600774.883 1228703.079</t>
  </si>
  <si>
    <t>2601518.995 1228636.123</t>
  </si>
  <si>
    <t>2601486.017 1228559.064</t>
  </si>
  <si>
    <t>2640476.698 1245574.424</t>
  </si>
  <si>
    <t>2638296.558 1243923.305</t>
  </si>
  <si>
    <t>2638793.233 1244852.190</t>
  </si>
  <si>
    <t>2638491.768 1244270.033</t>
  </si>
  <si>
    <t>2638466.176 1244774.362</t>
  </si>
  <si>
    <t>2630485.430 1236924.519</t>
  </si>
  <si>
    <t>2630491.867 1236937.823</t>
  </si>
  <si>
    <t>2630461.667 1236948.210</t>
  </si>
  <si>
    <t>2629921.658 1236095.935</t>
  </si>
  <si>
    <t>2629537.077 1235932.998</t>
  </si>
  <si>
    <t>2629794.702 1236261.916</t>
  </si>
  <si>
    <t>2629414.386 1235777.829</t>
  </si>
  <si>
    <t>2629667.709 1235413.050</t>
  </si>
  <si>
    <t>2641987.357 1243217.051</t>
  </si>
  <si>
    <t>2641792.064 1243195.587</t>
  </si>
  <si>
    <t>2641763.139 1243218.533</t>
  </si>
  <si>
    <t>2629745.834 1241025.941</t>
  </si>
  <si>
    <t>2629521.296 1240750.635</t>
  </si>
  <si>
    <t>2630120.171 1243542.612</t>
  </si>
  <si>
    <t>2630856.191 1243129.533</t>
  </si>
  <si>
    <t>2630399.049 1243021.055</t>
  </si>
  <si>
    <t>2629773.041 1242734.824</t>
  </si>
  <si>
    <t>2630757.443 1242843.763</t>
  </si>
  <si>
    <t>2629847.363 1242475.385</t>
  </si>
  <si>
    <t>2629552.724 1242265.479</t>
  </si>
  <si>
    <t>2629545.952 1242261.648</t>
  </si>
  <si>
    <t>2629513.883 1242244.608</t>
  </si>
  <si>
    <t>2630045.074 1242897.760</t>
  </si>
  <si>
    <t>2629552.335 1242228.133</t>
  </si>
  <si>
    <t>2629983.899 1242412.896</t>
  </si>
  <si>
    <t>2629884.876 1242391.096</t>
  </si>
  <si>
    <t>2629882.237 1242384.018</t>
  </si>
  <si>
    <t>2630439.134 1243461.254</t>
  </si>
  <si>
    <t>2629959.080 1244751.247</t>
  </si>
  <si>
    <t>2629888.316 1244745.101</t>
  </si>
  <si>
    <t>2629900.656 1244739.404</t>
  </si>
  <si>
    <t>2630517.810 1242071.857</t>
  </si>
  <si>
    <t>2630655.823 1242426.090</t>
  </si>
  <si>
    <t>2630699.626 1240565.834</t>
  </si>
  <si>
    <t>2631412.990 1242232.195</t>
  </si>
  <si>
    <t>2631261.217 1241413.754</t>
  </si>
  <si>
    <t>2631275.277 1241384.985</t>
  </si>
  <si>
    <t>2635306.431 1244432.263</t>
  </si>
  <si>
    <t>2635305.893 1244424.449</t>
  </si>
  <si>
    <t>2636387.798 1245927.270</t>
  </si>
  <si>
    <t>2635523.885 1244098.361</t>
  </si>
  <si>
    <t>2635411.368 1244801.316</t>
  </si>
  <si>
    <t>2636317.860 1246115.721</t>
  </si>
  <si>
    <t>2635574.283 1244048.640</t>
  </si>
  <si>
    <t>2636444.914 1244620.281</t>
  </si>
  <si>
    <t>2635640.253 1244262.568</t>
  </si>
  <si>
    <t>2635625.333 1244264.656</t>
  </si>
  <si>
    <t>2634632.329 1245055.582</t>
  </si>
  <si>
    <t>2636411.496 1245901.466</t>
  </si>
  <si>
    <t>2636198.605 1246329.004</t>
  </si>
  <si>
    <t>2634678.742 1244305.825</t>
  </si>
  <si>
    <t>2634793.703 1243799.387</t>
  </si>
  <si>
    <t>2636124.110 1243783.825</t>
  </si>
  <si>
    <t>2634020.106 1244364.204</t>
  </si>
  <si>
    <t>2635719.258 1245027.540</t>
  </si>
  <si>
    <t>2636069.651 1244391.223</t>
  </si>
  <si>
    <t>2634411.094 1243603.549</t>
  </si>
  <si>
    <t>2634854.551 1244550.749</t>
  </si>
  <si>
    <t>2634861.239 1244406.228</t>
  </si>
  <si>
    <t>2635491.986 1245426.841</t>
  </si>
  <si>
    <t>2635805.728 1245853.937</t>
  </si>
  <si>
    <t>2635850.904 1245581.788</t>
  </si>
  <si>
    <t>2635581.515 1245362.275</t>
  </si>
  <si>
    <t>2634304.559 1244558.781</t>
  </si>
  <si>
    <t>2635710.918 1244794.302</t>
  </si>
  <si>
    <t>2635643.765 1244267.616</t>
  </si>
  <si>
    <t>2631481.852 1242783.085</t>
  </si>
  <si>
    <t>2632072.740 1242862.234</t>
  </si>
  <si>
    <t>2643188.725 1247839.497</t>
  </si>
  <si>
    <t>2642961.774 1247425.114</t>
  </si>
  <si>
    <t>2642807.159 1246848.664</t>
  </si>
  <si>
    <t>2642850.212 1246810.023</t>
  </si>
  <si>
    <t>2643306.811 1247418.179</t>
  </si>
  <si>
    <t>2643299.829 1247433.095</t>
  </si>
  <si>
    <t>2642566.177 1246767.694</t>
  </si>
  <si>
    <t>2642581.649 1246760.097</t>
  </si>
  <si>
    <t>2642408.857 1246338.348</t>
  </si>
  <si>
    <t>2642872.594 1247697.152</t>
  </si>
  <si>
    <t>2642562.983 1247081.190</t>
  </si>
  <si>
    <t>2642602.411 1247437.007</t>
  </si>
  <si>
    <t>2642549.825 1247422.356</t>
  </si>
  <si>
    <t>2632655.359 1244066.874</t>
  </si>
  <si>
    <t>2632927.697 1243890.765</t>
  </si>
  <si>
    <t>2632612.250 1242753.587</t>
  </si>
  <si>
    <t>2632940.573 1243592.976</t>
  </si>
  <si>
    <t>2632824.291 1244081.346</t>
  </si>
  <si>
    <t>2632624.624 1242758.793</t>
  </si>
  <si>
    <t>2632625.912 1242756.487</t>
  </si>
  <si>
    <t>2632053.018 1243368.006</t>
  </si>
  <si>
    <t>2633224.699 1243318.615</t>
  </si>
  <si>
    <t>2632509.814 1244536.278</t>
  </si>
  <si>
    <t>2606494.768 1228582.068</t>
  </si>
  <si>
    <t>2607623.785 1228649.649</t>
  </si>
  <si>
    <t>2607912.088 1228278.525</t>
  </si>
  <si>
    <t>2607038.908 1228570.306</t>
  </si>
  <si>
    <t>2605532.579 1228315.953</t>
  </si>
  <si>
    <t>2606876.251 1229561.443</t>
  </si>
  <si>
    <t>2607697.393 1229376.276</t>
  </si>
  <si>
    <t>2606612.169 1229499.804</t>
  </si>
  <si>
    <t>2606759.915 1228558.343</t>
  </si>
  <si>
    <t>2606965.462 1227900.340</t>
  </si>
  <si>
    <t>2605591.588 1228573.150</t>
  </si>
  <si>
    <t>2607736.344 1228638.622</t>
  </si>
  <si>
    <t>2606573.022 1228405.180</t>
  </si>
  <si>
    <t>2607653.040 1229375.955</t>
  </si>
  <si>
    <t>2607077.352 1228723.819</t>
  </si>
  <si>
    <t>2602409.455 1249611.071</t>
  </si>
  <si>
    <t>2608320.958 1251408.967</t>
  </si>
  <si>
    <t>2598318.541 1252329.432</t>
  </si>
  <si>
    <t>2613477.582 1249511.915</t>
  </si>
  <si>
    <t>2614808.337 1249329.486</t>
  </si>
  <si>
    <t>2613480.892 1249003.797</t>
  </si>
  <si>
    <t>42: die Kategorie 1020  ist mit dem Topic Einzelobjekte der AV nicht kohärent &lt;/br&gt;62: 2 GWR-Gebäude (191026317, 191026318) innerhalb des gleichen AV-Gebäudes</t>
  </si>
  <si>
    <t>31: Kein AV-Umriss für das Gebäude 502250060</t>
  </si>
  <si>
    <t>31: Kein AV-Umriss für das Gebäude 190185208</t>
  </si>
  <si>
    <t>31: Kein AV-Umriss für das Gebäude 190185999</t>
  </si>
  <si>
    <t>31: Kein AV-Umriss für das Gebäude 191888481</t>
  </si>
  <si>
    <t>31: Kein AV-Umriss für das Gebäude 504179472</t>
  </si>
  <si>
    <t>31: Kein AV-Umriss für das Gebäude 504179473</t>
  </si>
  <si>
    <t>31: Kein AV-Umriss für das Gebäude 504179478</t>
  </si>
  <si>
    <t>31: Kein AV-Umriss für das Gebäude 504179479</t>
  </si>
  <si>
    <t>31: Kein AV-Umriss für das Gebäude 504179487</t>
  </si>
  <si>
    <t>31: Kein AV-Umriss für das Gebäude 504179488</t>
  </si>
  <si>
    <t>31: Kein AV-Umriss für das Gebäude 504179489</t>
  </si>
  <si>
    <t>31: Kein AV-Umriss für das Gebäude 504179490</t>
  </si>
  <si>
    <t>31: Kein AV-Umriss für das Gebäude 504179531</t>
  </si>
  <si>
    <t>31: Kein AV-Umriss für das Gebäude 504179532</t>
  </si>
  <si>
    <t>31: Kein AV-Umriss für das Gebäude 504179533</t>
  </si>
  <si>
    <t>31: Kein AV-Umriss für das Gebäude 504179780</t>
  </si>
  <si>
    <t>31: Kein AV-Umriss für das Gebäude 504179781</t>
  </si>
  <si>
    <t>31: Kein AV-Umriss für das Gebäude 504179782</t>
  </si>
  <si>
    <t>35: überholt im GWR. AV-Umriss schon verknüpft mit dem Gebäude mit EGID 502130462</t>
  </si>
  <si>
    <t>35: überholt im GWR. AV-Umriss schon verknüpft mit dem Gebäude mit EGID 191777612</t>
  </si>
  <si>
    <t>35: überholt im GWR. AV-Umriss schon verknüpft mit dem Gebäude mit EGID 191969798</t>
  </si>
  <si>
    <t>35: überholt im GWR. AV-Umriss schon verknüpft mit dem Gebäude mit EGID 1704869</t>
  </si>
  <si>
    <t>35: überholt im GWR. AV-Umriss schon verknüpft mit dem Gebäude mit EGID 191222552</t>
  </si>
  <si>
    <t>35: überholt im GWR. AV-Umriss schon verknüpft mit dem Gebäude mit EGID 1705673</t>
  </si>
  <si>
    <t>35: überholt im GWR. AV-Umriss schon verknüpft mit dem Gebäude mit EGID 1704897</t>
  </si>
  <si>
    <t>42: die Kategorie 1020 ist mit dem Topic Einzelobjekte der AV nicht kohärent &lt;/br&gt;62: 2 GWR-Gebäude (191026317, 191026318) innerhalb des gleichen AV-Gebäudes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</si>
</sst>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dd/mm/yyyy\ h:mm;@"/>
    <numFmt numFmtId="168" formatCode="_ * #,##0_ ;_ * \-#,##0_ ;_ * &quot;-&quot;??_ ;_ @_ "/>
    <numFmt numFmtId="169" formatCode="0000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000000"/>
      <name val="Calibri"/>
      <family val="2"/>
    </font>
    <font>
      <sz val="12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A6A6A6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sz val="11"/>
      <color rgb="FFA6A6A6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66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5" fillId="3" borderId="0" xfId="2" applyFont="1" applyFill="1" applyBorder="1" applyAlignment="1">
      <alignment vertical="center" wrapText="1"/>
    </xf>
    <xf numFmtId="0" fontId="2" fillId="4" borderId="0" xfId="1" applyFont="1" applyFill="1" applyBorder="1" applyAlignment="1">
      <alignment vertical="center"/>
    </xf>
    <xf numFmtId="0" fontId="2" fillId="4" borderId="0" xfId="4" applyFont="1" applyFill="1" applyBorder="1" applyAlignment="1">
      <alignment vertical="center" wrapText="1"/>
    </xf>
    <xf numFmtId="0" fontId="2" fillId="5" borderId="0" xfId="1" applyFont="1" applyFill="1" applyBorder="1" applyAlignment="1">
      <alignment vertical="center"/>
    </xf>
    <xf numFmtId="0" fontId="2" fillId="5" borderId="0" xfId="4" applyFont="1" applyFill="1" applyBorder="1" applyAlignment="1">
      <alignment vertical="center" wrapText="1"/>
    </xf>
    <xf numFmtId="0" fontId="5" fillId="6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166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/>
    <xf numFmtId="0" fontId="5" fillId="0" borderId="1" xfId="5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6" applyFill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/>
    <xf numFmtId="167" fontId="3" fillId="0" borderId="2" xfId="1" applyNumberFormat="1" applyFont="1" applyBorder="1" applyAlignment="1"/>
    <xf numFmtId="0" fontId="2" fillId="0" borderId="0" xfId="1" applyFont="1" applyFill="1" applyBorder="1" applyAlignment="1">
      <alignment vertical="center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9" fillId="0" borderId="8" xfId="3" applyFont="1" applyFill="1" applyBorder="1" applyAlignment="1"/>
    <xf numFmtId="0" fontId="9" fillId="0" borderId="0" xfId="3" applyFont="1" applyFill="1" applyBorder="1" applyAlignment="1"/>
    <xf numFmtId="0" fontId="2" fillId="0" borderId="6" xfId="1" applyFont="1" applyBorder="1"/>
    <xf numFmtId="0" fontId="2" fillId="0" borderId="7" xfId="1" applyFont="1" applyBorder="1"/>
    <xf numFmtId="0" fontId="2" fillId="0" borderId="6" xfId="1" applyFont="1" applyFill="1" applyBorder="1"/>
    <xf numFmtId="0" fontId="2" fillId="0" borderId="8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8" xfId="1" applyFont="1" applyFill="1" applyBorder="1"/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10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/>
    </xf>
    <xf numFmtId="0" fontId="11" fillId="9" borderId="0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horizontal="left" vertical="center"/>
    </xf>
    <xf numFmtId="0" fontId="15" fillId="0" borderId="9" xfId="1" applyFont="1" applyBorder="1" applyAlignment="1">
      <alignment vertical="center"/>
    </xf>
    <xf numFmtId="0" fontId="16" fillId="0" borderId="1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1" fillId="10" borderId="0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2" fillId="0" borderId="9" xfId="1" applyFont="1" applyFill="1" applyBorder="1"/>
    <xf numFmtId="0" fontId="2" fillId="0" borderId="0" xfId="1" applyFont="1" applyFill="1" applyBorder="1"/>
    <xf numFmtId="0" fontId="11" fillId="0" borderId="0" xfId="1" applyFont="1" applyFill="1" applyBorder="1"/>
    <xf numFmtId="0" fontId="11" fillId="0" borderId="9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9" fillId="0" borderId="0" xfId="1" applyFont="1" applyFill="1" applyBorder="1"/>
    <xf numFmtId="0" fontId="20" fillId="0" borderId="9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1" fillId="0" borderId="0" xfId="1" applyFont="1" applyFill="1" applyBorder="1"/>
    <xf numFmtId="0" fontId="7" fillId="0" borderId="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10" fillId="11" borderId="9" xfId="1" applyFont="1" applyFill="1" applyBorder="1" applyAlignment="1">
      <alignment vertical="center"/>
    </xf>
    <xf numFmtId="0" fontId="22" fillId="11" borderId="0" xfId="1" applyFont="1" applyFill="1" applyBorder="1" applyAlignment="1">
      <alignment vertical="center"/>
    </xf>
    <xf numFmtId="0" fontId="10" fillId="11" borderId="0" xfId="1" applyFont="1" applyFill="1" applyBorder="1" applyAlignment="1">
      <alignment vertical="center"/>
    </xf>
    <xf numFmtId="10" fontId="22" fillId="11" borderId="0" xfId="1" applyNumberFormat="1" applyFont="1" applyFill="1" applyBorder="1" applyAlignment="1">
      <alignment vertical="center"/>
    </xf>
    <xf numFmtId="0" fontId="22" fillId="11" borderId="10" xfId="1" applyFont="1" applyFill="1" applyBorder="1" applyAlignment="1">
      <alignment vertical="center"/>
    </xf>
    <xf numFmtId="0" fontId="22" fillId="11" borderId="9" xfId="1" applyFont="1" applyFill="1" applyBorder="1" applyAlignment="1">
      <alignment vertical="center"/>
    </xf>
    <xf numFmtId="0" fontId="10" fillId="11" borderId="10" xfId="1" applyFont="1" applyFill="1" applyBorder="1" applyAlignment="1">
      <alignment vertical="center"/>
    </xf>
    <xf numFmtId="1" fontId="2" fillId="2" borderId="0" xfId="7" applyNumberFormat="1" applyFont="1" applyFill="1" applyBorder="1" applyAlignment="1">
      <alignment vertical="center"/>
    </xf>
    <xf numFmtId="9" fontId="2" fillId="2" borderId="0" xfId="7" applyFont="1" applyFill="1" applyBorder="1" applyAlignment="1">
      <alignment vertical="center"/>
    </xf>
    <xf numFmtId="10" fontId="2" fillId="2" borderId="0" xfId="7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1" fontId="10" fillId="0" borderId="0" xfId="7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10" fontId="22" fillId="12" borderId="0" xfId="1" applyNumberFormat="1" applyFont="1" applyFill="1" applyBorder="1" applyAlignment="1">
      <alignment vertical="center"/>
    </xf>
    <xf numFmtId="0" fontId="22" fillId="0" borderId="10" xfId="1" applyFont="1" applyFill="1" applyBorder="1" applyAlignment="1">
      <alignment vertical="center"/>
    </xf>
    <xf numFmtId="0" fontId="22" fillId="0" borderId="9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1" fontId="2" fillId="0" borderId="0" xfId="7" applyNumberFormat="1" applyFont="1" applyFill="1" applyBorder="1" applyAlignment="1">
      <alignment vertical="center"/>
    </xf>
    <xf numFmtId="9" fontId="2" fillId="0" borderId="0" xfId="7" applyFont="1" applyFill="1" applyBorder="1" applyAlignment="1">
      <alignment vertical="center"/>
    </xf>
    <xf numFmtId="10" fontId="2" fillId="0" borderId="0" xfId="7" applyNumberFormat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1" fontId="10" fillId="2" borderId="0" xfId="7" applyNumberFormat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/>
    </xf>
    <xf numFmtId="0" fontId="22" fillId="2" borderId="10" xfId="1" applyFont="1" applyFill="1" applyBorder="1" applyAlignment="1">
      <alignment vertical="center"/>
    </xf>
    <xf numFmtId="0" fontId="22" fillId="2" borderId="9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0" fontId="22" fillId="0" borderId="0" xfId="1" applyNumberFormat="1" applyFont="1" applyFill="1" applyBorder="1" applyAlignment="1">
      <alignment vertical="center"/>
    </xf>
    <xf numFmtId="10" fontId="22" fillId="2" borderId="0" xfId="1" applyNumberFormat="1" applyFont="1" applyFill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164" fontId="11" fillId="0" borderId="12" xfId="8" applyNumberFormat="1" applyFont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10" fontId="11" fillId="0" borderId="12" xfId="7" applyNumberFormat="1" applyFont="1" applyFill="1" applyBorder="1" applyAlignment="1">
      <alignment vertical="center"/>
    </xf>
    <xf numFmtId="0" fontId="24" fillId="0" borderId="11" xfId="1" applyFont="1" applyFill="1" applyBorder="1" applyAlignment="1">
      <alignment vertical="center"/>
    </xf>
    <xf numFmtId="168" fontId="24" fillId="0" borderId="12" xfId="8" applyNumberFormat="1" applyFont="1" applyFill="1" applyBorder="1" applyAlignment="1">
      <alignment vertical="center"/>
    </xf>
    <xf numFmtId="0" fontId="24" fillId="0" borderId="12" xfId="1" applyFont="1" applyFill="1" applyBorder="1" applyAlignment="1">
      <alignment vertical="center"/>
    </xf>
    <xf numFmtId="10" fontId="24" fillId="0" borderId="12" xfId="7" applyNumberFormat="1" applyFont="1" applyFill="1" applyBorder="1" applyAlignment="1">
      <alignment vertical="center"/>
    </xf>
    <xf numFmtId="0" fontId="24" fillId="0" borderId="13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12" xfId="1" applyNumberFormat="1" applyFont="1" applyFill="1" applyBorder="1" applyAlignment="1">
      <alignment vertical="center"/>
    </xf>
    <xf numFmtId="9" fontId="11" fillId="0" borderId="12" xfId="7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3" fontId="11" fillId="0" borderId="12" xfId="8" applyNumberFormat="1" applyFont="1" applyBorder="1" applyAlignment="1">
      <alignment vertical="center"/>
    </xf>
    <xf numFmtId="3" fontId="11" fillId="0" borderId="13" xfId="8" applyNumberFormat="1" applyFont="1" applyBorder="1" applyAlignment="1">
      <alignment vertical="center"/>
    </xf>
    <xf numFmtId="9" fontId="11" fillId="0" borderId="13" xfId="7" applyFont="1" applyBorder="1" applyAlignment="1">
      <alignment vertical="center"/>
    </xf>
    <xf numFmtId="9" fontId="11" fillId="0" borderId="11" xfId="7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1" fillId="0" borderId="0" xfId="1" applyFont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" fillId="0" borderId="0" xfId="1"/>
    <xf numFmtId="0" fontId="25" fillId="0" borderId="0" xfId="1" applyFont="1"/>
    <xf numFmtId="0" fontId="2" fillId="0" borderId="0" xfId="1" applyFont="1" applyAlignment="1"/>
    <xf numFmtId="0" fontId="2" fillId="0" borderId="0" xfId="1" applyFont="1" applyBorder="1"/>
    <xf numFmtId="0" fontId="25" fillId="0" borderId="0" xfId="1" applyFont="1" applyBorder="1"/>
    <xf numFmtId="0" fontId="25" fillId="0" borderId="7" xfId="1" applyFont="1" applyBorder="1"/>
    <xf numFmtId="0" fontId="2" fillId="0" borderId="14" xfId="1" applyFont="1" applyBorder="1"/>
    <xf numFmtId="0" fontId="27" fillId="9" borderId="0" xfId="1" applyFont="1" applyFill="1" applyBorder="1" applyAlignment="1">
      <alignment vertical="center" wrapText="1"/>
    </xf>
    <xf numFmtId="0" fontId="28" fillId="9" borderId="9" xfId="1" applyFont="1" applyFill="1" applyBorder="1" applyAlignment="1">
      <alignment vertical="center"/>
    </xf>
    <xf numFmtId="0" fontId="11" fillId="14" borderId="1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29" fillId="0" borderId="0" xfId="1" applyFont="1"/>
    <xf numFmtId="0" fontId="11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/>
    </xf>
    <xf numFmtId="0" fontId="2" fillId="0" borderId="15" xfId="1" applyFont="1" applyFill="1" applyBorder="1"/>
    <xf numFmtId="0" fontId="2" fillId="0" borderId="0" xfId="1" applyFont="1" applyFill="1"/>
    <xf numFmtId="0" fontId="2" fillId="0" borderId="9" xfId="1" applyFont="1" applyBorder="1"/>
    <xf numFmtId="0" fontId="25" fillId="0" borderId="0" xfId="6" applyNumberFormat="1" applyFont="1"/>
    <xf numFmtId="0" fontId="2" fillId="0" borderId="10" xfId="1" applyFont="1" applyFill="1" applyBorder="1"/>
    <xf numFmtId="0" fontId="2" fillId="0" borderId="10" xfId="1" applyFont="1" applyBorder="1"/>
    <xf numFmtId="0" fontId="12" fillId="0" borderId="10" xfId="1" applyFont="1" applyFill="1" applyBorder="1"/>
    <xf numFmtId="0" fontId="11" fillId="14" borderId="0" xfId="1" applyFont="1" applyFill="1" applyAlignment="1">
      <alignment vertical="center"/>
    </xf>
    <xf numFmtId="0" fontId="2" fillId="14" borderId="0" xfId="1" applyFill="1"/>
    <xf numFmtId="0" fontId="30" fillId="0" borderId="0" xfId="1" applyFont="1"/>
    <xf numFmtId="0" fontId="11" fillId="0" borderId="0" xfId="1" applyFont="1"/>
    <xf numFmtId="0" fontId="11" fillId="3" borderId="0" xfId="1" applyFont="1" applyFill="1"/>
    <xf numFmtId="0" fontId="2" fillId="3" borderId="0" xfId="1" applyFill="1"/>
    <xf numFmtId="0" fontId="31" fillId="15" borderId="0" xfId="1" applyFont="1" applyFill="1" applyAlignment="1">
      <alignment horizontal="center" vertical="center"/>
    </xf>
    <xf numFmtId="0" fontId="11" fillId="0" borderId="0" xfId="3" applyFont="1"/>
    <xf numFmtId="0" fontId="26" fillId="4" borderId="0" xfId="1" applyFont="1" applyFill="1"/>
    <xf numFmtId="0" fontId="2" fillId="4" borderId="0" xfId="1" applyFont="1" applyFill="1"/>
    <xf numFmtId="49" fontId="30" fillId="0" borderId="0" xfId="1" applyNumberFormat="1" applyFont="1"/>
    <xf numFmtId="0" fontId="31" fillId="0" borderId="0" xfId="5" applyFont="1"/>
    <xf numFmtId="49" fontId="31" fillId="0" borderId="0" xfId="5" applyNumberFormat="1" applyFont="1"/>
    <xf numFmtId="0" fontId="31" fillId="10" borderId="0" xfId="5" applyFont="1" applyFill="1"/>
    <xf numFmtId="0" fontId="11" fillId="10" borderId="0" xfId="1" applyFont="1" applyFill="1" applyAlignment="1">
      <alignment vertical="center"/>
    </xf>
    <xf numFmtId="0" fontId="2" fillId="10" borderId="0" xfId="1" applyFont="1" applyFill="1"/>
    <xf numFmtId="0" fontId="32" fillId="0" borderId="0" xfId="1" applyFont="1" applyAlignment="1">
      <alignment vertical="center"/>
    </xf>
    <xf numFmtId="49" fontId="2" fillId="0" borderId="0" xfId="1" applyNumberFormat="1" applyFont="1"/>
    <xf numFmtId="0" fontId="2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6" fillId="0" borderId="0" xfId="6" applyAlignment="1">
      <alignment horizontal="left"/>
    </xf>
    <xf numFmtId="0" fontId="6" fillId="0" borderId="0" xfId="6"/>
    <xf numFmtId="0" fontId="2" fillId="0" borderId="0" xfId="1" applyFont="1" applyBorder="1" applyAlignment="1">
      <alignment vertical="center" wrapText="1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0" fontId="22" fillId="2" borderId="0" xfId="7" applyNumberFormat="1" applyFont="1" applyFill="1" applyBorder="1" applyAlignment="1">
      <alignment vertical="center"/>
    </xf>
    <xf numFmtId="3" fontId="22" fillId="2" borderId="0" xfId="8" applyNumberFormat="1" applyFont="1" applyFill="1" applyBorder="1" applyAlignment="1">
      <alignment vertical="center"/>
    </xf>
    <xf numFmtId="3" fontId="22" fillId="2" borderId="10" xfId="8" applyNumberFormat="1" applyFont="1" applyFill="1" applyBorder="1" applyAlignment="1">
      <alignment vertical="center"/>
    </xf>
    <xf numFmtId="9" fontId="22" fillId="2" borderId="0" xfId="7" applyFont="1" applyFill="1" applyBorder="1" applyAlignment="1">
      <alignment vertical="center"/>
    </xf>
    <xf numFmtId="9" fontId="22" fillId="2" borderId="10" xfId="7" applyFont="1" applyFill="1" applyBorder="1" applyAlignment="1">
      <alignment vertical="center"/>
    </xf>
    <xf numFmtId="9" fontId="22" fillId="2" borderId="9" xfId="7" applyFont="1" applyFill="1" applyBorder="1" applyAlignment="1">
      <alignment vertical="center"/>
    </xf>
    <xf numFmtId="9" fontId="22" fillId="0" borderId="0" xfId="7" applyFont="1" applyFill="1" applyBorder="1" applyAlignment="1">
      <alignment vertical="center"/>
    </xf>
    <xf numFmtId="3" fontId="22" fillId="0" borderId="0" xfId="8" applyNumberFormat="1" applyFont="1" applyBorder="1" applyAlignment="1">
      <alignment vertical="center"/>
    </xf>
    <xf numFmtId="3" fontId="22" fillId="0" borderId="10" xfId="8" applyNumberFormat="1" applyFont="1" applyBorder="1" applyAlignment="1">
      <alignment vertical="center"/>
    </xf>
    <xf numFmtId="9" fontId="22" fillId="0" borderId="0" xfId="7" applyFont="1" applyBorder="1" applyAlignment="1">
      <alignment vertical="center"/>
    </xf>
    <xf numFmtId="9" fontId="22" fillId="0" borderId="10" xfId="7" applyFont="1" applyBorder="1" applyAlignment="1">
      <alignment vertical="center"/>
    </xf>
    <xf numFmtId="9" fontId="22" fillId="0" borderId="9" xfId="7" applyFont="1" applyBorder="1" applyAlignment="1">
      <alignment vertical="center"/>
    </xf>
    <xf numFmtId="10" fontId="22" fillId="0" borderId="0" xfId="7" applyNumberFormat="1" applyFont="1" applyFill="1" applyBorder="1" applyAlignment="1">
      <alignment vertical="center"/>
    </xf>
    <xf numFmtId="3" fontId="22" fillId="0" borderId="0" xfId="8" applyNumberFormat="1" applyFont="1" applyFill="1" applyBorder="1" applyAlignment="1">
      <alignment vertical="center"/>
    </xf>
    <xf numFmtId="3" fontId="22" fillId="0" borderId="10" xfId="8" applyNumberFormat="1" applyFont="1" applyFill="1" applyBorder="1" applyAlignment="1">
      <alignment vertical="center"/>
    </xf>
    <xf numFmtId="9" fontId="22" fillId="0" borderId="10" xfId="7" applyFont="1" applyFill="1" applyBorder="1" applyAlignment="1">
      <alignment vertical="center"/>
    </xf>
    <xf numFmtId="9" fontId="22" fillId="0" borderId="9" xfId="7" applyFont="1" applyFill="1" applyBorder="1" applyAlignment="1">
      <alignment vertical="center"/>
    </xf>
    <xf numFmtId="0" fontId="11" fillId="6" borderId="0" xfId="1" applyFont="1" applyFill="1" applyAlignment="1">
      <alignment vertical="top"/>
    </xf>
    <xf numFmtId="0" fontId="2" fillId="6" borderId="0" xfId="1" applyFont="1" applyFill="1" applyAlignment="1">
      <alignment horizontal="right" vertical="top"/>
    </xf>
    <xf numFmtId="0" fontId="2" fillId="6" borderId="0" xfId="1" applyFont="1" applyFill="1" applyAlignment="1">
      <alignment vertical="top"/>
    </xf>
    <xf numFmtId="14" fontId="2" fillId="6" borderId="0" xfId="1" applyNumberFormat="1" applyFont="1" applyFill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2" fillId="0" borderId="0" xfId="0" applyFont="1"/>
    <xf numFmtId="0" fontId="6" fillId="0" borderId="0" xfId="6" applyFont="1"/>
    <xf numFmtId="169" fontId="22" fillId="0" borderId="0" xfId="0" applyNumberFormat="1" applyFont="1"/>
    <xf numFmtId="0" fontId="33" fillId="16" borderId="0" xfId="1" applyFont="1" applyFill="1" applyAlignment="1">
      <alignment horizontal="left" vertical="top"/>
    </xf>
    <xf numFmtId="0" fontId="2" fillId="16" borderId="0" xfId="1" applyFont="1" applyFill="1" applyAlignment="1">
      <alignment horizontal="left" vertical="top"/>
    </xf>
    <xf numFmtId="14" fontId="2" fillId="16" borderId="0" xfId="1" applyNumberFormat="1" applyFont="1" applyFill="1" applyAlignment="1">
      <alignment horizontal="left" vertical="top"/>
    </xf>
    <xf numFmtId="0" fontId="11" fillId="17" borderId="0" xfId="1" applyFont="1" applyFill="1"/>
    <xf numFmtId="0" fontId="22" fillId="17" borderId="0" xfId="0" applyFont="1" applyFill="1"/>
    <xf numFmtId="0" fontId="5" fillId="0" borderId="0" xfId="0" applyFont="1"/>
    <xf numFmtId="0" fontId="6" fillId="0" borderId="0" xfId="6" applyNumberFormat="1" applyFont="1"/>
    <xf numFmtId="10" fontId="2" fillId="0" borderId="15" xfId="1" applyNumberFormat="1" applyFont="1" applyBorder="1"/>
    <xf numFmtId="9" fontId="22" fillId="0" borderId="0" xfId="7" applyFont="1"/>
    <xf numFmtId="0" fontId="34" fillId="0" borderId="0" xfId="1" applyFont="1"/>
    <xf numFmtId="0" fontId="34" fillId="0" borderId="6" xfId="1" applyFont="1" applyBorder="1"/>
    <xf numFmtId="0" fontId="34" fillId="0" borderId="9" xfId="1" applyFont="1" applyFill="1" applyBorder="1" applyAlignment="1">
      <alignment vertical="center"/>
    </xf>
    <xf numFmtId="0" fontId="34" fillId="0" borderId="0" xfId="0" applyFont="1"/>
    <xf numFmtId="0" fontId="34" fillId="0" borderId="0" xfId="1" applyFont="1" applyFill="1"/>
    <xf numFmtId="0" fontId="34" fillId="0" borderId="0" xfId="1" applyFont="1" applyFill="1" applyAlignment="1">
      <alignment horizontal="center" vertical="top" wrapText="1"/>
    </xf>
    <xf numFmtId="0" fontId="34" fillId="0" borderId="0" xfId="1" applyFont="1" applyFill="1" applyBorder="1" applyAlignment="1">
      <alignment horizontal="center" vertical="top" wrapText="1"/>
    </xf>
    <xf numFmtId="10" fontId="22" fillId="0" borderId="15" xfId="7" applyNumberFormat="1" applyFont="1" applyBorder="1"/>
    <xf numFmtId="10" fontId="22" fillId="0" borderId="0" xfId="7" applyNumberFormat="1" applyFont="1"/>
    <xf numFmtId="9" fontId="34" fillId="0" borderId="0" xfId="1" applyNumberFormat="1" applyFont="1"/>
    <xf numFmtId="0" fontId="8" fillId="0" borderId="0" xfId="1" applyFont="1" applyFill="1"/>
    <xf numFmtId="0" fontId="8" fillId="0" borderId="0" xfId="1" applyFont="1" applyFill="1" applyAlignment="1">
      <alignment horizontal="center" vertical="top" wrapText="1"/>
    </xf>
    <xf numFmtId="9" fontId="8" fillId="0" borderId="0" xfId="1" applyNumberFormat="1" applyFont="1"/>
    <xf numFmtId="0" fontId="8" fillId="0" borderId="0" xfId="1" applyFont="1"/>
    <xf numFmtId="0" fontId="8" fillId="0" borderId="0" xfId="1" applyFont="1" applyFill="1" applyBorder="1" applyAlignment="1">
      <alignment horizontal="center" vertical="top" wrapText="1"/>
    </xf>
    <xf numFmtId="0" fontId="34" fillId="0" borderId="8" xfId="1" applyFont="1" applyBorder="1"/>
    <xf numFmtId="0" fontId="35" fillId="9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34" fillId="0" borderId="10" xfId="1" applyFont="1" applyFill="1" applyBorder="1"/>
    <xf numFmtId="9" fontId="36" fillId="0" borderId="10" xfId="7" applyFont="1" applyFill="1" applyBorder="1"/>
    <xf numFmtId="0" fontId="34" fillId="0" borderId="10" xfId="1" applyFont="1" applyBorder="1"/>
    <xf numFmtId="0" fontId="6" fillId="0" borderId="0" xfId="6" applyFont="1" applyAlignment="1">
      <alignment horizontal="left"/>
    </xf>
    <xf numFmtId="0" fontId="7" fillId="8" borderId="3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left" vertical="center" wrapText="1"/>
    </xf>
    <xf numFmtId="0" fontId="11" fillId="10" borderId="0" xfId="1" applyFont="1" applyFill="1" applyBorder="1" applyAlignment="1">
      <alignment horizontal="left" vertical="center" wrapText="1"/>
    </xf>
    <xf numFmtId="0" fontId="7" fillId="10" borderId="0" xfId="1" applyFont="1" applyFill="1" applyBorder="1" applyAlignment="1">
      <alignment horizontal="center" vertical="center" wrapText="1"/>
    </xf>
    <xf numFmtId="0" fontId="11" fillId="10" borderId="0" xfId="1" applyFont="1" applyFill="1" applyBorder="1" applyAlignment="1">
      <alignment horizontal="center" vertical="center"/>
    </xf>
    <xf numFmtId="0" fontId="6" fillId="0" borderId="0" xfId="6" applyFont="1" applyAlignment="1">
      <alignment horizontal="left"/>
    </xf>
    <xf numFmtId="0" fontId="22" fillId="13" borderId="0" xfId="3" applyFont="1" applyFill="1" applyAlignment="1">
      <alignment horizontal="left"/>
    </xf>
    <xf numFmtId="0" fontId="2" fillId="13" borderId="0" xfId="3" applyFont="1" applyFill="1" applyAlignment="1">
      <alignment horizontal="left"/>
    </xf>
    <xf numFmtId="0" fontId="33" fillId="0" borderId="0" xfId="3" applyFont="1" applyAlignment="1">
      <alignment horizontal="center"/>
    </xf>
    <xf numFmtId="0" fontId="9" fillId="0" borderId="0" xfId="3" applyFont="1" applyFill="1" applyAlignment="1">
      <alignment horizontal="center"/>
    </xf>
    <xf numFmtId="0" fontId="6" fillId="0" borderId="0" xfId="6" applyAlignment="1">
      <alignment horizontal="left"/>
    </xf>
    <xf numFmtId="0" fontId="31" fillId="15" borderId="0" xfId="1" applyFont="1" applyFill="1" applyAlignment="1">
      <alignment horizontal="center" vertical="center" wrapText="1"/>
    </xf>
    <xf numFmtId="0" fontId="31" fillId="15" borderId="0" xfId="1" applyFont="1" applyFill="1" applyAlignment="1">
      <alignment horizontal="center" vertical="center"/>
    </xf>
    <xf numFmtId="0" fontId="31" fillId="10" borderId="0" xfId="1" applyFont="1" applyFill="1" applyAlignment="1">
      <alignment horizontal="center" vertical="center" wrapText="1"/>
    </xf>
    <xf numFmtId="0" fontId="31" fillId="10" borderId="0" xfId="1" applyFont="1" applyFill="1" applyAlignment="1">
      <alignment horizontal="center" vertical="center"/>
    </xf>
    <xf numFmtId="0" fontId="2" fillId="10" borderId="0" xfId="1" applyFont="1" applyFill="1" applyAlignment="1">
      <alignment horizontal="center"/>
    </xf>
    <xf numFmtId="0" fontId="2" fillId="0" borderId="0" xfId="1" applyFont="1" applyAlignment="1">
      <alignment vertical="top" wrapText="1"/>
    </xf>
  </cellXfs>
  <cellStyles count="9">
    <cellStyle name="Hyperlink" xfId="6" builtinId="8"/>
    <cellStyle name="Milliers 2" xfId="8" xr:uid="{00000000-0005-0000-0000-000001000000}"/>
    <cellStyle name="Normal" xfId="0" builtinId="0"/>
    <cellStyle name="Normal 2" xfId="1" xr:uid="{00000000-0005-0000-0000-000003000000}"/>
    <cellStyle name="Normal 2 2 2" xfId="2" xr:uid="{00000000-0005-0000-0000-000004000000}"/>
    <cellStyle name="Normal 2 4" xfId="3" xr:uid="{00000000-0005-0000-0000-000005000000}"/>
    <cellStyle name="Normal 2 4 2 2" xfId="4" xr:uid="{00000000-0005-0000-0000-000006000000}"/>
    <cellStyle name="Normal 3" xfId="5" xr:uid="{00000000-0005-0000-0000-000007000000}"/>
    <cellStyle name="Pourcentage 2" xfId="7" xr:uid="{00000000-0005-0000-0000-000008000000}"/>
  </cellStyles>
  <dxfs count="37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1C5"/>
        </patternFill>
      </fill>
    </dxf>
    <dxf>
      <font>
        <b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4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144000</xdr:colOff>
      <xdr:row>5</xdr:row>
      <xdr:rowOff>180000</xdr:rowOff>
    </xdr:to>
    <xdr:pic>
      <xdr:nvPicPr>
        <xdr:cNvPr id="2" name="Image 1" descr="http://www.e-service.admin.ch/delimo/images/a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858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1</xdr:rowOff>
    </xdr:from>
    <xdr:to>
      <xdr:col>1</xdr:col>
      <xdr:colOff>144000</xdr:colOff>
      <xdr:row>8</xdr:row>
      <xdr:rowOff>182794</xdr:rowOff>
    </xdr:to>
    <xdr:pic>
      <xdr:nvPicPr>
        <xdr:cNvPr id="3" name="Image 2" descr="http://www.e-service.admin.ch/delimo/images/b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695451"/>
          <a:ext cx="144000" cy="18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144000</xdr:colOff>
      <xdr:row>9</xdr:row>
      <xdr:rowOff>178031</xdr:rowOff>
    </xdr:to>
    <xdr:pic>
      <xdr:nvPicPr>
        <xdr:cNvPr id="4" name="Image 3" descr="http://www.e-service.admin.ch/delimo/images/bl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898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144000</xdr:colOff>
      <xdr:row>10</xdr:row>
      <xdr:rowOff>178031</xdr:rowOff>
    </xdr:to>
    <xdr:pic>
      <xdr:nvPicPr>
        <xdr:cNvPr id="5" name="Image 4" descr="http://www.e-service.admin.ch/delimo/images/b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1018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144000</xdr:colOff>
      <xdr:row>11</xdr:row>
      <xdr:rowOff>178031</xdr:rowOff>
    </xdr:to>
    <xdr:pic>
      <xdr:nvPicPr>
        <xdr:cNvPr id="6" name="Image 5" descr="http://www.e-service.admin.ch/delimo/images/fr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3050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144000</xdr:colOff>
      <xdr:row>12</xdr:row>
      <xdr:rowOff>180000</xdr:rowOff>
    </xdr:to>
    <xdr:pic>
      <xdr:nvPicPr>
        <xdr:cNvPr id="7" name="Image 6" descr="http://www.e-service.admin.ch/delimo/images/ge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508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144000</xdr:colOff>
      <xdr:row>13</xdr:row>
      <xdr:rowOff>178031</xdr:rowOff>
    </xdr:to>
    <xdr:pic>
      <xdr:nvPicPr>
        <xdr:cNvPr id="8" name="Image 7" descr="http://www.e-service.admin.ch/delimo/images/gl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7114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144000</xdr:colOff>
      <xdr:row>14</xdr:row>
      <xdr:rowOff>178031</xdr:rowOff>
    </xdr:to>
    <xdr:pic>
      <xdr:nvPicPr>
        <xdr:cNvPr id="9" name="Image 8" descr="http://www.e-service.admin.ch/delimo/images/gr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914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1</xdr:rowOff>
    </xdr:from>
    <xdr:to>
      <xdr:col>1</xdr:col>
      <xdr:colOff>144000</xdr:colOff>
      <xdr:row>15</xdr:row>
      <xdr:rowOff>164014</xdr:rowOff>
    </xdr:to>
    <xdr:pic>
      <xdr:nvPicPr>
        <xdr:cNvPr id="10" name="Image 9" descr="http://www.e-service.admin.ch/delimo/images/ju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17851"/>
          <a:ext cx="144000" cy="164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144000</xdr:colOff>
      <xdr:row>16</xdr:row>
      <xdr:rowOff>180000</xdr:rowOff>
    </xdr:to>
    <xdr:pic>
      <xdr:nvPicPr>
        <xdr:cNvPr id="11" name="Image 10" descr="http://www.e-service.admin.ch/delimo/images/lu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321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144000</xdr:colOff>
      <xdr:row>17</xdr:row>
      <xdr:rowOff>180000</xdr:rowOff>
    </xdr:to>
    <xdr:pic>
      <xdr:nvPicPr>
        <xdr:cNvPr id="12" name="Image 11" descr="http://www.e-service.admin.ch/delimo/images/ne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524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144000</xdr:colOff>
      <xdr:row>18</xdr:row>
      <xdr:rowOff>178030</xdr:rowOff>
    </xdr:to>
    <xdr:pic>
      <xdr:nvPicPr>
        <xdr:cNvPr id="13" name="Image 12" descr="http://www.e-service.admin.ch/delimo/images/nw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727450"/>
          <a:ext cx="144000" cy="18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144000</xdr:colOff>
      <xdr:row>19</xdr:row>
      <xdr:rowOff>178031</xdr:rowOff>
    </xdr:to>
    <xdr:pic>
      <xdr:nvPicPr>
        <xdr:cNvPr id="14" name="Image 13" descr="http://www.e-service.admin.ch/delimo/images/ow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930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20</xdr:row>
      <xdr:rowOff>0</xdr:rowOff>
    </xdr:from>
    <xdr:ext cx="144000" cy="178412"/>
    <xdr:pic>
      <xdr:nvPicPr>
        <xdr:cNvPr id="15" name="Image 14" descr="http://www.e-service.admin.ch/delimo/images/sg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133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144000" cy="180000"/>
    <xdr:pic>
      <xdr:nvPicPr>
        <xdr:cNvPr id="16" name="Image 15" descr="http://www.e-service.admin.ch/delimo/images/sh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337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144000" cy="178412"/>
    <xdr:pic>
      <xdr:nvPicPr>
        <xdr:cNvPr id="17" name="Image 16" descr="http://www.e-service.admin.ch/delimo/images/so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540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144000" cy="178412"/>
    <xdr:pic>
      <xdr:nvPicPr>
        <xdr:cNvPr id="18" name="Image 17" descr="http://www.e-service.admin.ch/delimo/images/sz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743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1</xdr:rowOff>
    </xdr:from>
    <xdr:ext cx="144000" cy="178413"/>
    <xdr:pic>
      <xdr:nvPicPr>
        <xdr:cNvPr id="19" name="Image 18" descr="http://www.e-service.admin.ch/delimo/images/tg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946651"/>
          <a:ext cx="144000" cy="178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144000" cy="178412"/>
    <xdr:pic>
      <xdr:nvPicPr>
        <xdr:cNvPr id="20" name="Image 19" descr="http://www.e-service.admin.ch/delimo/images/ti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149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144000" cy="178412"/>
    <xdr:pic>
      <xdr:nvPicPr>
        <xdr:cNvPr id="21" name="Image 20" descr="http://www.e-service.admin.ch/delimo/images/ur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3530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44000" cy="178412"/>
    <xdr:pic>
      <xdr:nvPicPr>
        <xdr:cNvPr id="22" name="Image 21" descr="http://www.e-service.admin.ch/delimo/images/vd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556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144000" cy="178412"/>
    <xdr:pic>
      <xdr:nvPicPr>
        <xdr:cNvPr id="23" name="Image 22" descr="http://www.e-service.admin.ch/delimo/images/vs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759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144000" cy="180000"/>
    <xdr:pic>
      <xdr:nvPicPr>
        <xdr:cNvPr id="24" name="Image 23" descr="http://www.e-service.admin.ch/delimo/images/zg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9626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145282" cy="180000"/>
    <xdr:pic>
      <xdr:nvPicPr>
        <xdr:cNvPr id="25" name="Image 24" descr="http://www.e-service.admin.ch/delimo/images/zh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165850"/>
          <a:ext cx="145282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6</xdr:row>
      <xdr:rowOff>202406</xdr:rowOff>
    </xdr:from>
    <xdr:to>
      <xdr:col>1</xdr:col>
      <xdr:colOff>144000</xdr:colOff>
      <xdr:row>7</xdr:row>
      <xdr:rowOff>178030</xdr:rowOff>
    </xdr:to>
    <xdr:pic>
      <xdr:nvPicPr>
        <xdr:cNvPr id="26" name="Image 25" descr="http://www.e-service.admin.ch/delimo/images/ar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91456"/>
          <a:ext cx="144000" cy="185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144000</xdr:colOff>
      <xdr:row>6</xdr:row>
      <xdr:rowOff>180000</xdr:rowOff>
    </xdr:to>
    <xdr:pic>
      <xdr:nvPicPr>
        <xdr:cNvPr id="27" name="Image 26" descr="http://www.e-service.admin.ch/delimo/images/ai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89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1934465</xdr:colOff>
      <xdr:row>0</xdr:row>
      <xdr:rowOff>13484</xdr:rowOff>
    </xdr:from>
    <xdr:to>
      <xdr:col>10</xdr:col>
      <xdr:colOff>2145179</xdr:colOff>
      <xdr:row>1</xdr:row>
      <xdr:rowOff>76574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9579" b="9625"/>
        <a:stretch/>
      </xdr:blipFill>
      <xdr:spPr>
        <a:xfrm>
          <a:off x="9789415" y="13484"/>
          <a:ext cx="204364" cy="342490"/>
        </a:xfrm>
        <a:prstGeom prst="rect">
          <a:avLst/>
        </a:prstGeom>
      </xdr:spPr>
    </xdr:pic>
    <xdr:clientData/>
  </xdr:twoCellAnchor>
  <xdr:twoCellAnchor editAs="oneCell">
    <xdr:from>
      <xdr:col>10</xdr:col>
      <xdr:colOff>2269314</xdr:colOff>
      <xdr:row>0</xdr:row>
      <xdr:rowOff>13314</xdr:rowOff>
    </xdr:from>
    <xdr:to>
      <xdr:col>10</xdr:col>
      <xdr:colOff>2486960</xdr:colOff>
      <xdr:row>1</xdr:row>
      <xdr:rowOff>84045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2582" b="7715"/>
        <a:stretch/>
      </xdr:blipFill>
      <xdr:spPr>
        <a:xfrm>
          <a:off x="10124264" y="13314"/>
          <a:ext cx="211296" cy="350131"/>
        </a:xfrm>
        <a:prstGeom prst="rect">
          <a:avLst/>
        </a:prstGeom>
      </xdr:spPr>
    </xdr:pic>
    <xdr:clientData/>
  </xdr:twoCellAnchor>
  <xdr:twoCellAnchor editAs="oneCell">
    <xdr:from>
      <xdr:col>10</xdr:col>
      <xdr:colOff>2613520</xdr:colOff>
      <xdr:row>0</xdr:row>
      <xdr:rowOff>0</xdr:rowOff>
    </xdr:from>
    <xdr:to>
      <xdr:col>10</xdr:col>
      <xdr:colOff>3028950</xdr:colOff>
      <xdr:row>1</xdr:row>
      <xdr:rowOff>96097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6257"/>
        <a:stretch/>
      </xdr:blipFill>
      <xdr:spPr>
        <a:xfrm>
          <a:off x="10468470" y="0"/>
          <a:ext cx="415430" cy="375497"/>
        </a:xfrm>
        <a:prstGeom prst="rect">
          <a:avLst/>
        </a:prstGeom>
      </xdr:spPr>
    </xdr:pic>
    <xdr:clientData/>
  </xdr:twoCellAnchor>
  <xdr:twoCellAnchor editAs="oneCell">
    <xdr:from>
      <xdr:col>10</xdr:col>
      <xdr:colOff>1579624</xdr:colOff>
      <xdr:row>0</xdr:row>
      <xdr:rowOff>785</xdr:rowOff>
    </xdr:from>
    <xdr:to>
      <xdr:col>10</xdr:col>
      <xdr:colOff>1800412</xdr:colOff>
      <xdr:row>1</xdr:row>
      <xdr:rowOff>84046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4041" b="8937"/>
        <a:stretch/>
      </xdr:blipFill>
      <xdr:spPr>
        <a:xfrm>
          <a:off x="9434574" y="785"/>
          <a:ext cx="220788" cy="3626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1168400</xdr:colOff>
      <xdr:row>0</xdr:row>
      <xdr:rowOff>8211</xdr:rowOff>
    </xdr:from>
    <xdr:to>
      <xdr:col>10</xdr:col>
      <xdr:colOff>1720850</xdr:colOff>
      <xdr:row>1</xdr:row>
      <xdr:rowOff>106199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499" b="11844"/>
        <a:stretch/>
      </xdr:blipFill>
      <xdr:spPr>
        <a:xfrm>
          <a:off x="9023350" y="8211"/>
          <a:ext cx="552450" cy="371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dastre.ch/de/av/result/layer.html" TargetMode="External"/><Relationship Id="rId2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using-stat.ch/files/Traitement_erreurs_DE.pdf" TargetMode="External"/><Relationship Id="rId2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1" Type="http://schemas.openxmlformats.org/officeDocument/2006/relationships/hyperlink" Target="https://www.housing-stat.ch/files/Umsetzungskonzept_Erweiterung_DE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ap.geo.admin.ch/?topic=ech&amp;lang=de&amp;bgLayer=ch.swisstopo.pixelkarte-grau&amp;layers=ch.swisstopo-vd.ortschaftenverzeichnis_plz,ch.swisstopo.amtliches-strassenverzeichnis,ch.bfs.gebaeude_wohnungs_register,KML||https://tinyurl.com/liste3plz" TargetMode="External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map.geo.admin.ch/?zoom=13&amp;E=2613678.351&amp;N=1259232.568&amp;layers=ch.kantone.cadastralwebmap-farbe,ch.swisstopo.amtliches-strassenverzeichnis,ch.bfs.gebaeude_wohnungs_register,KML||https://tinyurl.com/yy7ya4g9/SO/2473_bdg_erw.kml" TargetMode="External"/><Relationship Id="rId671" Type="http://schemas.openxmlformats.org/officeDocument/2006/relationships/hyperlink" Target="https://map.geo.admin.ch/?zoom=13&amp;E=2607321.662&amp;N=1228601.892&amp;layers=ch.kantone.cadastralwebmap-farbe,ch.swisstopo.amtliches-strassenverzeichnis,ch.bfs.gebaeude_wohnungs_register,KML||https://tinyurl.com/yy7ya4g9/SO/2601_bdg_erw.kml" TargetMode="External"/><Relationship Id="rId769" Type="http://schemas.openxmlformats.org/officeDocument/2006/relationships/hyperlink" Target="https://map.geo.admin.ch/?zoom=13&amp;E=2598106.477&amp;N=1251388.345&amp;layers=ch.kantone.cadastralwebmap-farbe,ch.swisstopo.amtliches-strassenverzeichnis,ch.bfs.gebaeude_wohnungs_register,KML||https://tinyurl.com/yy7ya4g9/SO/2619_bdg_erw.kml" TargetMode="External"/><Relationship Id="rId21" Type="http://schemas.openxmlformats.org/officeDocument/2006/relationships/hyperlink" Target="https://map.geo.admin.ch/?zoom=13&amp;E=2625273&amp;N=1240386&amp;layers=ch.kantone.cadastralwebmap-farbe,ch.swisstopo.amtliches-strassenverzeichnis,ch.bfs.gebaeude_wohnungs_register,KML||https://tinyurl.com/yy7ya4g9/SO/2406_bdg_erw.kml" TargetMode="External"/><Relationship Id="rId324" Type="http://schemas.openxmlformats.org/officeDocument/2006/relationships/hyperlink" Target="https://map.geo.admin.ch/?zoom=13&amp;E=2597490.985&amp;N=1224265.83&amp;layers=ch.kantone.cadastralwebmap-farbe,ch.swisstopo.amtliches-strassenverzeichnis,ch.bfs.gebaeude_wohnungs_register,KML||https://tinyurl.com/yy7ya4g9/SO/2546_bdg_erw.kml" TargetMode="External"/><Relationship Id="rId531" Type="http://schemas.openxmlformats.org/officeDocument/2006/relationships/hyperlink" Target="https://map.geo.admin.ch/?zoom=13&amp;E=2607524&amp;N=1228449&amp;layers=ch.kantone.cadastralwebmap-farbe,ch.swisstopo.amtliches-strassenverzeichnis,ch.bfs.gebaeude_wohnungs_register,KML||https://tinyurl.com/yy7ya4g9/SO/2601_bdg_erw.kml" TargetMode="External"/><Relationship Id="rId629" Type="http://schemas.openxmlformats.org/officeDocument/2006/relationships/hyperlink" Target="https://map.geo.admin.ch/?zoom=13&amp;E=2607449.557&amp;N=1228498.077&amp;layers=ch.kantone.cadastralwebmap-farbe,ch.swisstopo.amtliches-strassenverzeichnis,ch.bfs.gebaeude_wohnungs_register,KML||https://tinyurl.com/yy7ya4g9/SO/2601_bdg_erw.kml" TargetMode="External"/><Relationship Id="rId170" Type="http://schemas.openxmlformats.org/officeDocument/2006/relationships/hyperlink" Target="https://map.geo.admin.ch/?zoom=13&amp;E=2640373.5&amp;N=1249244.125&amp;layers=ch.kantone.cadastralwebmap-farbe,ch.swisstopo.amtliches-strassenverzeichnis,ch.bfs.gebaeude_wohnungs_register,KML||https://tinyurl.com/yy7ya4g9/SO/2499_bdg_erw.kml" TargetMode="External"/><Relationship Id="rId268" Type="http://schemas.openxmlformats.org/officeDocument/2006/relationships/hyperlink" Target="https://map.geo.admin.ch/?zoom=13&amp;E=2597386.342&amp;N=1227397.443&amp;layers=ch.kantone.cadastralwebmap-farbe,ch.swisstopo.amtliches-strassenverzeichnis,ch.bfs.gebaeude_wohnungs_register,KML||https://tinyurl.com/yy7ya4g9/SO/2546_bdg_erw.kml" TargetMode="External"/><Relationship Id="rId475" Type="http://schemas.openxmlformats.org/officeDocument/2006/relationships/hyperlink" Target="https://map.geo.admin.ch/?zoom=13&amp;E=2632934&amp;N=1243860&amp;layers=ch.kantone.cadastralwebmap-farbe,ch.swisstopo.amtliches-strassenverzeichnis,ch.bfs.gebaeude_wohnungs_register,KML||https://tinyurl.com/yy7ya4g9/SO/2586_bdg_erw.kml" TargetMode="External"/><Relationship Id="rId682" Type="http://schemas.openxmlformats.org/officeDocument/2006/relationships/hyperlink" Target="https://map.geo.admin.ch/?zoom=13&amp;E=2607878.09&amp;N=1227983.199&amp;layers=ch.kantone.cadastralwebmap-farbe,ch.swisstopo.amtliches-strassenverzeichnis,ch.bfs.gebaeude_wohnungs_register,KML||https://tinyurl.com/yy7ya4g9/SO/2601_bdg_erw.kml" TargetMode="External"/><Relationship Id="rId32" Type="http://schemas.openxmlformats.org/officeDocument/2006/relationships/hyperlink" Target="https://map.geo.admin.ch/?zoom=13&amp;E=2626488.11&amp;N=1235549.271&amp;layers=ch.kantone.cadastralwebmap-farbe,ch.swisstopo.amtliches-strassenverzeichnis,ch.bfs.gebaeude_wohnungs_register,KML||https://tinyurl.com/yy7ya4g9/SO/2408_bdg_erw.kml" TargetMode="External"/><Relationship Id="rId128" Type="http://schemas.openxmlformats.org/officeDocument/2006/relationships/hyperlink" Target="https://map.geo.admin.ch/?zoom=13&amp;E=2616903.421&amp;N=1258415.578&amp;layers=ch.kantone.cadastralwebmap-farbe,ch.swisstopo.amtliches-strassenverzeichnis,ch.bfs.gebaeude_wohnungs_register,KML||https://tinyurl.com/yy7ya4g9/SO/2474_bdg_erw.kml" TargetMode="External"/><Relationship Id="rId335" Type="http://schemas.openxmlformats.org/officeDocument/2006/relationships/hyperlink" Target="https://map.geo.admin.ch/?zoom=13&amp;E=2606421.041&amp;N=1230353.5&amp;layers=ch.kantone.cadastralwebmap-farbe,ch.swisstopo.amtliches-strassenverzeichnis,ch.bfs.gebaeude_wohnungs_register,KML||https://tinyurl.com/yy7ya4g9/SO/2550_bdg_erw.kml" TargetMode="External"/><Relationship Id="rId542" Type="http://schemas.openxmlformats.org/officeDocument/2006/relationships/hyperlink" Target="https://map.geo.admin.ch/?zoom=13&amp;E=2607132&amp;N=1228444&amp;layers=ch.kantone.cadastralwebmap-farbe,ch.swisstopo.amtliches-strassenverzeichnis,ch.bfs.gebaeude_wohnungs_register,KML||https://tinyurl.com/yy7ya4g9/SO/2601_bdg_erw.kml" TargetMode="External"/><Relationship Id="rId181" Type="http://schemas.openxmlformats.org/officeDocument/2006/relationships/hyperlink" Target="https://map.geo.admin.ch/?zoom=13&amp;E=2635061.558&amp;N=1245817.289&amp;layers=ch.kantone.cadastralwebmap-farbe,ch.swisstopo.amtliches-strassenverzeichnis,ch.bfs.gebaeude_wohnungs_register,KML||https://tinyurl.com/yy7ya4g9/SO/2500_bdg_erw.kml" TargetMode="External"/><Relationship Id="rId402" Type="http://schemas.openxmlformats.org/officeDocument/2006/relationships/hyperlink" Target="https://map.geo.admin.ch/?zoom=13&amp;E=2628767&amp;N=1236390&amp;layers=ch.kantone.cadastralwebmap-farbe,ch.swisstopo.amtliches-strassenverzeichnis,ch.bfs.gebaeude_wohnungs_register,KML||https://tinyurl.com/yy7ya4g9/SO/2575_bdg_erw.kml" TargetMode="External"/><Relationship Id="rId279" Type="http://schemas.openxmlformats.org/officeDocument/2006/relationships/hyperlink" Target="https://map.geo.admin.ch/?zoom=13&amp;E=2597232.338&amp;N=1226562.449&amp;layers=ch.kantone.cadastralwebmap-farbe,ch.swisstopo.amtliches-strassenverzeichnis,ch.bfs.gebaeude_wohnungs_register,KML||https://tinyurl.com/yy7ya4g9/SO/2546_bdg_erw.kml" TargetMode="External"/><Relationship Id="rId486" Type="http://schemas.openxmlformats.org/officeDocument/2006/relationships/hyperlink" Target="https://map.geo.admin.ch/?zoom=13&amp;E=2606303.885&amp;N=1228752.254&amp;layers=ch.kantone.cadastralwebmap-farbe,ch.swisstopo.amtliches-strassenverzeichnis,ch.bfs.gebaeude_wohnungs_register,KML||https://tinyurl.com/yy7ya4g9/SO/2601_bdg_erw.kml" TargetMode="External"/><Relationship Id="rId693" Type="http://schemas.openxmlformats.org/officeDocument/2006/relationships/hyperlink" Target="https://map.geo.admin.ch/?zoom=13&amp;E=2606579&amp;N=1227905&amp;layers=ch.kantone.cadastralwebmap-farbe,ch.swisstopo.amtliches-strassenverzeichnis,ch.bfs.gebaeude_wohnungs_register,KML||https://tinyurl.com/yy7ya4g9/SO/2601_bdg_erw.kml" TargetMode="External"/><Relationship Id="rId707" Type="http://schemas.openxmlformats.org/officeDocument/2006/relationships/hyperlink" Target="https://map.geo.admin.ch/?zoom=13&amp;E=2606226.482&amp;N=1228848.307&amp;layers=ch.kantone.cadastralwebmap-farbe,ch.swisstopo.amtliches-strassenverzeichnis,ch.bfs.gebaeude_wohnungs_register,KML||https://tinyurl.com/yy7ya4g9/SO/2601_bdg_erw.kml" TargetMode="External"/><Relationship Id="rId43" Type="http://schemas.openxmlformats.org/officeDocument/2006/relationships/hyperlink" Target="https://map.geo.admin.ch/?zoom=13&amp;E=2619402.7&amp;N=1239032.5&amp;layers=ch.kantone.cadastralwebmap-farbe,ch.swisstopo.amtliches-strassenverzeichnis,ch.bfs.gebaeude_wohnungs_register,KML||https://tinyurl.com/yy7ya4g9/SO/2422_bdg_erw.kml" TargetMode="External"/><Relationship Id="rId139" Type="http://schemas.openxmlformats.org/officeDocument/2006/relationships/hyperlink" Target="https://map.geo.admin.ch/?zoom=13&amp;E=2604825&amp;N=1258984&amp;layers=ch.kantone.cadastralwebmap-farbe,ch.swisstopo.amtliches-strassenverzeichnis,ch.bfs.gebaeude_wohnungs_register,KML||https://tinyurl.com/yy7ya4g9/SO/2476_bdg_erw.kml" TargetMode="External"/><Relationship Id="rId346" Type="http://schemas.openxmlformats.org/officeDocument/2006/relationships/hyperlink" Target="https://map.geo.admin.ch/?zoom=13&amp;E=2603779.76&amp;N=1230989.887&amp;layers=ch.kantone.cadastralwebmap-farbe,ch.swisstopo.amtliches-strassenverzeichnis,ch.bfs.gebaeude_wohnungs_register,KML||https://tinyurl.com/yy7ya4g9/SO/2553_bdg_erw.kml" TargetMode="External"/><Relationship Id="rId553" Type="http://schemas.openxmlformats.org/officeDocument/2006/relationships/hyperlink" Target="https://map.geo.admin.ch/?zoom=13&amp;E=2607612.179&amp;N=1228210.063&amp;layers=ch.kantone.cadastralwebmap-farbe,ch.swisstopo.amtliches-strassenverzeichnis,ch.bfs.gebaeude_wohnungs_register,KML||https://tinyurl.com/yy7ya4g9/SO/2601_bdg_erw.kml" TargetMode="External"/><Relationship Id="rId760" Type="http://schemas.openxmlformats.org/officeDocument/2006/relationships/hyperlink" Target="https://map.geo.admin.ch/?zoom=13&amp;E=2611970.35&amp;N=1252327.11&amp;layers=ch.kantone.cadastralwebmap-farbe,ch.swisstopo.amtliches-strassenverzeichnis,ch.bfs.gebaeude_wohnungs_register,KML||https://tinyurl.com/yy7ya4g9/SO/2618_bdg_erw.kml" TargetMode="External"/><Relationship Id="rId192" Type="http://schemas.openxmlformats.org/officeDocument/2006/relationships/hyperlink" Target="https://map.geo.admin.ch/?zoom=13&amp;E=2632780.313&amp;N=1245441.51&amp;layers=ch.kantone.cadastralwebmap-farbe,ch.swisstopo.amtliches-strassenverzeichnis,ch.bfs.gebaeude_wohnungs_register,KML||https://tinyurl.com/yy7ya4g9/SO/2500_bdg_erw.kml" TargetMode="External"/><Relationship Id="rId206" Type="http://schemas.openxmlformats.org/officeDocument/2006/relationships/hyperlink" Target="https://map.geo.admin.ch/?zoom=13&amp;E=2609960&amp;N=1225473&amp;layers=ch.kantone.cadastralwebmap-farbe,ch.swisstopo.amtliches-strassenverzeichnis,ch.bfs.gebaeude_wohnungs_register,KML||https://tinyurl.com/yy7ya4g9/SO/2513_bdg_erw.kml" TargetMode="External"/><Relationship Id="rId413" Type="http://schemas.openxmlformats.org/officeDocument/2006/relationships/hyperlink" Target="https://map.geo.admin.ch/?zoom=13&amp;E=2630512.605&amp;N=1243279.809&amp;layers=ch.kantone.cadastralwebmap-farbe,ch.swisstopo.amtliches-strassenverzeichnis,ch.bfs.gebaeude_wohnungs_register,KML||https://tinyurl.com/yy7ya4g9/SO/2579_bdg_erw.kml" TargetMode="External"/><Relationship Id="rId497" Type="http://schemas.openxmlformats.org/officeDocument/2006/relationships/hyperlink" Target="https://map.geo.admin.ch/?zoom=13&amp;E=2607320&amp;N=1228453&amp;layers=ch.kantone.cadastralwebmap-farbe,ch.swisstopo.amtliches-strassenverzeichnis,ch.bfs.gebaeude_wohnungs_register,KML||https://tinyurl.com/yy7ya4g9/SO/2601_bdg_erw.kml" TargetMode="External"/><Relationship Id="rId620" Type="http://schemas.openxmlformats.org/officeDocument/2006/relationships/hyperlink" Target="https://map.geo.admin.ch/?zoom=13&amp;E=2607399&amp;N=1228491&amp;layers=ch.kantone.cadastralwebmap-farbe,ch.swisstopo.amtliches-strassenverzeichnis,ch.bfs.gebaeude_wohnungs_register,KML||https://tinyurl.com/yy7ya4g9/SO/2601_bdg_erw.kml" TargetMode="External"/><Relationship Id="rId718" Type="http://schemas.openxmlformats.org/officeDocument/2006/relationships/hyperlink" Target="https://map.geo.admin.ch/?zoom=13&amp;E=2607802.832&amp;N=1229763.661&amp;layers=ch.kantone.cadastralwebmap-farbe,ch.swisstopo.amtliches-strassenverzeichnis,ch.bfs.gebaeude_wohnungs_register,KML||https://tinyurl.com/yy7ya4g9/SO/2601_bdg_erw.kml" TargetMode="External"/><Relationship Id="rId357" Type="http://schemas.openxmlformats.org/officeDocument/2006/relationships/hyperlink" Target="https://map.geo.admin.ch/?zoom=13&amp;E=2600836.5&amp;N=1228130.586&amp;layers=ch.kantone.cadastralwebmap-farbe,ch.swisstopo.amtliches-strassenverzeichnis,ch.bfs.gebaeude_wohnungs_register,KML||https://tinyurl.com/yy7ya4g9/SO/2556_bdg_erw.kml" TargetMode="External"/><Relationship Id="rId54" Type="http://schemas.openxmlformats.org/officeDocument/2006/relationships/hyperlink" Target="https://map.geo.admin.ch/?zoom=13&amp;E=2619731&amp;N=1240961&amp;layers=ch.kantone.cadastralwebmap-farbe,ch.swisstopo.amtliches-strassenverzeichnis,ch.bfs.gebaeude_wohnungs_register,KML||https://tinyurl.com/yy7ya4g9/SO/2422_bdg_erw.kml" TargetMode="External"/><Relationship Id="rId217" Type="http://schemas.openxmlformats.org/officeDocument/2006/relationships/hyperlink" Target="https://map.geo.admin.ch/?zoom=13&amp;E=2612046.969&amp;N=1224344.191&amp;layers=ch.kantone.cadastralwebmap-farbe,ch.swisstopo.amtliches-strassenverzeichnis,ch.bfs.gebaeude_wohnungs_register,KML||https://tinyurl.com/yy7ya4g9/SO/2525_bdg_erw.kml" TargetMode="External"/><Relationship Id="rId564" Type="http://schemas.openxmlformats.org/officeDocument/2006/relationships/hyperlink" Target="https://map.geo.admin.ch/?zoom=13&amp;E=2607610.116&amp;N=1227975.801&amp;layers=ch.kantone.cadastralwebmap-farbe,ch.swisstopo.amtliches-strassenverzeichnis,ch.bfs.gebaeude_wohnungs_register,KML||https://tinyurl.com/yy7ya4g9/SO/2601_bdg_erw.kml" TargetMode="External"/><Relationship Id="rId771" Type="http://schemas.openxmlformats.org/officeDocument/2006/relationships/hyperlink" Target="https://map.geo.admin.ch/?zoom=13&amp;E=2613433.671&amp;N=1249315.432&amp;layers=ch.kantone.cadastralwebmap-farbe,ch.swisstopo.amtliches-strassenverzeichnis,ch.bfs.gebaeude_wohnungs_register,KML||https://tinyurl.com/yy7ya4g9/SO/2621_bdg_erw.kml" TargetMode="External"/><Relationship Id="rId424" Type="http://schemas.openxmlformats.org/officeDocument/2006/relationships/hyperlink" Target="https://map.geo.admin.ch/?zoom=13&amp;E=2630753.25&amp;N=1241768.25&amp;layers=ch.kantone.cadastralwebmap-farbe,ch.swisstopo.amtliches-strassenverzeichnis,ch.bfs.gebaeude_wohnungs_register,KML||https://tinyurl.com/yy7ya4g9/SO/2580_bdg_erw.kml" TargetMode="External"/><Relationship Id="rId631" Type="http://schemas.openxmlformats.org/officeDocument/2006/relationships/hyperlink" Target="https://map.geo.admin.ch/?zoom=13&amp;E=2607494&amp;N=1228514&amp;layers=ch.kantone.cadastralwebmap-farbe,ch.swisstopo.amtliches-strassenverzeichnis,ch.bfs.gebaeude_wohnungs_register,KML||https://tinyurl.com/yy7ya4g9/SO/2601_bdg_erw.kml" TargetMode="External"/><Relationship Id="rId729" Type="http://schemas.openxmlformats.org/officeDocument/2006/relationships/hyperlink" Target="https://map.geo.admin.ch/?zoom=13&amp;E=2602721.642&amp;N=1248220.721&amp;layers=ch.kantone.cadastralwebmap-farbe,ch.swisstopo.amtliches-strassenverzeichnis,ch.bfs.gebaeude_wohnungs_register,KML||https://tinyurl.com/yy7ya4g9/SO/2611_bdg_erw.kml" TargetMode="External"/><Relationship Id="rId270" Type="http://schemas.openxmlformats.org/officeDocument/2006/relationships/hyperlink" Target="https://map.geo.admin.ch/?zoom=13&amp;E=2597323.342&amp;N=1227312.444&amp;layers=ch.kantone.cadastralwebmap-farbe,ch.swisstopo.amtliches-strassenverzeichnis,ch.bfs.gebaeude_wohnungs_register,KML||https://tinyurl.com/yy7ya4g9/SO/2546_bdg_erw.kml" TargetMode="External"/><Relationship Id="rId65" Type="http://schemas.openxmlformats.org/officeDocument/2006/relationships/hyperlink" Target="https://map.geo.admin.ch/?zoom=13&amp;E=2621646.596&amp;N=1242936.403&amp;layers=ch.kantone.cadastralwebmap-farbe,ch.swisstopo.amtliches-strassenverzeichnis,ch.bfs.gebaeude_wohnungs_register,KML||https://tinyurl.com/yy7ya4g9/SO/2425_bdg_erw.kml" TargetMode="External"/><Relationship Id="rId130" Type="http://schemas.openxmlformats.org/officeDocument/2006/relationships/hyperlink" Target="https://map.geo.admin.ch/?zoom=13&amp;E=2616900.885&amp;N=1258448.991&amp;layers=ch.kantone.cadastralwebmap-farbe,ch.swisstopo.amtliches-strassenverzeichnis,ch.bfs.gebaeude_wohnungs_register,KML||https://tinyurl.com/yy7ya4g9/SO/2474_bdg_erw.kml" TargetMode="External"/><Relationship Id="rId368" Type="http://schemas.openxmlformats.org/officeDocument/2006/relationships/hyperlink" Target="https://map.geo.admin.ch/?zoom=13&amp;E=2602867.808&amp;N=1227617.325&amp;layers=ch.kantone.cadastralwebmap-farbe,ch.swisstopo.amtliches-strassenverzeichnis,ch.bfs.gebaeude_wohnungs_register,KML||https://tinyurl.com/yy7ya4g9/SO/2556_bdg_erw.kml" TargetMode="External"/><Relationship Id="rId575" Type="http://schemas.openxmlformats.org/officeDocument/2006/relationships/hyperlink" Target="https://map.geo.admin.ch/?zoom=13&amp;E=2607877.375&amp;N=1227954.402&amp;layers=ch.kantone.cadastralwebmap-farbe,ch.swisstopo.amtliches-strassenverzeichnis,ch.bfs.gebaeude_wohnungs_register,KML||https://tinyurl.com/yy7ya4g9/SO/2601_bdg_erw.kml" TargetMode="External"/><Relationship Id="rId228" Type="http://schemas.openxmlformats.org/officeDocument/2006/relationships/hyperlink" Target="https://map.geo.admin.ch/?zoom=13&amp;E=2605003&amp;N=1228960&amp;layers=ch.kantone.cadastralwebmap-farbe,ch.swisstopo.amtliches-strassenverzeichnis,ch.bfs.gebaeude_wohnungs_register,KML||https://tinyurl.com/yy7ya4g9/SO/2542_bdg_erw.kml" TargetMode="External"/><Relationship Id="rId435" Type="http://schemas.openxmlformats.org/officeDocument/2006/relationships/hyperlink" Target="https://map.geo.admin.ch/?zoom=13&amp;E=2634741&amp;N=1245020&amp;layers=ch.kantone.cadastralwebmap-farbe,ch.swisstopo.amtliches-strassenverzeichnis,ch.bfs.gebaeude_wohnungs_register,KML||https://tinyurl.com/yy7ya4g9/SO/2581_bdg_erw.kml" TargetMode="External"/><Relationship Id="rId642" Type="http://schemas.openxmlformats.org/officeDocument/2006/relationships/hyperlink" Target="https://map.geo.admin.ch/?zoom=13&amp;E=2607779.179&amp;N=1227770.413&amp;layers=ch.kantone.cadastralwebmap-farbe,ch.swisstopo.amtliches-strassenverzeichnis,ch.bfs.gebaeude_wohnungs_register,KML||https://tinyurl.com/yy7ya4g9/SO/2601_bdg_erw.kml" TargetMode="External"/><Relationship Id="rId281" Type="http://schemas.openxmlformats.org/officeDocument/2006/relationships/hyperlink" Target="https://map.geo.admin.ch/?zoom=13&amp;E=2597713.345&amp;N=1227916.437&amp;layers=ch.kantone.cadastralwebmap-farbe,ch.swisstopo.amtliches-strassenverzeichnis,ch.bfs.gebaeude_wohnungs_register,KML||https://tinyurl.com/yy7ya4g9/SO/2546_bdg_erw.kml" TargetMode="External"/><Relationship Id="rId502" Type="http://schemas.openxmlformats.org/officeDocument/2006/relationships/hyperlink" Target="https://map.geo.admin.ch/?zoom=13&amp;E=2607540&amp;N=1228572&amp;layers=ch.kantone.cadastralwebmap-farbe,ch.swisstopo.amtliches-strassenverzeichnis,ch.bfs.gebaeude_wohnungs_register,KML||https://tinyurl.com/yy7ya4g9/SO/2601_bdg_erw.kml" TargetMode="External"/><Relationship Id="rId76" Type="http://schemas.openxmlformats.org/officeDocument/2006/relationships/hyperlink" Target="https://map.geo.admin.ch/?zoom=13&amp;E=2606813.121&amp;N=1236770.925&amp;layers=ch.kantone.cadastralwebmap-farbe,ch.swisstopo.amtliches-strassenverzeichnis,ch.bfs.gebaeude_wohnungs_register,KML||https://tinyurl.com/yy7ya4g9/SO/2430_bdg_erw.kml" TargetMode="External"/><Relationship Id="rId141" Type="http://schemas.openxmlformats.org/officeDocument/2006/relationships/hyperlink" Target="https://map.geo.admin.ch/?zoom=13&amp;E=2605460.621&amp;N=1258155.73&amp;layers=ch.kantone.cadastralwebmap-farbe,ch.swisstopo.amtliches-strassenverzeichnis,ch.bfs.gebaeude_wohnungs_register,KML||https://tinyurl.com/yy7ya4g9/SO/2476_bdg_erw.kml" TargetMode="External"/><Relationship Id="rId379" Type="http://schemas.openxmlformats.org/officeDocument/2006/relationships/hyperlink" Target="https://map.geo.admin.ch/?zoom=13&amp;E=2600748.296&amp;N=1227559.321&amp;layers=ch.kantone.cadastralwebmap-farbe,ch.swisstopo.amtliches-strassenverzeichnis,ch.bfs.gebaeude_wohnungs_register,KML||https://tinyurl.com/yy7ya4g9/SO/2556_bdg_erw.kml" TargetMode="External"/><Relationship Id="rId586" Type="http://schemas.openxmlformats.org/officeDocument/2006/relationships/hyperlink" Target="https://map.geo.admin.ch/?zoom=13&amp;E=2607157&amp;N=1228431&amp;layers=ch.kantone.cadastralwebmap-farbe,ch.swisstopo.amtliches-strassenverzeichnis,ch.bfs.gebaeude_wohnungs_register,KML||https://tinyurl.com/yy7ya4g9/SO/2601_bdg_erw.kml" TargetMode="External"/><Relationship Id="rId7" Type="http://schemas.openxmlformats.org/officeDocument/2006/relationships/hyperlink" Target="https://map.geo.admin.ch/?zoom=13&amp;E=2628646&amp;N=1239434&amp;layers=ch.kantone.cadastralwebmap-farbe,ch.swisstopo.amtliches-strassenverzeichnis,ch.bfs.gebaeude_wohnungs_register,KML||https://tinyurl.com/yy7ya4g9/SO/2402_bdg_erw.kml" TargetMode="External"/><Relationship Id="rId239" Type="http://schemas.openxmlformats.org/officeDocument/2006/relationships/hyperlink" Target="https://map.geo.admin.ch/?zoom=13&amp;E=2596662.378&amp;N=1227672.641&amp;layers=ch.kantone.cadastralwebmap-farbe,ch.swisstopo.amtliches-strassenverzeichnis,ch.bfs.gebaeude_wohnungs_register,KML||https://tinyurl.com/yy7ya4g9/SO/2546_bdg_erw.kml" TargetMode="External"/><Relationship Id="rId446" Type="http://schemas.openxmlformats.org/officeDocument/2006/relationships/hyperlink" Target="https://map.geo.admin.ch/?zoom=13&amp;E=2636669.307&amp;N=1245046.517&amp;layers=ch.kantone.cadastralwebmap-farbe,ch.swisstopo.amtliches-strassenverzeichnis,ch.bfs.gebaeude_wohnungs_register,KML||https://tinyurl.com/yy7ya4g9/SO/2581_bdg_erw.kml" TargetMode="External"/><Relationship Id="rId653" Type="http://schemas.openxmlformats.org/officeDocument/2006/relationships/hyperlink" Target="https://map.geo.admin.ch/?zoom=13&amp;E=2608031&amp;N=1228291&amp;layers=ch.kantone.cadastralwebmap-farbe,ch.swisstopo.amtliches-strassenverzeichnis,ch.bfs.gebaeude_wohnungs_register,KML||https://tinyurl.com/yy7ya4g9/SO/2601_bdg_erw.kml" TargetMode="External"/><Relationship Id="rId292" Type="http://schemas.openxmlformats.org/officeDocument/2006/relationships/hyperlink" Target="https://map.geo.admin.ch/?zoom=13&amp;E=2596189.337&amp;N=1226260.453&amp;layers=ch.kantone.cadastralwebmap-farbe,ch.swisstopo.amtliches-strassenverzeichnis,ch.bfs.gebaeude_wohnungs_register,KML||https://tinyurl.com/yy7ya4g9/SO/2546_bdg_erw.kml" TargetMode="External"/><Relationship Id="rId306" Type="http://schemas.openxmlformats.org/officeDocument/2006/relationships/hyperlink" Target="https://map.geo.admin.ch/?zoom=13&amp;E=2596316&amp;N=1226529&amp;layers=ch.kantone.cadastralwebmap-farbe,ch.swisstopo.amtliches-strassenverzeichnis,ch.bfs.gebaeude_wohnungs_register,KML||https://tinyurl.com/yy7ya4g9/SO/2546_bdg_erw.kml" TargetMode="External"/><Relationship Id="rId87" Type="http://schemas.openxmlformats.org/officeDocument/2006/relationships/hyperlink" Target="https://map.geo.admin.ch/?zoom=13&amp;E=2596783.982&amp;N=1217350.053&amp;layers=ch.kantone.cadastralwebmap-farbe,ch.swisstopo.amtliches-strassenverzeichnis,ch.bfs.gebaeude_wohnungs_register,KML||https://tinyurl.com/yy7ya4g9/SO/2461_bdg_erw.kml" TargetMode="External"/><Relationship Id="rId513" Type="http://schemas.openxmlformats.org/officeDocument/2006/relationships/hyperlink" Target="https://map.geo.admin.ch/?zoom=13&amp;E=2607455&amp;N=1228685&amp;layers=ch.kantone.cadastralwebmap-farbe,ch.swisstopo.amtliches-strassenverzeichnis,ch.bfs.gebaeude_wohnungs_register,KML||https://tinyurl.com/yy7ya4g9/SO/2601_bdg_erw.kml" TargetMode="External"/><Relationship Id="rId597" Type="http://schemas.openxmlformats.org/officeDocument/2006/relationships/hyperlink" Target="https://map.geo.admin.ch/?zoom=13&amp;E=2607384&amp;N=1228477&amp;layers=ch.kantone.cadastralwebmap-farbe,ch.swisstopo.amtliches-strassenverzeichnis,ch.bfs.gebaeude_wohnungs_register,KML||https://tinyurl.com/yy7ya4g9/SO/2601_bdg_erw.kml" TargetMode="External"/><Relationship Id="rId720" Type="http://schemas.openxmlformats.org/officeDocument/2006/relationships/hyperlink" Target="https://map.geo.admin.ch/?zoom=13&amp;E=2608138.263&amp;N=1228253.952&amp;layers=ch.kantone.cadastralwebmap-farbe,ch.swisstopo.amtliches-strassenverzeichnis,ch.bfs.gebaeude_wohnungs_register,KML||https://tinyurl.com/yy7ya4g9/SO/2601_bdg_erw.kml" TargetMode="External"/><Relationship Id="rId152" Type="http://schemas.openxmlformats.org/officeDocument/2006/relationships/hyperlink" Target="https://map.geo.admin.ch/?zoom=13&amp;E=2639831.2&amp;N=1254267.264&amp;layers=ch.kantone.cadastralwebmap-farbe,ch.swisstopo.amtliches-strassenverzeichnis,ch.bfs.gebaeude_wohnungs_register,KML||https://tinyurl.com/yy7ya4g9/SO/2492_bdg_erw.kml" TargetMode="External"/><Relationship Id="rId457" Type="http://schemas.openxmlformats.org/officeDocument/2006/relationships/hyperlink" Target="https://map.geo.admin.ch/?zoom=13&amp;E=2642910.884&amp;N=1246487.498&amp;layers=ch.kantone.cadastralwebmap-farbe,ch.swisstopo.amtliches-strassenverzeichnis,ch.bfs.gebaeude_wohnungs_register,KML||https://tinyurl.com/yy7ya4g9/SO/2583_bdg_erw.kml" TargetMode="External"/><Relationship Id="rId664" Type="http://schemas.openxmlformats.org/officeDocument/2006/relationships/hyperlink" Target="https://map.geo.admin.ch/?zoom=13&amp;E=2607874&amp;N=1229098&amp;layers=ch.kantone.cadastralwebmap-farbe,ch.swisstopo.amtliches-strassenverzeichnis,ch.bfs.gebaeude_wohnungs_register,KML||https://tinyurl.com/yy7ya4g9/SO/2601_bdg_erw.kml" TargetMode="External"/><Relationship Id="rId14" Type="http://schemas.openxmlformats.org/officeDocument/2006/relationships/hyperlink" Target="https://map.geo.admin.ch/?zoom=13&amp;E=2624785.96&amp;N=1239598.689&amp;layers=ch.kantone.cadastralwebmap-farbe,ch.swisstopo.amtliches-strassenverzeichnis,ch.bfs.gebaeude_wohnungs_register,KML||https://tinyurl.com/yy7ya4g9/SO/2406_bdg_erw.kml" TargetMode="External"/><Relationship Id="rId317" Type="http://schemas.openxmlformats.org/officeDocument/2006/relationships/hyperlink" Target="https://map.geo.admin.ch/?zoom=13&amp;E=2597334.277&amp;N=1227221.968&amp;layers=ch.kantone.cadastralwebmap-farbe,ch.swisstopo.amtliches-strassenverzeichnis,ch.bfs.gebaeude_wohnungs_register,KML||https://tinyurl.com/yy7ya4g9/SO/2546_bdg_erw.kml" TargetMode="External"/><Relationship Id="rId524" Type="http://schemas.openxmlformats.org/officeDocument/2006/relationships/hyperlink" Target="https://map.geo.admin.ch/?zoom=13&amp;E=2607528&amp;N=1228604&amp;layers=ch.kantone.cadastralwebmap-farbe,ch.swisstopo.amtliches-strassenverzeichnis,ch.bfs.gebaeude_wohnungs_register,KML||https://tinyurl.com/yy7ya4g9/SO/2601_bdg_erw.kml" TargetMode="External"/><Relationship Id="rId731" Type="http://schemas.openxmlformats.org/officeDocument/2006/relationships/hyperlink" Target="https://map.geo.admin.ch/?zoom=13&amp;E=2602348.411&amp;N=1249391.842&amp;layers=ch.kantone.cadastralwebmap-farbe,ch.swisstopo.amtliches-strassenverzeichnis,ch.bfs.gebaeude_wohnungs_register,KML||https://tinyurl.com/yy7ya4g9/SO/2611_bdg_erw.kml" TargetMode="External"/><Relationship Id="rId98" Type="http://schemas.openxmlformats.org/officeDocument/2006/relationships/hyperlink" Target="https://map.geo.admin.ch/?zoom=13&amp;E=2605672.201&amp;N=1221523.683&amp;layers=ch.kantone.cadastralwebmap-farbe,ch.swisstopo.amtliches-strassenverzeichnis,ch.bfs.gebaeude_wohnungs_register,KML||https://tinyurl.com/yy7ya4g9/SO/2465_bdg_erw.kml" TargetMode="External"/><Relationship Id="rId163" Type="http://schemas.openxmlformats.org/officeDocument/2006/relationships/hyperlink" Target="https://map.geo.admin.ch/?zoom=13&amp;E=2641972.479&amp;N=1247271.064&amp;layers=ch.kantone.cadastralwebmap-farbe,ch.swisstopo.amtliches-strassenverzeichnis,ch.bfs.gebaeude_wohnungs_register,KML||https://tinyurl.com/yy7ya4g9/SO/2495_bdg_erw.kml" TargetMode="External"/><Relationship Id="rId370" Type="http://schemas.openxmlformats.org/officeDocument/2006/relationships/hyperlink" Target="https://map.geo.admin.ch/?zoom=13&amp;E=2601033.235&amp;N=1228472.798&amp;layers=ch.kantone.cadastralwebmap-farbe,ch.swisstopo.amtliches-strassenverzeichnis,ch.bfs.gebaeude_wohnungs_register,KML||https://tinyurl.com/yy7ya4g9/SO/2556_bdg_erw.kml" TargetMode="External"/><Relationship Id="rId230" Type="http://schemas.openxmlformats.org/officeDocument/2006/relationships/hyperlink" Target="https://map.geo.admin.ch/?zoom=13&amp;E=2604700.97&amp;N=1229496.218&amp;layers=ch.kantone.cadastralwebmap-farbe,ch.swisstopo.amtliches-strassenverzeichnis,ch.bfs.gebaeude_wohnungs_register,KML||https://tinyurl.com/yy7ya4g9/SO/2542_bdg_erw.kml" TargetMode="External"/><Relationship Id="rId468" Type="http://schemas.openxmlformats.org/officeDocument/2006/relationships/hyperlink" Target="https://map.geo.admin.ch/?zoom=13&amp;E=2640529.375&amp;N=1241897.75&amp;layers=ch.kantone.cadastralwebmap-farbe,ch.swisstopo.amtliches-strassenverzeichnis,ch.bfs.gebaeude_wohnungs_register,KML||https://tinyurl.com/yy7ya4g9/SO/2585_bdg_erw.kml" TargetMode="External"/><Relationship Id="rId675" Type="http://schemas.openxmlformats.org/officeDocument/2006/relationships/hyperlink" Target="https://map.geo.admin.ch/?zoom=13&amp;E=2607089.985&amp;N=1228311.81&amp;layers=ch.kantone.cadastralwebmap-farbe,ch.swisstopo.amtliches-strassenverzeichnis,ch.bfs.gebaeude_wohnungs_register,KML||https://tinyurl.com/yy7ya4g9/SO/2601_bdg_erw.kml" TargetMode="External"/><Relationship Id="rId25" Type="http://schemas.openxmlformats.org/officeDocument/2006/relationships/hyperlink" Target="https://map.geo.admin.ch/?zoom=13&amp;E=2625580&amp;N=1241007&amp;layers=ch.kantone.cadastralwebmap-farbe,ch.swisstopo.amtliches-strassenverzeichnis,ch.bfs.gebaeude_wohnungs_register,KML||https://tinyurl.com/yy7ya4g9/SO/2406_bdg_erw.kml" TargetMode="External"/><Relationship Id="rId328" Type="http://schemas.openxmlformats.org/officeDocument/2006/relationships/hyperlink" Target="https://map.geo.admin.ch/?zoom=13&amp;E=2597839.608&amp;N=1226622.218&amp;layers=ch.kantone.cadastralwebmap-farbe,ch.swisstopo.amtliches-strassenverzeichnis,ch.bfs.gebaeude_wohnungs_register,KML||https://tinyurl.com/yy7ya4g9/SO/2546_bdg_erw.kml" TargetMode="External"/><Relationship Id="rId535" Type="http://schemas.openxmlformats.org/officeDocument/2006/relationships/hyperlink" Target="https://map.geo.admin.ch/?zoom=13&amp;E=2607390&amp;N=1228410&amp;layers=ch.kantone.cadastralwebmap-farbe,ch.swisstopo.amtliches-strassenverzeichnis,ch.bfs.gebaeude_wohnungs_register,KML||https://tinyurl.com/yy7ya4g9/SO/2601_bdg_erw.kml" TargetMode="External"/><Relationship Id="rId742" Type="http://schemas.openxmlformats.org/officeDocument/2006/relationships/hyperlink" Target="https://map.geo.admin.ch/?zoom=13&amp;E=2608205.069&amp;N=1250660.419&amp;layers=ch.kantone.cadastralwebmap-farbe,ch.swisstopo.amtliches-strassenverzeichnis,ch.bfs.gebaeude_wohnungs_register,KML||https://tinyurl.com/yy7ya4g9/SO/2613_bdg_erw.kml" TargetMode="External"/><Relationship Id="rId174" Type="http://schemas.openxmlformats.org/officeDocument/2006/relationships/hyperlink" Target="https://map.geo.admin.ch/?zoom=13&amp;E=2639127.281&amp;N=1249877.712&amp;layers=ch.kantone.cadastralwebmap-farbe,ch.swisstopo.amtliches-strassenverzeichnis,ch.bfs.gebaeude_wohnungs_register,KML||https://tinyurl.com/yy7ya4g9/SO/2499_bdg_erw.kml" TargetMode="External"/><Relationship Id="rId381" Type="http://schemas.openxmlformats.org/officeDocument/2006/relationships/hyperlink" Target="https://map.geo.admin.ch/?zoom=13&amp;E=2631379.295&amp;N=1239405.138&amp;layers=ch.kantone.cadastralwebmap-farbe,ch.swisstopo.amtliches-strassenverzeichnis,ch.bfs.gebaeude_wohnungs_register,KML||https://tinyurl.com/yy7ya4g9/SO/2571_bdg_erw.kml" TargetMode="External"/><Relationship Id="rId602" Type="http://schemas.openxmlformats.org/officeDocument/2006/relationships/hyperlink" Target="https://map.geo.admin.ch/?zoom=13&amp;E=2607636&amp;N=1228641&amp;layers=ch.kantone.cadastralwebmap-farbe,ch.swisstopo.amtliches-strassenverzeichnis,ch.bfs.gebaeude_wohnungs_register,KML||https://tinyurl.com/yy7ya4g9/SO/2601_bdg_erw.kml" TargetMode="External"/><Relationship Id="rId241" Type="http://schemas.openxmlformats.org/officeDocument/2006/relationships/hyperlink" Target="https://map.geo.admin.ch/?zoom=13&amp;E=2597000.043&amp;N=1226902.439&amp;layers=ch.kantone.cadastralwebmap-farbe,ch.swisstopo.amtliches-strassenverzeichnis,ch.bfs.gebaeude_wohnungs_register,KML||https://tinyurl.com/yy7ya4g9/SO/2546_bdg_erw.kml" TargetMode="External"/><Relationship Id="rId479" Type="http://schemas.openxmlformats.org/officeDocument/2006/relationships/hyperlink" Target="https://map.geo.admin.ch/?zoom=13&amp;E=2632822.5&amp;N=1244080.125&amp;layers=ch.kantone.cadastralwebmap-farbe,ch.swisstopo.amtliches-strassenverzeichnis,ch.bfs.gebaeude_wohnungs_register,KML||https://tinyurl.com/yy7ya4g9/SO/2586_bdg_erw.kml" TargetMode="External"/><Relationship Id="rId686" Type="http://schemas.openxmlformats.org/officeDocument/2006/relationships/hyperlink" Target="https://map.geo.admin.ch/?zoom=13&amp;E=2607980&amp;N=1228803&amp;layers=ch.kantone.cadastralwebmap-farbe,ch.swisstopo.amtliches-strassenverzeichnis,ch.bfs.gebaeude_wohnungs_register,KML||https://tinyurl.com/yy7ya4g9/SO/2601_bdg_erw.kml" TargetMode="External"/><Relationship Id="rId36" Type="http://schemas.openxmlformats.org/officeDocument/2006/relationships/hyperlink" Target="https://map.geo.admin.ch/?zoom=13&amp;E=2613052&amp;N=1239594&amp;layers=ch.kantone.cadastralwebmap-farbe,ch.swisstopo.amtliches-strassenverzeichnis,ch.bfs.gebaeude_wohnungs_register,KML||https://tinyurl.com/yy7ya4g9/SO/2421_bdg_erw.kml" TargetMode="External"/><Relationship Id="rId339" Type="http://schemas.openxmlformats.org/officeDocument/2006/relationships/hyperlink" Target="https://map.geo.admin.ch/?zoom=13&amp;E=2602300.203&amp;N=1230409.144&amp;layers=ch.kantone.cadastralwebmap-farbe,ch.swisstopo.amtliches-strassenverzeichnis,ch.bfs.gebaeude_wohnungs_register,KML||https://tinyurl.com/yy7ya4g9/SO/2551_bdg_erw.kml" TargetMode="External"/><Relationship Id="rId546" Type="http://schemas.openxmlformats.org/officeDocument/2006/relationships/hyperlink" Target="https://map.geo.admin.ch/?zoom=13&amp;E=2607696.169&amp;N=1229212.332&amp;layers=ch.kantone.cadastralwebmap-farbe,ch.swisstopo.amtliches-strassenverzeichnis,ch.bfs.gebaeude_wohnungs_register,KML||https://tinyurl.com/yy7ya4g9/SO/2601_bdg_erw.kml" TargetMode="External"/><Relationship Id="rId753" Type="http://schemas.openxmlformats.org/officeDocument/2006/relationships/hyperlink" Target="https://map.geo.admin.ch/?zoom=13&amp;E=2608635.339&amp;N=1250535.335&amp;layers=ch.kantone.cadastralwebmap-farbe,ch.swisstopo.amtliches-strassenverzeichnis,ch.bfs.gebaeude_wohnungs_register,KML||https://tinyurl.com/yy7ya4g9/SO/2613_bdg_erw.kml" TargetMode="External"/><Relationship Id="rId101" Type="http://schemas.openxmlformats.org/officeDocument/2006/relationships/hyperlink" Target="https://map.geo.admin.ch/?zoom=13&amp;E=2599456.414&amp;N=1220477.242&amp;layers=ch.kantone.cadastralwebmap-farbe,ch.swisstopo.amtliches-strassenverzeichnis,ch.bfs.gebaeude_wohnungs_register,KML||https://tinyurl.com/yy7ya4g9/SO/2465_bdg_erw.kml" TargetMode="External"/><Relationship Id="rId185" Type="http://schemas.openxmlformats.org/officeDocument/2006/relationships/hyperlink" Target="https://map.geo.admin.ch/?zoom=13&amp;E=2634940&amp;N=1245394&amp;layers=ch.kantone.cadastralwebmap-farbe,ch.swisstopo.amtliches-strassenverzeichnis,ch.bfs.gebaeude_wohnungs_register,KML||https://tinyurl.com/yy7ya4g9/SO/2500_bdg_erw.kml" TargetMode="External"/><Relationship Id="rId406" Type="http://schemas.openxmlformats.org/officeDocument/2006/relationships/hyperlink" Target="https://map.geo.admin.ch/?zoom=13&amp;E=2640809.067&amp;N=1245711.295&amp;layers=ch.kantone.cadastralwebmap-farbe,ch.swisstopo.amtliches-strassenverzeichnis,ch.bfs.gebaeude_wohnungs_register,KML||https://tinyurl.com/yy7ya4g9/SO/2576_bdg_erw.kml" TargetMode="External"/><Relationship Id="rId392" Type="http://schemas.openxmlformats.org/officeDocument/2006/relationships/hyperlink" Target="https://map.geo.admin.ch/?zoom=13&amp;E=2638083&amp;N=1245282&amp;layers=ch.kantone.cadastralwebmap-farbe,ch.swisstopo.amtliches-strassenverzeichnis,ch.bfs.gebaeude_wohnungs_register,KML||https://tinyurl.com/yy7ya4g9/SO/2573_bdg_erw.kml" TargetMode="External"/><Relationship Id="rId613" Type="http://schemas.openxmlformats.org/officeDocument/2006/relationships/hyperlink" Target="https://map.geo.admin.ch/?zoom=13&amp;E=2607590.542&amp;N=1228198.858&amp;layers=ch.kantone.cadastralwebmap-farbe,ch.swisstopo.amtliches-strassenverzeichnis,ch.bfs.gebaeude_wohnungs_register,KML||https://tinyurl.com/yy7ya4g9/SO/2601_bdg_erw.kml" TargetMode="External"/><Relationship Id="rId697" Type="http://schemas.openxmlformats.org/officeDocument/2006/relationships/hyperlink" Target="https://map.geo.admin.ch/?zoom=13&amp;E=2606333&amp;N=1227483&amp;layers=ch.kantone.cadastralwebmap-farbe,ch.swisstopo.amtliches-strassenverzeichnis,ch.bfs.gebaeude_wohnungs_register,KML||https://tinyurl.com/yy7ya4g9/SO/2601_bdg_erw.kml" TargetMode="External"/><Relationship Id="rId252" Type="http://schemas.openxmlformats.org/officeDocument/2006/relationships/hyperlink" Target="https://map.geo.admin.ch/?zoom=13&amp;E=2597445.447&amp;N=1226205.423&amp;layers=ch.kantone.cadastralwebmap-farbe,ch.swisstopo.amtliches-strassenverzeichnis,ch.bfs.gebaeude_wohnungs_register,KML||https://tinyurl.com/yy7ya4g9/SO/2546_bdg_erw.kml" TargetMode="External"/><Relationship Id="rId47" Type="http://schemas.openxmlformats.org/officeDocument/2006/relationships/hyperlink" Target="https://map.geo.admin.ch/?zoom=13&amp;E=2619238&amp;N=1240505&amp;layers=ch.kantone.cadastralwebmap-farbe,ch.swisstopo.amtliches-strassenverzeichnis,ch.bfs.gebaeude_wohnungs_register,KML||https://tinyurl.com/yy7ya4g9/SO/2422_bdg_erw.kml" TargetMode="External"/><Relationship Id="rId112" Type="http://schemas.openxmlformats.org/officeDocument/2006/relationships/hyperlink" Target="https://map.geo.admin.ch/?zoom=13&amp;E=2613118.176&amp;N=1259364.75&amp;layers=ch.kantone.cadastralwebmap-farbe,ch.swisstopo.amtliches-strassenverzeichnis,ch.bfs.gebaeude_wohnungs_register,KML||https://tinyurl.com/yy7ya4g9/SO/2473_bdg_erw.kml" TargetMode="External"/><Relationship Id="rId557" Type="http://schemas.openxmlformats.org/officeDocument/2006/relationships/hyperlink" Target="https://map.geo.admin.ch/?zoom=13&amp;E=2607647.331&amp;N=1227870.135&amp;layers=ch.kantone.cadastralwebmap-farbe,ch.swisstopo.amtliches-strassenverzeichnis,ch.bfs.gebaeude_wohnungs_register,KML||https://tinyurl.com/yy7ya4g9/SO/2601_bdg_erw.kml" TargetMode="External"/><Relationship Id="rId764" Type="http://schemas.openxmlformats.org/officeDocument/2006/relationships/hyperlink" Target="https://map.geo.admin.ch/?zoom=13&amp;E=2612040&amp;N=1252300&amp;layers=ch.kantone.cadastralwebmap-farbe,ch.swisstopo.amtliches-strassenverzeichnis,ch.bfs.gebaeude_wohnungs_register,KML||https://tinyurl.com/yy7ya4g9/SO/2618_bdg_erw.kml" TargetMode="External"/><Relationship Id="rId196" Type="http://schemas.openxmlformats.org/officeDocument/2006/relationships/hyperlink" Target="https://map.geo.admin.ch/?zoom=13&amp;E=2636668&amp;N=1245958&amp;layers=ch.kantone.cadastralwebmap-farbe,ch.swisstopo.amtliches-strassenverzeichnis,ch.bfs.gebaeude_wohnungs_register,KML||https://tinyurl.com/yy7ya4g9/SO/2501_bdg_erw.kml" TargetMode="External"/><Relationship Id="rId417" Type="http://schemas.openxmlformats.org/officeDocument/2006/relationships/hyperlink" Target="https://map.geo.admin.ch/?zoom=13&amp;E=2630460.51&amp;N=1242762.815&amp;layers=ch.kantone.cadastralwebmap-farbe,ch.swisstopo.amtliches-strassenverzeichnis,ch.bfs.gebaeude_wohnungs_register,KML||https://tinyurl.com/yy7ya4g9/SO/2579_bdg_erw.kml" TargetMode="External"/><Relationship Id="rId624" Type="http://schemas.openxmlformats.org/officeDocument/2006/relationships/hyperlink" Target="https://map.geo.admin.ch/?zoom=13&amp;E=2607331.899&amp;N=1228213.319&amp;layers=ch.kantone.cadastralwebmap-farbe,ch.swisstopo.amtliches-strassenverzeichnis,ch.bfs.gebaeude_wohnungs_register,KML||https://tinyurl.com/yy7ya4g9/SO/2601_bdg_erw.kml" TargetMode="External"/><Relationship Id="rId263" Type="http://schemas.openxmlformats.org/officeDocument/2006/relationships/hyperlink" Target="https://map.geo.admin.ch/?zoom=13&amp;E=2596143.134&amp;N=1226227.425&amp;layers=ch.kantone.cadastralwebmap-farbe,ch.swisstopo.amtliches-strassenverzeichnis,ch.bfs.gebaeude_wohnungs_register,KML||https://tinyurl.com/yy7ya4g9/SO/2546_bdg_erw.kml" TargetMode="External"/><Relationship Id="rId470" Type="http://schemas.openxmlformats.org/officeDocument/2006/relationships/hyperlink" Target="https://map.geo.admin.ch/?zoom=13&amp;E=2640569&amp;N=1242257&amp;layers=ch.kantone.cadastralwebmap-farbe,ch.swisstopo.amtliches-strassenverzeichnis,ch.bfs.gebaeude_wohnungs_register,KML||https://tinyurl.com/yy7ya4g9/SO/2585_bdg_erw.kml" TargetMode="External"/><Relationship Id="rId58" Type="http://schemas.openxmlformats.org/officeDocument/2006/relationships/hyperlink" Target="https://map.geo.admin.ch/?zoom=13&amp;E=2620366.341&amp;N=1241691.028&amp;layers=ch.kantone.cadastralwebmap-farbe,ch.swisstopo.amtliches-strassenverzeichnis,ch.bfs.gebaeude_wohnungs_register,KML||https://tinyurl.com/yy7ya4g9/SO/2422_bdg_erw.kml" TargetMode="External"/><Relationship Id="rId123" Type="http://schemas.openxmlformats.org/officeDocument/2006/relationships/hyperlink" Target="https://map.geo.admin.ch/?zoom=13&amp;E=2612814.136&amp;N=1258074.09&amp;layers=ch.kantone.cadastralwebmap-farbe,ch.swisstopo.amtliches-strassenverzeichnis,ch.bfs.gebaeude_wohnungs_register,KML||https://tinyurl.com/yy7ya4g9/SO/2473_bdg_erw.kml" TargetMode="External"/><Relationship Id="rId330" Type="http://schemas.openxmlformats.org/officeDocument/2006/relationships/hyperlink" Target="https://map.geo.admin.ch/?zoom=13&amp;E=2597300.782&amp;N=1227224.22&amp;layers=ch.kantone.cadastralwebmap-farbe,ch.swisstopo.amtliches-strassenverzeichnis,ch.bfs.gebaeude_wohnungs_register,KML||https://tinyurl.com/yy7ya4g9/SO/2546_bdg_erw.kml" TargetMode="External"/><Relationship Id="rId568" Type="http://schemas.openxmlformats.org/officeDocument/2006/relationships/hyperlink" Target="https://map.geo.admin.ch/?zoom=13&amp;E=2607959.348&amp;N=1227970.941&amp;layers=ch.kantone.cadastralwebmap-farbe,ch.swisstopo.amtliches-strassenverzeichnis,ch.bfs.gebaeude_wohnungs_register,KML||https://tinyurl.com/yy7ya4g9/SO/2601_bdg_erw.kml" TargetMode="External"/><Relationship Id="rId775" Type="http://schemas.openxmlformats.org/officeDocument/2006/relationships/hyperlink" Target="https://map.geo.admin.ch/?zoom=13&amp;E=2613063.171&amp;N=1248888.242&amp;layers=ch.kantone.cadastralwebmap-farbe,ch.swisstopo.amtliches-strassenverzeichnis,ch.bfs.gebaeude_wohnungs_register,KML||https://tinyurl.com/yy7ya4g9/SO/2621_bdg_erw.kml" TargetMode="External"/><Relationship Id="rId428" Type="http://schemas.openxmlformats.org/officeDocument/2006/relationships/hyperlink" Target="https://map.geo.admin.ch/?zoom=13&amp;E=2630919.5&amp;N=1240915.5&amp;layers=ch.kantone.cadastralwebmap-farbe,ch.swisstopo.amtliches-strassenverzeichnis,ch.bfs.gebaeude_wohnungs_register,KML||https://tinyurl.com/yy7ya4g9/SO/2580_bdg_erw.kml" TargetMode="External"/><Relationship Id="rId635" Type="http://schemas.openxmlformats.org/officeDocument/2006/relationships/hyperlink" Target="https://map.geo.admin.ch/?zoom=13&amp;E=2607410.602&amp;N=1228391.341&amp;layers=ch.kantone.cadastralwebmap-farbe,ch.swisstopo.amtliches-strassenverzeichnis,ch.bfs.gebaeude_wohnungs_register,KML||https://tinyurl.com/yy7ya4g9/SO/2601_bdg_erw.kml" TargetMode="External"/><Relationship Id="rId274" Type="http://schemas.openxmlformats.org/officeDocument/2006/relationships/hyperlink" Target="https://map.geo.admin.ch/?zoom=13&amp;E=2596276.684&amp;N=1227533.184&amp;layers=ch.kantone.cadastralwebmap-farbe,ch.swisstopo.amtliches-strassenverzeichnis,ch.bfs.gebaeude_wohnungs_register,KML||https://tinyurl.com/yy7ya4g9/SO/2546_bdg_erw.kml" TargetMode="External"/><Relationship Id="rId481" Type="http://schemas.openxmlformats.org/officeDocument/2006/relationships/hyperlink" Target="https://map.geo.admin.ch/?zoom=13&amp;E=2632893.601&amp;N=1244291.77&amp;layers=ch.kantone.cadastralwebmap-farbe,ch.swisstopo.amtliches-strassenverzeichnis,ch.bfs.gebaeude_wohnungs_register,KML||https://tinyurl.com/yy7ya4g9/SO/2586_bdg_erw.kml" TargetMode="External"/><Relationship Id="rId702" Type="http://schemas.openxmlformats.org/officeDocument/2006/relationships/hyperlink" Target="https://map.geo.admin.ch/?zoom=13&amp;E=2606859.176&amp;N=1227753.68&amp;layers=ch.kantone.cadastralwebmap-farbe,ch.swisstopo.amtliches-strassenverzeichnis,ch.bfs.gebaeude_wohnungs_register,KML||https://tinyurl.com/yy7ya4g9/SO/2601_bdg_erw.kml" TargetMode="External"/><Relationship Id="rId69" Type="http://schemas.openxmlformats.org/officeDocument/2006/relationships/hyperlink" Target="https://map.geo.admin.ch/?zoom=13&amp;E=2618451.143&amp;N=1244534.895&amp;layers=ch.kantone.cadastralwebmap-farbe,ch.swisstopo.amtliches-strassenverzeichnis,ch.bfs.gebaeude_wohnungs_register,KML||https://tinyurl.com/yy7ya4g9/SO/2428_bdg_erw.kml" TargetMode="External"/><Relationship Id="rId134" Type="http://schemas.openxmlformats.org/officeDocument/2006/relationships/hyperlink" Target="https://map.geo.admin.ch/?zoom=13&amp;E=2605585.759&amp;N=1258408.875&amp;layers=ch.kantone.cadastralwebmap-farbe,ch.swisstopo.amtliches-strassenverzeichnis,ch.bfs.gebaeude_wohnungs_register,KML||https://tinyurl.com/yy7ya4g9/SO/2476_bdg_erw.kml" TargetMode="External"/><Relationship Id="rId579" Type="http://schemas.openxmlformats.org/officeDocument/2006/relationships/hyperlink" Target="https://map.geo.admin.ch/?zoom=13&amp;E=2607463&amp;N=1228595&amp;layers=ch.kantone.cadastralwebmap-farbe,ch.swisstopo.amtliches-strassenverzeichnis,ch.bfs.gebaeude_wohnungs_register,KML||https://tinyurl.com/yy7ya4g9/SO/2601_bdg_erw.kml" TargetMode="External"/><Relationship Id="rId341" Type="http://schemas.openxmlformats.org/officeDocument/2006/relationships/hyperlink" Target="https://map.geo.admin.ch/?zoom=13&amp;E=2602653.499&amp;N=1230874.77&amp;layers=ch.kantone.cadastralwebmap-farbe,ch.swisstopo.amtliches-strassenverzeichnis,ch.bfs.gebaeude_wohnungs_register,KML||https://tinyurl.com/yy7ya4g9/SO/2551_bdg_erw.kml" TargetMode="External"/><Relationship Id="rId439" Type="http://schemas.openxmlformats.org/officeDocument/2006/relationships/hyperlink" Target="https://map.geo.admin.ch/?zoom=13&amp;E=2635571&amp;N=1244579&amp;layers=ch.kantone.cadastralwebmap-farbe,ch.swisstopo.amtliches-strassenverzeichnis,ch.bfs.gebaeude_wohnungs_register,KML||https://tinyurl.com/yy7ya4g9/SO/2581_bdg_erw.kml" TargetMode="External"/><Relationship Id="rId646" Type="http://schemas.openxmlformats.org/officeDocument/2006/relationships/hyperlink" Target="https://map.geo.admin.ch/?zoom=13&amp;E=2606746.26&amp;N=1229547.671&amp;layers=ch.kantone.cadastralwebmap-farbe,ch.swisstopo.amtliches-strassenverzeichnis,ch.bfs.gebaeude_wohnungs_register,KML||https://tinyurl.com/yy7ya4g9/SO/2601_bdg_erw.kml" TargetMode="External"/><Relationship Id="rId201" Type="http://schemas.openxmlformats.org/officeDocument/2006/relationships/hyperlink" Target="https://map.geo.admin.ch/?zoom=13&amp;E=2643063.922&amp;N=1249236.038&amp;layers=ch.kantone.cadastralwebmap-farbe,ch.swisstopo.amtliches-strassenverzeichnis,ch.bfs.gebaeude_wohnungs_register,KML||https://tinyurl.com/yy7ya4g9/SO/2503_bdg_erw.kml" TargetMode="External"/><Relationship Id="rId285" Type="http://schemas.openxmlformats.org/officeDocument/2006/relationships/hyperlink" Target="https://map.geo.admin.ch/?zoom=13&amp;E=2596215.336&amp;N=1226100.451&amp;layers=ch.kantone.cadastralwebmap-farbe,ch.swisstopo.amtliches-strassenverzeichnis,ch.bfs.gebaeude_wohnungs_register,KML||https://tinyurl.com/yy7ya4g9/SO/2546_bdg_erw.kml" TargetMode="External"/><Relationship Id="rId506" Type="http://schemas.openxmlformats.org/officeDocument/2006/relationships/hyperlink" Target="https://map.geo.admin.ch/?zoom=13&amp;E=2607497&amp;N=1228540&amp;layers=ch.kantone.cadastralwebmap-farbe,ch.swisstopo.amtliches-strassenverzeichnis,ch.bfs.gebaeude_wohnungs_register,KML||https://tinyurl.com/yy7ya4g9/SO/2601_bdg_erw.kml" TargetMode="External"/><Relationship Id="rId492" Type="http://schemas.openxmlformats.org/officeDocument/2006/relationships/hyperlink" Target="https://map.geo.admin.ch/?zoom=13&amp;E=2606762.62&amp;N=1228920.856&amp;layers=ch.kantone.cadastralwebmap-farbe,ch.swisstopo.amtliches-strassenverzeichnis,ch.bfs.gebaeude_wohnungs_register,KML||https://tinyurl.com/yy7ya4g9/SO/2601_bdg_erw.kml" TargetMode="External"/><Relationship Id="rId713" Type="http://schemas.openxmlformats.org/officeDocument/2006/relationships/hyperlink" Target="https://map.geo.admin.ch/?zoom=13&amp;E=2608046.592&amp;N=1228311.539&amp;layers=ch.kantone.cadastralwebmap-farbe,ch.swisstopo.amtliches-strassenverzeichnis,ch.bfs.gebaeude_wohnungs_register,KML||https://tinyurl.com/yy7ya4g9/SO/2601_bdg_erw.kml" TargetMode="External"/><Relationship Id="rId145" Type="http://schemas.openxmlformats.org/officeDocument/2006/relationships/hyperlink" Target="https://map.geo.admin.ch/?zoom=13&amp;E=2619033.901&amp;N=1258055.354&amp;layers=ch.kantone.cadastralwebmap-farbe,ch.swisstopo.amtliches-strassenverzeichnis,ch.bfs.gebaeude_wohnungs_register,KML||https://tinyurl.com/yy7ya4g9/SO/2478_bdg_erw.kml" TargetMode="External"/><Relationship Id="rId352" Type="http://schemas.openxmlformats.org/officeDocument/2006/relationships/hyperlink" Target="https://map.geo.admin.ch/?zoom=13&amp;E=2609876&amp;N=1231370&amp;layers=ch.kantone.cadastralwebmap-farbe,ch.swisstopo.amtliches-strassenverzeichnis,ch.bfs.gebaeude_wohnungs_register,KML||https://tinyurl.com/yy7ya4g9/SO/2554_bdg_erw.kml" TargetMode="External"/><Relationship Id="rId212" Type="http://schemas.openxmlformats.org/officeDocument/2006/relationships/hyperlink" Target="https://map.geo.admin.ch/?zoom=13&amp;E=2612838&amp;N=1229157&amp;layers=ch.kantone.cadastralwebmap-farbe,ch.swisstopo.amtliches-strassenverzeichnis,ch.bfs.gebaeude_wohnungs_register,KML||https://tinyurl.com/yy7ya4g9/SO/2516_bdg_erw.kml" TargetMode="External"/><Relationship Id="rId657" Type="http://schemas.openxmlformats.org/officeDocument/2006/relationships/hyperlink" Target="https://map.geo.admin.ch/?zoom=13&amp;E=2608018&amp;N=1228234&amp;layers=ch.kantone.cadastralwebmap-farbe,ch.swisstopo.amtliches-strassenverzeichnis,ch.bfs.gebaeude_wohnungs_register,KML||https://tinyurl.com/yy7ya4g9/SO/2601_bdg_erw.kml" TargetMode="External"/><Relationship Id="rId296" Type="http://schemas.openxmlformats.org/officeDocument/2006/relationships/hyperlink" Target="https://map.geo.admin.ch/?zoom=13&amp;E=2596550.338&amp;N=1226338.456&amp;layers=ch.kantone.cadastralwebmap-farbe,ch.swisstopo.amtliches-strassenverzeichnis,ch.bfs.gebaeude_wohnungs_register,KML||https://tinyurl.com/yy7ya4g9/SO/2546_bdg_erw.kml" TargetMode="External"/><Relationship Id="rId517" Type="http://schemas.openxmlformats.org/officeDocument/2006/relationships/hyperlink" Target="https://map.geo.admin.ch/?zoom=13&amp;E=2607435&amp;N=1228608&amp;layers=ch.kantone.cadastralwebmap-farbe,ch.swisstopo.amtliches-strassenverzeichnis,ch.bfs.gebaeude_wohnungs_register,KML||https://tinyurl.com/yy7ya4g9/SO/2601_bdg_erw.kml" TargetMode="External"/><Relationship Id="rId724" Type="http://schemas.openxmlformats.org/officeDocument/2006/relationships/hyperlink" Target="https://map.geo.admin.ch/?zoom=13&amp;E=2600462.219&amp;N=1250052.134&amp;layers=ch.kantone.cadastralwebmap-farbe,ch.swisstopo.amtliches-strassenverzeichnis,ch.bfs.gebaeude_wohnungs_register,KML||https://tinyurl.com/yy7ya4g9/SO/2611_bdg_erw.kml" TargetMode="External"/><Relationship Id="rId60" Type="http://schemas.openxmlformats.org/officeDocument/2006/relationships/hyperlink" Target="https://map.geo.admin.ch/?zoom=13&amp;E=2619464.053&amp;N=1240797.027&amp;layers=ch.kantone.cadastralwebmap-farbe,ch.swisstopo.amtliches-strassenverzeichnis,ch.bfs.gebaeude_wohnungs_register,KML||https://tinyurl.com/yy7ya4g9/SO/2422_bdg_erw.kml" TargetMode="External"/><Relationship Id="rId156" Type="http://schemas.openxmlformats.org/officeDocument/2006/relationships/hyperlink" Target="https://map.geo.admin.ch/?zoom=13&amp;E=2638306.884&amp;N=1248297.53&amp;layers=ch.kantone.cadastralwebmap-farbe,ch.swisstopo.amtliches-strassenverzeichnis,ch.bfs.gebaeude_wohnungs_register,KML||https://tinyurl.com/yy7ya4g9/SO/2493_bdg_erw.kml" TargetMode="External"/><Relationship Id="rId363" Type="http://schemas.openxmlformats.org/officeDocument/2006/relationships/hyperlink" Target="https://map.geo.admin.ch/?zoom=13&amp;E=2600658.397&amp;N=1227358.739&amp;layers=ch.kantone.cadastralwebmap-farbe,ch.swisstopo.amtliches-strassenverzeichnis,ch.bfs.gebaeude_wohnungs_register,KML||https://tinyurl.com/yy7ya4g9/SO/2556_bdg_erw.kml" TargetMode="External"/><Relationship Id="rId570" Type="http://schemas.openxmlformats.org/officeDocument/2006/relationships/hyperlink" Target="https://map.geo.admin.ch/?zoom=13&amp;E=2608067&amp;N=1227933&amp;layers=ch.kantone.cadastralwebmap-farbe,ch.swisstopo.amtliches-strassenverzeichnis,ch.bfs.gebaeude_wohnungs_register,KML||https://tinyurl.com/yy7ya4g9/SO/2601_bdg_erw.kml" TargetMode="External"/><Relationship Id="rId223" Type="http://schemas.openxmlformats.org/officeDocument/2006/relationships/hyperlink" Target="https://map.geo.admin.ch/?zoom=13&amp;E=2609097.248&amp;N=1228023.309&amp;layers=ch.kantone.cadastralwebmap-farbe,ch.swisstopo.amtliches-strassenverzeichnis,ch.bfs.gebaeude_wohnungs_register,KML||https://tinyurl.com/yy7ya4g9/SO/2534_bdg_erw.kml" TargetMode="External"/><Relationship Id="rId430" Type="http://schemas.openxmlformats.org/officeDocument/2006/relationships/hyperlink" Target="https://map.geo.admin.ch/?zoom=13&amp;E=2631000.279&amp;N=1241187.762&amp;layers=ch.kantone.cadastralwebmap-farbe,ch.swisstopo.amtliches-strassenverzeichnis,ch.bfs.gebaeude_wohnungs_register,KML||https://tinyurl.com/yy7ya4g9/SO/2580_bdg_erw.kml" TargetMode="External"/><Relationship Id="rId668" Type="http://schemas.openxmlformats.org/officeDocument/2006/relationships/hyperlink" Target="https://map.geo.admin.ch/?zoom=13&amp;E=2606994&amp;N=1228459&amp;layers=ch.kantone.cadastralwebmap-farbe,ch.swisstopo.amtliches-strassenverzeichnis,ch.bfs.gebaeude_wohnungs_register,KML||https://tinyurl.com/yy7ya4g9/SO/2601_bdg_erw.kml" TargetMode="External"/><Relationship Id="rId18" Type="http://schemas.openxmlformats.org/officeDocument/2006/relationships/hyperlink" Target="https://map.geo.admin.ch/?zoom=13&amp;E=2625141&amp;N=1240044&amp;layers=ch.kantone.cadastralwebmap-farbe,ch.swisstopo.amtliches-strassenverzeichnis,ch.bfs.gebaeude_wohnungs_register,KML||https://tinyurl.com/yy7ya4g9/SO/2406_bdg_erw.kml" TargetMode="External"/><Relationship Id="rId528" Type="http://schemas.openxmlformats.org/officeDocument/2006/relationships/hyperlink" Target="https://map.geo.admin.ch/?zoom=13&amp;E=2607616&amp;N=1228662&amp;layers=ch.kantone.cadastralwebmap-farbe,ch.swisstopo.amtliches-strassenverzeichnis,ch.bfs.gebaeude_wohnungs_register,KML||https://tinyurl.com/yy7ya4g9/SO/2601_bdg_erw.kml" TargetMode="External"/><Relationship Id="rId735" Type="http://schemas.openxmlformats.org/officeDocument/2006/relationships/hyperlink" Target="https://map.geo.admin.ch/?zoom=13&amp;E=2602705.075&amp;N=1247779.621&amp;layers=ch.kantone.cadastralwebmap-farbe,ch.swisstopo.amtliches-strassenverzeichnis,ch.bfs.gebaeude_wohnungs_register,KML||https://tinyurl.com/yy7ya4g9/SO/2611_bdg_erw.kml" TargetMode="External"/><Relationship Id="rId167" Type="http://schemas.openxmlformats.org/officeDocument/2006/relationships/hyperlink" Target="https://map.geo.admin.ch/?zoom=13&amp;E=2639123&amp;N=1246218.625&amp;layers=ch.kantone.cadastralwebmap-farbe,ch.swisstopo.amtliches-strassenverzeichnis,ch.bfs.gebaeude_wohnungs_register,KML||https://tinyurl.com/yy7ya4g9/SO/2497_bdg_erw.kml" TargetMode="External"/><Relationship Id="rId374" Type="http://schemas.openxmlformats.org/officeDocument/2006/relationships/hyperlink" Target="https://map.geo.admin.ch/?zoom=13&amp;E=2599887.972&amp;N=1226685.113&amp;layers=ch.kantone.cadastralwebmap-farbe,ch.swisstopo.amtliches-strassenverzeichnis,ch.bfs.gebaeude_wohnungs_register,KML||https://tinyurl.com/yy7ya4g9/SO/2556_bdg_erw.kml" TargetMode="External"/><Relationship Id="rId581" Type="http://schemas.openxmlformats.org/officeDocument/2006/relationships/hyperlink" Target="https://map.geo.admin.ch/?zoom=13&amp;E=2607730&amp;N=1227942&amp;layers=ch.kantone.cadastralwebmap-farbe,ch.swisstopo.amtliches-strassenverzeichnis,ch.bfs.gebaeude_wohnungs_register,KML||https://tinyurl.com/yy7ya4g9/SO/2601_bdg_erw.kml" TargetMode="External"/><Relationship Id="rId71" Type="http://schemas.openxmlformats.org/officeDocument/2006/relationships/hyperlink" Target="https://map.geo.admin.ch/?zoom=13&amp;E=2606703&amp;N=1236817&amp;layers=ch.kantone.cadastralwebmap-farbe,ch.swisstopo.amtliches-strassenverzeichnis,ch.bfs.gebaeude_wohnungs_register,KML||https://tinyurl.com/yy7ya4g9/SO/2430_bdg_erw.kml" TargetMode="External"/><Relationship Id="rId234" Type="http://schemas.openxmlformats.org/officeDocument/2006/relationships/hyperlink" Target="https://map.geo.admin.ch/?zoom=13&amp;E=2604327.188&amp;N=1228717.086&amp;layers=ch.kantone.cadastralwebmap-farbe,ch.swisstopo.amtliches-strassenverzeichnis,ch.bfs.gebaeude_wohnungs_register,KML||https://tinyurl.com/yy7ya4g9/SO/2542_bdg_erw.kml" TargetMode="External"/><Relationship Id="rId679" Type="http://schemas.openxmlformats.org/officeDocument/2006/relationships/hyperlink" Target="https://map.geo.admin.ch/?zoom=13&amp;E=2606893.934&amp;N=1228409.441&amp;layers=ch.kantone.cadastralwebmap-farbe,ch.swisstopo.amtliches-strassenverzeichnis,ch.bfs.gebaeude_wohnungs_register,KML||https://tinyurl.com/yy7ya4g9/SO/2601_bdg_erw.kml" TargetMode="External"/><Relationship Id="rId2" Type="http://schemas.openxmlformats.org/officeDocument/2006/relationships/hyperlink" Target="https://www.housing-stat.ch/files/Traitement_erreurs_DE.pdf" TargetMode="External"/><Relationship Id="rId29" Type="http://schemas.openxmlformats.org/officeDocument/2006/relationships/hyperlink" Target="https://map.geo.admin.ch/?zoom=13&amp;E=2622358.5&amp;N=1235280.75&amp;layers=ch.kantone.cadastralwebmap-farbe,ch.swisstopo.amtliches-strassenverzeichnis,ch.bfs.gebaeude_wohnungs_register,KML||https://tinyurl.com/yy7ya4g9/SO/2407_bdg_erw.kml" TargetMode="External"/><Relationship Id="rId441" Type="http://schemas.openxmlformats.org/officeDocument/2006/relationships/hyperlink" Target="https://map.geo.admin.ch/?zoom=13&amp;E=2634741&amp;N=1244304&amp;layers=ch.kantone.cadastralwebmap-farbe,ch.swisstopo.amtliches-strassenverzeichnis,ch.bfs.gebaeude_wohnungs_register,KML||https://tinyurl.com/yy7ya4g9/SO/2581_bdg_erw.kml" TargetMode="External"/><Relationship Id="rId539" Type="http://schemas.openxmlformats.org/officeDocument/2006/relationships/hyperlink" Target="https://map.geo.admin.ch/?zoom=13&amp;E=2607355&amp;N=1228376&amp;layers=ch.kantone.cadastralwebmap-farbe,ch.swisstopo.amtliches-strassenverzeichnis,ch.bfs.gebaeude_wohnungs_register,KML||https://tinyurl.com/yy7ya4g9/SO/2601_bdg_erw.kml" TargetMode="External"/><Relationship Id="rId746" Type="http://schemas.openxmlformats.org/officeDocument/2006/relationships/hyperlink" Target="https://map.geo.admin.ch/?zoom=13&amp;E=2607804.975&amp;N=1250636.318&amp;layers=ch.kantone.cadastralwebmap-farbe,ch.swisstopo.amtliches-strassenverzeichnis,ch.bfs.gebaeude_wohnungs_register,KML||https://tinyurl.com/yy7ya4g9/SO/2613_bdg_erw.kml" TargetMode="External"/><Relationship Id="rId178" Type="http://schemas.openxmlformats.org/officeDocument/2006/relationships/hyperlink" Target="https://map.geo.admin.ch/?zoom=13&amp;E=2639815.224&amp;N=1249089.65&amp;layers=ch.kantone.cadastralwebmap-farbe,ch.swisstopo.amtliches-strassenverzeichnis,ch.bfs.gebaeude_wohnungs_register,KML||https://tinyurl.com/yy7ya4g9/SO/2499_bdg_erw.kml" TargetMode="External"/><Relationship Id="rId301" Type="http://schemas.openxmlformats.org/officeDocument/2006/relationships/hyperlink" Target="https://map.geo.admin.ch/?zoom=13&amp;E=2596928.5&amp;N=1226609.4&amp;layers=ch.kantone.cadastralwebmap-farbe,ch.swisstopo.amtliches-strassenverzeichnis,ch.bfs.gebaeude_wohnungs_register,KML||https://tinyurl.com/yy7ya4g9/SO/2546_bdg_erw.kml" TargetMode="External"/><Relationship Id="rId82" Type="http://schemas.openxmlformats.org/officeDocument/2006/relationships/hyperlink" Target="https://map.geo.admin.ch/?zoom=13&amp;E=2599313&amp;N=1216894&amp;layers=ch.kantone.cadastralwebmap-farbe,ch.swisstopo.amtliches-strassenverzeichnis,ch.bfs.gebaeude_wohnungs_register,KML||https://tinyurl.com/yy7ya4g9/SO/2457_bdg_erw.kml" TargetMode="External"/><Relationship Id="rId385" Type="http://schemas.openxmlformats.org/officeDocument/2006/relationships/hyperlink" Target="https://map.geo.admin.ch/?zoom=13&amp;E=2640685.443&amp;N=1245272.052&amp;layers=ch.kantone.cadastralwebmap-farbe,ch.swisstopo.amtliches-strassenverzeichnis,ch.bfs.gebaeude_wohnungs_register,KML||https://tinyurl.com/yy7ya4g9/SO/2572_bdg_erw.kml" TargetMode="External"/><Relationship Id="rId592" Type="http://schemas.openxmlformats.org/officeDocument/2006/relationships/hyperlink" Target="https://map.geo.admin.ch/?zoom=13&amp;E=2607357.842&amp;N=1228554.85&amp;layers=ch.kantone.cadastralwebmap-farbe,ch.swisstopo.amtliches-strassenverzeichnis,ch.bfs.gebaeude_wohnungs_register,KML||https://tinyurl.com/yy7ya4g9/SO/2601_bdg_erw.kml" TargetMode="External"/><Relationship Id="rId606" Type="http://schemas.openxmlformats.org/officeDocument/2006/relationships/hyperlink" Target="https://map.geo.admin.ch/?zoom=13&amp;E=2607419&amp;N=1228620&amp;layers=ch.kantone.cadastralwebmap-farbe,ch.swisstopo.amtliches-strassenverzeichnis,ch.bfs.gebaeude_wohnungs_register,KML||https://tinyurl.com/yy7ya4g9/SO/2601_bdg_erw.kml" TargetMode="External"/><Relationship Id="rId245" Type="http://schemas.openxmlformats.org/officeDocument/2006/relationships/hyperlink" Target="https://map.geo.admin.ch/?zoom=13&amp;E=2596685.401&amp;N=1226890.195&amp;layers=ch.kantone.cadastralwebmap-farbe,ch.swisstopo.amtliches-strassenverzeichnis,ch.bfs.gebaeude_wohnungs_register,KML||https://tinyurl.com/yy7ya4g9/SO/2546_bdg_erw.kml" TargetMode="External"/><Relationship Id="rId452" Type="http://schemas.openxmlformats.org/officeDocument/2006/relationships/hyperlink" Target="https://map.geo.admin.ch/?zoom=13&amp;E=2635345.482&amp;N=1244438.487&amp;layers=ch.kantone.cadastralwebmap-farbe,ch.swisstopo.amtliches-strassenverzeichnis,ch.bfs.gebaeude_wohnungs_register,KML||https://tinyurl.com/yy7ya4g9/SO/2581_bdg_erw.kml" TargetMode="External"/><Relationship Id="rId105" Type="http://schemas.openxmlformats.org/officeDocument/2006/relationships/hyperlink" Target="https://map.geo.admin.ch/?zoom=13&amp;E=2605507.618&amp;N=1259732.558&amp;layers=ch.kantone.cadastralwebmap-farbe,ch.swisstopo.amtliches-strassenverzeichnis,ch.bfs.gebaeude_wohnungs_register,KML||https://tinyurl.com/yy7ya4g9/SO/2471_bdg_erw.kml" TargetMode="External"/><Relationship Id="rId312" Type="http://schemas.openxmlformats.org/officeDocument/2006/relationships/hyperlink" Target="https://map.geo.admin.ch/?zoom=13&amp;E=2596800.408&amp;N=1227281.028&amp;layers=ch.kantone.cadastralwebmap-farbe,ch.swisstopo.amtliches-strassenverzeichnis,ch.bfs.gebaeude_wohnungs_register,KML||https://tinyurl.com/yy7ya4g9/SO/2546_bdg_erw.kml" TargetMode="External"/><Relationship Id="rId757" Type="http://schemas.openxmlformats.org/officeDocument/2006/relationships/hyperlink" Target="https://map.geo.admin.ch/?zoom=13&amp;E=2608018.658&amp;N=1247055.239&amp;layers=ch.kantone.cadastralwebmap-farbe,ch.swisstopo.amtliches-strassenverzeichnis,ch.bfs.gebaeude_wohnungs_register,KML||https://tinyurl.com/yy7ya4g9/SO/2615_bdg_erw.kml" TargetMode="External"/><Relationship Id="rId93" Type="http://schemas.openxmlformats.org/officeDocument/2006/relationships/hyperlink" Target="https://map.geo.admin.ch/?zoom=13&amp;E=2603358.528&amp;N=1218618.273&amp;layers=ch.kantone.cadastralwebmap-farbe,ch.swisstopo.amtliches-strassenverzeichnis,ch.bfs.gebaeude_wohnungs_register,KML||https://tinyurl.com/yy7ya4g9/SO/2463_bdg_erw.kml" TargetMode="External"/><Relationship Id="rId189" Type="http://schemas.openxmlformats.org/officeDocument/2006/relationships/hyperlink" Target="https://map.geo.admin.ch/?zoom=13&amp;E=2635323.239&amp;N=1245910.305&amp;layers=ch.kantone.cadastralwebmap-farbe,ch.swisstopo.amtliches-strassenverzeichnis,ch.bfs.gebaeude_wohnungs_register,KML||https://tinyurl.com/yy7ya4g9/SO/2500_bdg_erw.kml" TargetMode="External"/><Relationship Id="rId396" Type="http://schemas.openxmlformats.org/officeDocument/2006/relationships/hyperlink" Target="https://map.geo.admin.ch/?zoom=13&amp;E=2638418.75&amp;N=1244276.218&amp;layers=ch.kantone.cadastralwebmap-farbe,ch.swisstopo.amtliches-strassenverzeichnis,ch.bfs.gebaeude_wohnungs_register,KML||https://tinyurl.com/yy7ya4g9/SO/2573_bdg_erw.kml" TargetMode="External"/><Relationship Id="rId617" Type="http://schemas.openxmlformats.org/officeDocument/2006/relationships/hyperlink" Target="https://map.geo.admin.ch/?zoom=13&amp;E=2607496.102&amp;N=1228128.5&amp;layers=ch.kantone.cadastralwebmap-farbe,ch.swisstopo.amtliches-strassenverzeichnis,ch.bfs.gebaeude_wohnungs_register,KML||https://tinyurl.com/yy7ya4g9/SO/2601_bdg_erw.kml" TargetMode="External"/><Relationship Id="rId256" Type="http://schemas.openxmlformats.org/officeDocument/2006/relationships/hyperlink" Target="https://map.geo.admin.ch/?zoom=13&amp;E=2596027.343&amp;N=1227116.454&amp;layers=ch.kantone.cadastralwebmap-farbe,ch.swisstopo.amtliches-strassenverzeichnis,ch.bfs.gebaeude_wohnungs_register,KML||https://tinyurl.com/yy7ya4g9/SO/2546_bdg_erw.kml" TargetMode="External"/><Relationship Id="rId463" Type="http://schemas.openxmlformats.org/officeDocument/2006/relationships/hyperlink" Target="https://map.geo.admin.ch/?zoom=13&amp;E=2643316.497&amp;N=1247979.435&amp;layers=ch.kantone.cadastralwebmap-farbe,ch.swisstopo.amtliches-strassenverzeichnis,ch.bfs.gebaeude_wohnungs_register,KML||https://tinyurl.com/yy7ya4g9/SO/2583_bdg_erw.kml" TargetMode="External"/><Relationship Id="rId670" Type="http://schemas.openxmlformats.org/officeDocument/2006/relationships/hyperlink" Target="https://map.geo.admin.ch/?zoom=13&amp;E=2606908&amp;N=1229175&amp;layers=ch.kantone.cadastralwebmap-farbe,ch.swisstopo.amtliches-strassenverzeichnis,ch.bfs.gebaeude_wohnungs_register,KML||https://tinyurl.com/yy7ya4g9/SO/2601_bdg_erw.kml" TargetMode="External"/><Relationship Id="rId116" Type="http://schemas.openxmlformats.org/officeDocument/2006/relationships/hyperlink" Target="https://map.geo.admin.ch/?zoom=13&amp;E=2613358&amp;N=1258673&amp;layers=ch.kantone.cadastralwebmap-farbe,ch.swisstopo.amtliches-strassenverzeichnis,ch.bfs.gebaeude_wohnungs_register,KML||https://tinyurl.com/yy7ya4g9/SO/2473_bdg_erw.kml" TargetMode="External"/><Relationship Id="rId323" Type="http://schemas.openxmlformats.org/officeDocument/2006/relationships/hyperlink" Target="https://map.geo.admin.ch/?zoom=13&amp;E=2597488.834&amp;N=1224268.674&amp;layers=ch.kantone.cadastralwebmap-farbe,ch.swisstopo.amtliches-strassenverzeichnis,ch.bfs.gebaeude_wohnungs_register,KML||https://tinyurl.com/yy7ya4g9/SO/2546_bdg_erw.kml" TargetMode="External"/><Relationship Id="rId530" Type="http://schemas.openxmlformats.org/officeDocument/2006/relationships/hyperlink" Target="https://map.geo.admin.ch/?zoom=13&amp;E=2607592&amp;N=1228556&amp;layers=ch.kantone.cadastralwebmap-farbe,ch.swisstopo.amtliches-strassenverzeichnis,ch.bfs.gebaeude_wohnungs_register,KML||https://tinyurl.com/yy7ya4g9/SO/2601_bdg_erw.kml" TargetMode="External"/><Relationship Id="rId768" Type="http://schemas.openxmlformats.org/officeDocument/2006/relationships/hyperlink" Target="https://map.geo.admin.ch/?zoom=13&amp;E=2599600.75&amp;N=1251765.75&amp;layers=ch.kantone.cadastralwebmap-farbe,ch.swisstopo.amtliches-strassenverzeichnis,ch.bfs.gebaeude_wohnungs_register,KML||https://tinyurl.com/yy7ya4g9/SO/2619_bdg_erw.kml" TargetMode="External"/><Relationship Id="rId20" Type="http://schemas.openxmlformats.org/officeDocument/2006/relationships/hyperlink" Target="https://map.geo.admin.ch/?zoom=13&amp;E=2624597&amp;N=1239955&amp;layers=ch.kantone.cadastralwebmap-farbe,ch.swisstopo.amtliches-strassenverzeichnis,ch.bfs.gebaeude_wohnungs_register,KML||https://tinyurl.com/yy7ya4g9/SO/2406_bdg_erw.kml" TargetMode="External"/><Relationship Id="rId628" Type="http://schemas.openxmlformats.org/officeDocument/2006/relationships/hyperlink" Target="https://map.geo.admin.ch/?zoom=13&amp;E=2607445&amp;N=1228480&amp;layers=ch.kantone.cadastralwebmap-farbe,ch.swisstopo.amtliches-strassenverzeichnis,ch.bfs.gebaeude_wohnungs_register,KML||https://tinyurl.com/yy7ya4g9/SO/2601_bdg_erw.kml" TargetMode="External"/><Relationship Id="rId267" Type="http://schemas.openxmlformats.org/officeDocument/2006/relationships/hyperlink" Target="https://map.geo.admin.ch/?zoom=13&amp;E=2597207&amp;N=1226459&amp;layers=ch.kantone.cadastralwebmap-farbe,ch.swisstopo.amtliches-strassenverzeichnis,ch.bfs.gebaeude_wohnungs_register,KML||https://tinyurl.com/yy7ya4g9/SO/2546_bdg_erw.kml" TargetMode="External"/><Relationship Id="rId474" Type="http://schemas.openxmlformats.org/officeDocument/2006/relationships/hyperlink" Target="https://map.geo.admin.ch/?zoom=13&amp;E=2632474&amp;N=1243372&amp;layers=ch.kantone.cadastralwebmap-farbe,ch.swisstopo.amtliches-strassenverzeichnis,ch.bfs.gebaeude_wohnungs_register,KML||https://tinyurl.com/yy7ya4g9/SO/2586_bdg_erw.kml" TargetMode="External"/><Relationship Id="rId127" Type="http://schemas.openxmlformats.org/officeDocument/2006/relationships/hyperlink" Target="https://map.geo.admin.ch/?zoom=13&amp;E=2612814.128&amp;N=1258068.735&amp;layers=ch.kantone.cadastralwebmap-farbe,ch.swisstopo.amtliches-strassenverzeichnis,ch.bfs.gebaeude_wohnungs_register,KML||https://tinyurl.com/yy7ya4g9/SO/2473_bdg_erw.kml" TargetMode="External"/><Relationship Id="rId681" Type="http://schemas.openxmlformats.org/officeDocument/2006/relationships/hyperlink" Target="https://map.geo.admin.ch/?zoom=13&amp;E=2607851.095&amp;N=1228005.635&amp;layers=ch.kantone.cadastralwebmap-farbe,ch.swisstopo.amtliches-strassenverzeichnis,ch.bfs.gebaeude_wohnungs_register,KML||https://tinyurl.com/yy7ya4g9/SO/2601_bdg_erw.kml" TargetMode="External"/><Relationship Id="rId779" Type="http://schemas.openxmlformats.org/officeDocument/2006/relationships/hyperlink" Target="https://map.geo.admin.ch/?zoom=13&amp;E=2612074.996&amp;N=1249172.589&amp;layers=ch.kantone.cadastralwebmap-farbe,ch.swisstopo.amtliches-strassenverzeichnis,ch.bfs.gebaeude_wohnungs_register,KML||https://tinyurl.com/yy7ya4g9/SO/2622_bdg_erw.kml" TargetMode="External"/><Relationship Id="rId31" Type="http://schemas.openxmlformats.org/officeDocument/2006/relationships/hyperlink" Target="https://map.geo.admin.ch/?zoom=13&amp;E=2628116.246&amp;N=1235390.345&amp;layers=ch.kantone.cadastralwebmap-farbe,ch.swisstopo.amtliches-strassenverzeichnis,ch.bfs.gebaeude_wohnungs_register,KML||https://tinyurl.com/yy7ya4g9/SO/2408_bdg_erw.kml" TargetMode="External"/><Relationship Id="rId334" Type="http://schemas.openxmlformats.org/officeDocument/2006/relationships/hyperlink" Target="https://map.geo.admin.ch/?zoom=13&amp;E=2611100.107&amp;N=1232306.487&amp;layers=ch.kantone.cadastralwebmap-farbe,ch.swisstopo.amtliches-strassenverzeichnis,ch.bfs.gebaeude_wohnungs_register,KML||https://tinyurl.com/yy7ya4g9/SO/2548_bdg_erw.kml" TargetMode="External"/><Relationship Id="rId541" Type="http://schemas.openxmlformats.org/officeDocument/2006/relationships/hyperlink" Target="https://map.geo.admin.ch/?zoom=13&amp;E=2607153&amp;N=1228423&amp;layers=ch.kantone.cadastralwebmap-farbe,ch.swisstopo.amtliches-strassenverzeichnis,ch.bfs.gebaeude_wohnungs_register,KML||https://tinyurl.com/yy7ya4g9/SO/2601_bdg_erw.kml" TargetMode="External"/><Relationship Id="rId639" Type="http://schemas.openxmlformats.org/officeDocument/2006/relationships/hyperlink" Target="https://map.geo.admin.ch/?zoom=13&amp;E=2607797.758&amp;N=1227732.758&amp;layers=ch.kantone.cadastralwebmap-farbe,ch.swisstopo.amtliches-strassenverzeichnis,ch.bfs.gebaeude_wohnungs_register,KML||https://tinyurl.com/yy7ya4g9/SO/2601_bdg_erw.kml" TargetMode="External"/><Relationship Id="rId180" Type="http://schemas.openxmlformats.org/officeDocument/2006/relationships/hyperlink" Target="https://map.geo.admin.ch/?zoom=13&amp;E=2638949.915&amp;N=1251643.601&amp;layers=ch.kantone.cadastralwebmap-farbe,ch.swisstopo.amtliches-strassenverzeichnis,ch.bfs.gebaeude_wohnungs_register,KML||https://tinyurl.com/yy7ya4g9/SO/2499_bdg_erw.kml" TargetMode="External"/><Relationship Id="rId278" Type="http://schemas.openxmlformats.org/officeDocument/2006/relationships/hyperlink" Target="https://map.geo.admin.ch/?zoom=13&amp;E=2595705.346&amp;N=1227662.453&amp;layers=ch.kantone.cadastralwebmap-farbe,ch.swisstopo.amtliches-strassenverzeichnis,ch.bfs.gebaeude_wohnungs_register,KML||https://tinyurl.com/yy7ya4g9/SO/2546_bdg_erw.kml" TargetMode="External"/><Relationship Id="rId401" Type="http://schemas.openxmlformats.org/officeDocument/2006/relationships/hyperlink" Target="https://map.geo.admin.ch/?zoom=13&amp;E=2629751&amp;N=1235474&amp;layers=ch.kantone.cadastralwebmap-farbe,ch.swisstopo.amtliches-strassenverzeichnis,ch.bfs.gebaeude_wohnungs_register,KML||https://tinyurl.com/yy7ya4g9/SO/2575_bdg_erw.kml" TargetMode="External"/><Relationship Id="rId485" Type="http://schemas.openxmlformats.org/officeDocument/2006/relationships/hyperlink" Target="https://map.geo.admin.ch/?zoom=13&amp;E=2606303.885&amp;N=1228752.254&amp;layers=ch.kantone.cadastralwebmap-farbe,ch.swisstopo.amtliches-strassenverzeichnis,ch.bfs.gebaeude_wohnungs_register,KML||https://tinyurl.com/yy7ya4g9/SO/2601_bdg_erw.kml" TargetMode="External"/><Relationship Id="rId692" Type="http://schemas.openxmlformats.org/officeDocument/2006/relationships/hyperlink" Target="https://map.geo.admin.ch/?zoom=13&amp;E=2607367&amp;N=1228491&amp;layers=ch.kantone.cadastralwebmap-farbe,ch.swisstopo.amtliches-strassenverzeichnis,ch.bfs.gebaeude_wohnungs_register,KML||https://tinyurl.com/yy7ya4g9/SO/2601_bdg_erw.kml" TargetMode="External"/><Relationship Id="rId706" Type="http://schemas.openxmlformats.org/officeDocument/2006/relationships/hyperlink" Target="https://map.geo.admin.ch/?zoom=13&amp;E=2606349.317&amp;N=1229076.543&amp;layers=ch.kantone.cadastralwebmap-farbe,ch.swisstopo.amtliches-strassenverzeichnis,ch.bfs.gebaeude_wohnungs_register,KML||https://tinyurl.com/yy7ya4g9/SO/2601_bdg_erw.kml" TargetMode="External"/><Relationship Id="rId42" Type="http://schemas.openxmlformats.org/officeDocument/2006/relationships/hyperlink" Target="https://map.geo.admin.ch/?zoom=13&amp;E=2619344.828&amp;N=1239107.451&amp;layers=ch.kantone.cadastralwebmap-farbe,ch.swisstopo.amtliches-strassenverzeichnis,ch.bfs.gebaeude_wohnungs_register,KML||https://tinyurl.com/yy7ya4g9/SO/2422_bdg_erw.kml" TargetMode="External"/><Relationship Id="rId138" Type="http://schemas.openxmlformats.org/officeDocument/2006/relationships/hyperlink" Target="https://map.geo.admin.ch/?zoom=13&amp;E=2604817&amp;N=1258994&amp;layers=ch.kantone.cadastralwebmap-farbe,ch.swisstopo.amtliches-strassenverzeichnis,ch.bfs.gebaeude_wohnungs_register,KML||https://tinyurl.com/yy7ya4g9/SO/2476_bdg_erw.kml" TargetMode="External"/><Relationship Id="rId345" Type="http://schemas.openxmlformats.org/officeDocument/2006/relationships/hyperlink" Target="https://map.geo.admin.ch/?zoom=13&amp;E=2604990.255&amp;N=1231081.804&amp;layers=ch.kantone.cadastralwebmap-farbe,ch.swisstopo.amtliches-strassenverzeichnis,ch.bfs.gebaeude_wohnungs_register,KML||https://tinyurl.com/yy7ya4g9/SO/2553_bdg_erw.kml" TargetMode="External"/><Relationship Id="rId552" Type="http://schemas.openxmlformats.org/officeDocument/2006/relationships/hyperlink" Target="https://map.geo.admin.ch/?zoom=13&amp;E=2607612.179&amp;N=1228210.063&amp;layers=ch.kantone.cadastralwebmap-farbe,ch.swisstopo.amtliches-strassenverzeichnis,ch.bfs.gebaeude_wohnungs_register,KML||https://tinyurl.com/yy7ya4g9/SO/2601_bdg_erw.kml" TargetMode="External"/><Relationship Id="rId191" Type="http://schemas.openxmlformats.org/officeDocument/2006/relationships/hyperlink" Target="https://map.geo.admin.ch/?zoom=13&amp;E=2632776.212&amp;N=1245444.894&amp;layers=ch.kantone.cadastralwebmap-farbe,ch.swisstopo.amtliches-strassenverzeichnis,ch.bfs.gebaeude_wohnungs_register,KML||https://tinyurl.com/yy7ya4g9/SO/2500_bdg_erw.kml" TargetMode="External"/><Relationship Id="rId205" Type="http://schemas.openxmlformats.org/officeDocument/2006/relationships/hyperlink" Target="https://map.geo.admin.ch/?zoom=13&amp;E=2609146&amp;N=1226630&amp;layers=ch.kantone.cadastralwebmap-farbe,ch.swisstopo.amtliches-strassenverzeichnis,ch.bfs.gebaeude_wohnungs_register,KML||https://tinyurl.com/yy7ya4g9/SO/2513_bdg_erw.kml" TargetMode="External"/><Relationship Id="rId412" Type="http://schemas.openxmlformats.org/officeDocument/2006/relationships/hyperlink" Target="https://map.geo.admin.ch/?zoom=13&amp;E=2630729.09&amp;N=1242454.715&amp;layers=ch.kantone.cadastralwebmap-farbe,ch.swisstopo.amtliches-strassenverzeichnis,ch.bfs.gebaeude_wohnungs_register,KML||https://tinyurl.com/yy7ya4g9/SO/2579_bdg_erw.kml" TargetMode="External"/><Relationship Id="rId289" Type="http://schemas.openxmlformats.org/officeDocument/2006/relationships/hyperlink" Target="https://map.geo.admin.ch/?zoom=13&amp;E=2597376.34&amp;N=1227048.445&amp;layers=ch.kantone.cadastralwebmap-farbe,ch.swisstopo.amtliches-strassenverzeichnis,ch.bfs.gebaeude_wohnungs_register,KML||https://tinyurl.com/yy7ya4g9/SO/2546_bdg_erw.kml" TargetMode="External"/><Relationship Id="rId496" Type="http://schemas.openxmlformats.org/officeDocument/2006/relationships/hyperlink" Target="https://map.geo.admin.ch/?zoom=13&amp;E=2607293.953&amp;N=1228470.34&amp;layers=ch.kantone.cadastralwebmap-farbe,ch.swisstopo.amtliches-strassenverzeichnis,ch.bfs.gebaeude_wohnungs_register,KML||https://tinyurl.com/yy7ya4g9/SO/2601_bdg_erw.kml" TargetMode="External"/><Relationship Id="rId717" Type="http://schemas.openxmlformats.org/officeDocument/2006/relationships/hyperlink" Target="https://map.geo.admin.ch/?zoom=13&amp;E=2606424.735&amp;N=1228939.838&amp;layers=ch.kantone.cadastralwebmap-farbe,ch.swisstopo.amtliches-strassenverzeichnis,ch.bfs.gebaeude_wohnungs_register,KML||https://tinyurl.com/yy7ya4g9/SO/2601_bdg_erw.kml" TargetMode="External"/><Relationship Id="rId11" Type="http://schemas.openxmlformats.org/officeDocument/2006/relationships/hyperlink" Target="https://map.geo.admin.ch/?zoom=13&amp;E=2628240&amp;N=1239957&amp;layers=ch.kantone.cadastralwebmap-farbe,ch.swisstopo.amtliches-strassenverzeichnis,ch.bfs.gebaeude_wohnungs_register,KML||https://tinyurl.com/yy7ya4g9/SO/2402_bdg_erw.kml" TargetMode="External"/><Relationship Id="rId53" Type="http://schemas.openxmlformats.org/officeDocument/2006/relationships/hyperlink" Target="https://map.geo.admin.ch/?zoom=13&amp;E=2619160.427&amp;N=1240168.578&amp;layers=ch.kantone.cadastralwebmap-farbe,ch.swisstopo.amtliches-strassenverzeichnis,ch.bfs.gebaeude_wohnungs_register,KML||https://tinyurl.com/yy7ya4g9/SO/2422_bdg_erw.kml" TargetMode="External"/><Relationship Id="rId149" Type="http://schemas.openxmlformats.org/officeDocument/2006/relationships/hyperlink" Target="https://map.geo.admin.ch/?zoom=13&amp;E=2606154.303&amp;N=1260319.889&amp;layers=ch.kantone.cadastralwebmap-farbe,ch.swisstopo.amtliches-strassenverzeichnis,ch.bfs.gebaeude_wohnungs_register,KML||https://tinyurl.com/yy7ya4g9/SO/2481_bdg_erw.kml" TargetMode="External"/><Relationship Id="rId314" Type="http://schemas.openxmlformats.org/officeDocument/2006/relationships/hyperlink" Target="https://map.geo.admin.ch/?zoom=13&amp;E=2597139.45&amp;N=1227257.358&amp;layers=ch.kantone.cadastralwebmap-farbe,ch.swisstopo.amtliches-strassenverzeichnis,ch.bfs.gebaeude_wohnungs_register,KML||https://tinyurl.com/yy7ya4g9/SO/2546_bdg_erw.kml" TargetMode="External"/><Relationship Id="rId356" Type="http://schemas.openxmlformats.org/officeDocument/2006/relationships/hyperlink" Target="https://map.geo.admin.ch/?zoom=13&amp;E=2602956.961&amp;N=1227877.97&amp;layers=ch.kantone.cadastralwebmap-farbe,ch.swisstopo.amtliches-strassenverzeichnis,ch.bfs.gebaeude_wohnungs_register,KML||https://tinyurl.com/yy7ya4g9/SO/2556_bdg_erw.kml" TargetMode="External"/><Relationship Id="rId398" Type="http://schemas.openxmlformats.org/officeDocument/2006/relationships/hyperlink" Target="https://map.geo.admin.ch/?zoom=13&amp;E=2637243.941&amp;N=1244844.979&amp;layers=ch.kantone.cadastralwebmap-farbe,ch.swisstopo.amtliches-strassenverzeichnis,ch.bfs.gebaeude_wohnungs_register,KML||https://tinyurl.com/yy7ya4g9/SO/2573_bdg_erw.kml" TargetMode="External"/><Relationship Id="rId521" Type="http://schemas.openxmlformats.org/officeDocument/2006/relationships/hyperlink" Target="https://map.geo.admin.ch/?zoom=13&amp;E=2607472&amp;N=1228587&amp;layers=ch.kantone.cadastralwebmap-farbe,ch.swisstopo.amtliches-strassenverzeichnis,ch.bfs.gebaeude_wohnungs_register,KML||https://tinyurl.com/yy7ya4g9/SO/2601_bdg_erw.kml" TargetMode="External"/><Relationship Id="rId563" Type="http://schemas.openxmlformats.org/officeDocument/2006/relationships/hyperlink" Target="https://map.geo.admin.ch/?zoom=13&amp;E=2607610.116&amp;N=1227975.801&amp;layers=ch.kantone.cadastralwebmap-farbe,ch.swisstopo.amtliches-strassenverzeichnis,ch.bfs.gebaeude_wohnungs_register,KML||https://tinyurl.com/yy7ya4g9/SO/2601_bdg_erw.kml" TargetMode="External"/><Relationship Id="rId619" Type="http://schemas.openxmlformats.org/officeDocument/2006/relationships/hyperlink" Target="https://map.geo.admin.ch/?zoom=13&amp;E=2607746&amp;N=1228261&amp;layers=ch.kantone.cadastralwebmap-farbe,ch.swisstopo.amtliches-strassenverzeichnis,ch.bfs.gebaeude_wohnungs_register,KML||https://tinyurl.com/yy7ya4g9/SO/2601_bdg_erw.kml" TargetMode="External"/><Relationship Id="rId770" Type="http://schemas.openxmlformats.org/officeDocument/2006/relationships/hyperlink" Target="https://map.geo.admin.ch/?zoom=13&amp;E=2599821.101&amp;N=1252824.711&amp;layers=ch.kantone.cadastralwebmap-farbe,ch.swisstopo.amtliches-strassenverzeichnis,ch.bfs.gebaeude_wohnungs_register,KML||https://tinyurl.com/yy7ya4g9/SO/2619_bdg_erw.kml" TargetMode="External"/><Relationship Id="rId95" Type="http://schemas.openxmlformats.org/officeDocument/2006/relationships/hyperlink" Target="https://map.geo.admin.ch/?zoom=13&amp;E=2599890.784&amp;N=1218956.235&amp;layers=ch.kantone.cadastralwebmap-farbe,ch.swisstopo.amtliches-strassenverzeichnis,ch.bfs.gebaeude_wohnungs_register,KML||https://tinyurl.com/yy7ya4g9/SO/2465_bdg_erw.kml" TargetMode="External"/><Relationship Id="rId160" Type="http://schemas.openxmlformats.org/officeDocument/2006/relationships/hyperlink" Target="https://map.geo.admin.ch/?zoom=13&amp;E=2642167&amp;N=1247082&amp;layers=ch.kantone.cadastralwebmap-farbe,ch.swisstopo.amtliches-strassenverzeichnis,ch.bfs.gebaeude_wohnungs_register,KML||https://tinyurl.com/yy7ya4g9/SO/2495_bdg_erw.kml" TargetMode="External"/><Relationship Id="rId216" Type="http://schemas.openxmlformats.org/officeDocument/2006/relationships/hyperlink" Target="https://map.geo.admin.ch/?zoom=13&amp;E=2612061.284&amp;N=1224371.084&amp;layers=ch.kantone.cadastralwebmap-farbe,ch.swisstopo.amtliches-strassenverzeichnis,ch.bfs.gebaeude_wohnungs_register,KML||https://tinyurl.com/yy7ya4g9/SO/2525_bdg_erw.kml" TargetMode="External"/><Relationship Id="rId423" Type="http://schemas.openxmlformats.org/officeDocument/2006/relationships/hyperlink" Target="https://map.geo.admin.ch/?zoom=13&amp;E=2630666.442&amp;N=1242945.042&amp;layers=ch.kantone.cadastralwebmap-farbe,ch.swisstopo.amtliches-strassenverzeichnis,ch.bfs.gebaeude_wohnungs_register,KML||https://tinyurl.com/yy7ya4g9/SO/2579_bdg_erw.kml" TargetMode="External"/><Relationship Id="rId258" Type="http://schemas.openxmlformats.org/officeDocument/2006/relationships/hyperlink" Target="https://map.geo.admin.ch/?zoom=13&amp;E=2597139.359&amp;N=1227235.018&amp;layers=ch.kantone.cadastralwebmap-farbe,ch.swisstopo.amtliches-strassenverzeichnis,ch.bfs.gebaeude_wohnungs_register,KML||https://tinyurl.com/yy7ya4g9/SO/2546_bdg_erw.kml" TargetMode="External"/><Relationship Id="rId465" Type="http://schemas.openxmlformats.org/officeDocument/2006/relationships/hyperlink" Target="https://map.geo.admin.ch/?zoom=13&amp;E=2643323.35&amp;N=1248345.394&amp;layers=ch.kantone.cadastralwebmap-farbe,ch.swisstopo.amtliches-strassenverzeichnis,ch.bfs.gebaeude_wohnungs_register,KML||https://tinyurl.com/yy7ya4g9/SO/2583_bdg_erw.kml" TargetMode="External"/><Relationship Id="rId630" Type="http://schemas.openxmlformats.org/officeDocument/2006/relationships/hyperlink" Target="https://map.geo.admin.ch/?zoom=13&amp;E=2607346&amp;N=1228393&amp;layers=ch.kantone.cadastralwebmap-farbe,ch.swisstopo.amtliches-strassenverzeichnis,ch.bfs.gebaeude_wohnungs_register,KML||https://tinyurl.com/yy7ya4g9/SO/2601_bdg_erw.kml" TargetMode="External"/><Relationship Id="rId672" Type="http://schemas.openxmlformats.org/officeDocument/2006/relationships/hyperlink" Target="https://map.geo.admin.ch/?zoom=13&amp;E=2606867.275&amp;N=1227722.359&amp;layers=ch.kantone.cadastralwebmap-farbe,ch.swisstopo.amtliches-strassenverzeichnis,ch.bfs.gebaeude_wohnungs_register,KML||https://tinyurl.com/yy7ya4g9/SO/2601_bdg_erw.kml" TargetMode="External"/><Relationship Id="rId728" Type="http://schemas.openxmlformats.org/officeDocument/2006/relationships/hyperlink" Target="https://map.geo.admin.ch/?zoom=13&amp;E=2602755.116&amp;N=1248080.819&amp;layers=ch.kantone.cadastralwebmap-farbe,ch.swisstopo.amtliches-strassenverzeichnis,ch.bfs.gebaeude_wohnungs_register,KML||https://tinyurl.com/yy7ya4g9/SO/2611_bdg_erw.kml" TargetMode="External"/><Relationship Id="rId22" Type="http://schemas.openxmlformats.org/officeDocument/2006/relationships/hyperlink" Target="https://map.geo.admin.ch/?zoom=13&amp;E=2625104&amp;N=1239786&amp;layers=ch.kantone.cadastralwebmap-farbe,ch.swisstopo.amtliches-strassenverzeichnis,ch.bfs.gebaeude_wohnungs_register,KML||https://tinyurl.com/yy7ya4g9/SO/2406_bdg_erw.kml" TargetMode="External"/><Relationship Id="rId64" Type="http://schemas.openxmlformats.org/officeDocument/2006/relationships/hyperlink" Target="https://map.geo.admin.ch/?zoom=13&amp;E=2623733.3&amp;N=1242713.5&amp;layers=ch.kantone.cadastralwebmap-farbe,ch.swisstopo.amtliches-strassenverzeichnis,ch.bfs.gebaeude_wohnungs_register,KML||https://tinyurl.com/yy7ya4g9/SO/2425_bdg_erw.kml" TargetMode="External"/><Relationship Id="rId118" Type="http://schemas.openxmlformats.org/officeDocument/2006/relationships/hyperlink" Target="https://map.geo.admin.ch/?zoom=13&amp;E=2613678.351&amp;N=1259232.568&amp;layers=ch.kantone.cadastralwebmap-farbe,ch.swisstopo.amtliches-strassenverzeichnis,ch.bfs.gebaeude_wohnungs_register,KML||https://tinyurl.com/yy7ya4g9/SO/2473_bdg_erw.kml" TargetMode="External"/><Relationship Id="rId325" Type="http://schemas.openxmlformats.org/officeDocument/2006/relationships/hyperlink" Target="https://map.geo.admin.ch/?zoom=13&amp;E=2597483.816&amp;N=1224265.216&amp;layers=ch.kantone.cadastralwebmap-farbe,ch.swisstopo.amtliches-strassenverzeichnis,ch.bfs.gebaeude_wohnungs_register,KML||https://tinyurl.com/yy7ya4g9/SO/2546_bdg_erw.kml" TargetMode="External"/><Relationship Id="rId367" Type="http://schemas.openxmlformats.org/officeDocument/2006/relationships/hyperlink" Target="https://map.geo.admin.ch/?zoom=13&amp;E=2602868.838&amp;N=1227613.822&amp;layers=ch.kantone.cadastralwebmap-farbe,ch.swisstopo.amtliches-strassenverzeichnis,ch.bfs.gebaeude_wohnungs_register,KML||https://tinyurl.com/yy7ya4g9/SO/2556_bdg_erw.kml" TargetMode="External"/><Relationship Id="rId532" Type="http://schemas.openxmlformats.org/officeDocument/2006/relationships/hyperlink" Target="https://map.geo.admin.ch/?zoom=13&amp;E=2607648&amp;N=1228523&amp;layers=ch.kantone.cadastralwebmap-farbe,ch.swisstopo.amtliches-strassenverzeichnis,ch.bfs.gebaeude_wohnungs_register,KML||https://tinyurl.com/yy7ya4g9/SO/2601_bdg_erw.kml" TargetMode="External"/><Relationship Id="rId574" Type="http://schemas.openxmlformats.org/officeDocument/2006/relationships/hyperlink" Target="https://map.geo.admin.ch/?zoom=13&amp;E=2607845.756&amp;N=1227957.406&amp;layers=ch.kantone.cadastralwebmap-farbe,ch.swisstopo.amtliches-strassenverzeichnis,ch.bfs.gebaeude_wohnungs_register,KML||https://tinyurl.com/yy7ya4g9/SO/2601_bdg_erw.kml" TargetMode="External"/><Relationship Id="rId171" Type="http://schemas.openxmlformats.org/officeDocument/2006/relationships/hyperlink" Target="https://map.geo.admin.ch/?zoom=13&amp;E=2640075.394&amp;N=1248779.343&amp;layers=ch.kantone.cadastralwebmap-farbe,ch.swisstopo.amtliches-strassenverzeichnis,ch.bfs.gebaeude_wohnungs_register,KML||https://tinyurl.com/yy7ya4g9/SO/2499_bdg_erw.kml" TargetMode="External"/><Relationship Id="rId227" Type="http://schemas.openxmlformats.org/officeDocument/2006/relationships/hyperlink" Target="https://map.geo.admin.ch/?zoom=13&amp;E=2605555&amp;N=1228885&amp;layers=ch.kantone.cadastralwebmap-farbe,ch.swisstopo.amtliches-strassenverzeichnis,ch.bfs.gebaeude_wohnungs_register,KML||https://tinyurl.com/yy7ya4g9/SO/2542_bdg_erw.kml" TargetMode="External"/><Relationship Id="rId781" Type="http://schemas.openxmlformats.org/officeDocument/2006/relationships/drawing" Target="../drawings/drawing2.xml"/><Relationship Id="rId269" Type="http://schemas.openxmlformats.org/officeDocument/2006/relationships/hyperlink" Target="https://map.geo.admin.ch/?zoom=13&amp;E=2595756.345&amp;N=1227526.454&amp;layers=ch.kantone.cadastralwebmap-farbe,ch.swisstopo.amtliches-strassenverzeichnis,ch.bfs.gebaeude_wohnungs_register,KML||https://tinyurl.com/yy7ya4g9/SO/2546_bdg_erw.kml" TargetMode="External"/><Relationship Id="rId434" Type="http://schemas.openxmlformats.org/officeDocument/2006/relationships/hyperlink" Target="https://map.geo.admin.ch/?zoom=13&amp;E=2635521.337&amp;N=1244099.391&amp;layers=ch.kantone.cadastralwebmap-farbe,ch.swisstopo.amtliches-strassenverzeichnis,ch.bfs.gebaeude_wohnungs_register,KML||https://tinyurl.com/yy7ya4g9/SO/2581_bdg_erw.kml" TargetMode="External"/><Relationship Id="rId476" Type="http://schemas.openxmlformats.org/officeDocument/2006/relationships/hyperlink" Target="https://map.geo.admin.ch/?zoom=13&amp;E=2632646&amp;N=1243345&amp;layers=ch.kantone.cadastralwebmap-farbe,ch.swisstopo.amtliches-strassenverzeichnis,ch.bfs.gebaeude_wohnungs_register,KML||https://tinyurl.com/yy7ya4g9/SO/2586_bdg_erw.kml" TargetMode="External"/><Relationship Id="rId641" Type="http://schemas.openxmlformats.org/officeDocument/2006/relationships/hyperlink" Target="https://map.geo.admin.ch/?zoom=13&amp;E=2607816.317&amp;N=1227695.081&amp;layers=ch.kantone.cadastralwebmap-farbe,ch.swisstopo.amtliches-strassenverzeichnis,ch.bfs.gebaeude_wohnungs_register,KML||https://tinyurl.com/yy7ya4g9/SO/2601_bdg_erw.kml" TargetMode="External"/><Relationship Id="rId683" Type="http://schemas.openxmlformats.org/officeDocument/2006/relationships/hyperlink" Target="https://map.geo.admin.ch/?zoom=13&amp;E=2607479.3&amp;N=1228490.361&amp;layers=ch.kantone.cadastralwebmap-farbe,ch.swisstopo.amtliches-strassenverzeichnis,ch.bfs.gebaeude_wohnungs_register,KML||https://tinyurl.com/yy7ya4g9/SO/2601_bdg_erw.kml" TargetMode="External"/><Relationship Id="rId739" Type="http://schemas.openxmlformats.org/officeDocument/2006/relationships/hyperlink" Target="https://map.geo.admin.ch/?zoom=13&amp;E=2602424.536&amp;N=1248939.549&amp;layers=ch.kantone.cadastralwebmap-farbe,ch.swisstopo.amtliches-strassenverzeichnis,ch.bfs.gebaeude_wohnungs_register,KML||https://tinyurl.com/yy7ya4g9/SO/2611_bdg_erw.kml" TargetMode="External"/><Relationship Id="rId33" Type="http://schemas.openxmlformats.org/officeDocument/2006/relationships/hyperlink" Target="https://map.geo.admin.ch/?zoom=13&amp;E=2612825&amp;N=1239750&amp;layers=ch.kantone.cadastralwebmap-farbe,ch.swisstopo.amtliches-strassenverzeichnis,ch.bfs.gebaeude_wohnungs_register,KML||https://tinyurl.com/yy7ya4g9/SO/2421_bdg_erw.kml" TargetMode="External"/><Relationship Id="rId129" Type="http://schemas.openxmlformats.org/officeDocument/2006/relationships/hyperlink" Target="https://map.geo.admin.ch/?zoom=13&amp;E=2616791.75&amp;N=1258123.25&amp;layers=ch.kantone.cadastralwebmap-farbe,ch.swisstopo.amtliches-strassenverzeichnis,ch.bfs.gebaeude_wohnungs_register,KML||https://tinyurl.com/yy7ya4g9/SO/2474_bdg_erw.kml" TargetMode="External"/><Relationship Id="rId280" Type="http://schemas.openxmlformats.org/officeDocument/2006/relationships/hyperlink" Target="https://map.geo.admin.ch/?zoom=13&amp;E=2597018.346&amp;N=1227925.442&amp;layers=ch.kantone.cadastralwebmap-farbe,ch.swisstopo.amtliches-strassenverzeichnis,ch.bfs.gebaeude_wohnungs_register,KML||https://tinyurl.com/yy7ya4g9/SO/2546_bdg_erw.kml" TargetMode="External"/><Relationship Id="rId336" Type="http://schemas.openxmlformats.org/officeDocument/2006/relationships/hyperlink" Target="https://map.geo.admin.ch/?zoom=13&amp;E=2606403.708&amp;N=1230384.499&amp;layers=ch.kantone.cadastralwebmap-farbe,ch.swisstopo.amtliches-strassenverzeichnis,ch.bfs.gebaeude_wohnungs_register,KML||https://tinyurl.com/yy7ya4g9/SO/2550_bdg_erw.kml" TargetMode="External"/><Relationship Id="rId501" Type="http://schemas.openxmlformats.org/officeDocument/2006/relationships/hyperlink" Target="https://map.geo.admin.ch/?zoom=13&amp;E=2607496&amp;N=1228559&amp;layers=ch.kantone.cadastralwebmap-farbe,ch.swisstopo.amtliches-strassenverzeichnis,ch.bfs.gebaeude_wohnungs_register,KML||https://tinyurl.com/yy7ya4g9/SO/2601_bdg_erw.kml" TargetMode="External"/><Relationship Id="rId543" Type="http://schemas.openxmlformats.org/officeDocument/2006/relationships/hyperlink" Target="https://map.geo.admin.ch/?zoom=13&amp;E=2607135&amp;N=1228451&amp;layers=ch.kantone.cadastralwebmap-farbe,ch.swisstopo.amtliches-strassenverzeichnis,ch.bfs.gebaeude_wohnungs_register,KML||https://tinyurl.com/yy7ya4g9/SO/2601_bdg_erw.kml" TargetMode="External"/><Relationship Id="rId75" Type="http://schemas.openxmlformats.org/officeDocument/2006/relationships/hyperlink" Target="https://map.geo.admin.ch/?zoom=13&amp;E=2602132.506&amp;N=1234552.266&amp;layers=ch.kantone.cadastralwebmap-farbe,ch.swisstopo.amtliches-strassenverzeichnis,ch.bfs.gebaeude_wohnungs_register,KML||https://tinyurl.com/yy7ya4g9/SO/2430_bdg_erw.kml" TargetMode="External"/><Relationship Id="rId140" Type="http://schemas.openxmlformats.org/officeDocument/2006/relationships/hyperlink" Target="https://map.geo.admin.ch/?zoom=13&amp;E=2604828&amp;N=1258977&amp;layers=ch.kantone.cadastralwebmap-farbe,ch.swisstopo.amtliches-strassenverzeichnis,ch.bfs.gebaeude_wohnungs_register,KML||https://tinyurl.com/yy7ya4g9/SO/2476_bdg_erw.kml" TargetMode="External"/><Relationship Id="rId182" Type="http://schemas.openxmlformats.org/officeDocument/2006/relationships/hyperlink" Target="https://map.geo.admin.ch/?zoom=13&amp;E=2634384.88&amp;N=1246166.75&amp;layers=ch.kantone.cadastralwebmap-farbe,ch.swisstopo.amtliches-strassenverzeichnis,ch.bfs.gebaeude_wohnungs_register,KML||https://tinyurl.com/yy7ya4g9/SO/2500_bdg_erw.kml" TargetMode="External"/><Relationship Id="rId378" Type="http://schemas.openxmlformats.org/officeDocument/2006/relationships/hyperlink" Target="https://map.geo.admin.ch/?zoom=13&amp;E=2601672.431&amp;N=1227945.821&amp;layers=ch.kantone.cadastralwebmap-farbe,ch.swisstopo.amtliches-strassenverzeichnis,ch.bfs.gebaeude_wohnungs_register,KML||https://tinyurl.com/yy7ya4g9/SO/2556_bdg_erw.kml" TargetMode="External"/><Relationship Id="rId403" Type="http://schemas.openxmlformats.org/officeDocument/2006/relationships/hyperlink" Target="https://map.geo.admin.ch/?zoom=13&amp;E=2641855.845&amp;N=1245447.577&amp;layers=ch.kantone.cadastralwebmap-farbe,ch.swisstopo.amtliches-strassenverzeichnis,ch.bfs.gebaeude_wohnungs_register,KML||https://tinyurl.com/yy7ya4g9/SO/2576_bdg_erw.kml" TargetMode="External"/><Relationship Id="rId585" Type="http://schemas.openxmlformats.org/officeDocument/2006/relationships/hyperlink" Target="https://map.geo.admin.ch/?zoom=13&amp;E=2607174&amp;N=1228415&amp;layers=ch.kantone.cadastralwebmap-farbe,ch.swisstopo.amtliches-strassenverzeichnis,ch.bfs.gebaeude_wohnungs_register,KML||https://tinyurl.com/yy7ya4g9/SO/2601_bdg_erw.kml" TargetMode="External"/><Relationship Id="rId750" Type="http://schemas.openxmlformats.org/officeDocument/2006/relationships/hyperlink" Target="https://map.geo.admin.ch/?zoom=13&amp;E=2608341.448&amp;N=1250824.884&amp;layers=ch.kantone.cadastralwebmap-farbe,ch.swisstopo.amtliches-strassenverzeichnis,ch.bfs.gebaeude_wohnungs_register,KML||https://tinyurl.com/yy7ya4g9/SO/2613_bdg_erw.kml" TargetMode="External"/><Relationship Id="rId6" Type="http://schemas.openxmlformats.org/officeDocument/2006/relationships/hyperlink" Target="https://map.geo.admin.ch/?zoom=13&amp;E=2628377&amp;N=1240012&amp;layers=ch.kantone.cadastralwebmap-farbe,ch.swisstopo.amtliches-strassenverzeichnis,ch.bfs.gebaeude_wohnungs_register,KML||https://tinyurl.com/yy7ya4g9/SO/2402_bdg_erw.kml" TargetMode="External"/><Relationship Id="rId238" Type="http://schemas.openxmlformats.org/officeDocument/2006/relationships/hyperlink" Target="https://map.geo.admin.ch/?zoom=13&amp;E=2596371&amp;N=1227956&amp;layers=ch.kantone.cadastralwebmap-farbe,ch.swisstopo.amtliches-strassenverzeichnis,ch.bfs.gebaeude_wohnungs_register,KML||https://tinyurl.com/yy7ya4g9/SO/2546_bdg_erw.kml" TargetMode="External"/><Relationship Id="rId445" Type="http://schemas.openxmlformats.org/officeDocument/2006/relationships/hyperlink" Target="https://map.geo.admin.ch/?zoom=13&amp;E=2636770.421&amp;N=1244975.399&amp;layers=ch.kantone.cadastralwebmap-farbe,ch.swisstopo.amtliches-strassenverzeichnis,ch.bfs.gebaeude_wohnungs_register,KML||https://tinyurl.com/yy7ya4g9/SO/2581_bdg_erw.kml" TargetMode="External"/><Relationship Id="rId487" Type="http://schemas.openxmlformats.org/officeDocument/2006/relationships/hyperlink" Target="https://map.geo.admin.ch/?zoom=13&amp;E=2606186.207&amp;N=1229009.278&amp;layers=ch.kantone.cadastralwebmap-farbe,ch.swisstopo.amtliches-strassenverzeichnis,ch.bfs.gebaeude_wohnungs_register,KML||https://tinyurl.com/yy7ya4g9/SO/2601_bdg_erw.kml" TargetMode="External"/><Relationship Id="rId610" Type="http://schemas.openxmlformats.org/officeDocument/2006/relationships/hyperlink" Target="https://map.geo.admin.ch/?zoom=13&amp;E=2607570.347&amp;N=1228757.323&amp;layers=ch.kantone.cadastralwebmap-farbe,ch.swisstopo.amtliches-strassenverzeichnis,ch.bfs.gebaeude_wohnungs_register,KML||https://tinyurl.com/yy7ya4g9/SO/2601_bdg_erw.kml" TargetMode="External"/><Relationship Id="rId652" Type="http://schemas.openxmlformats.org/officeDocument/2006/relationships/hyperlink" Target="https://map.geo.admin.ch/?zoom=13&amp;E=2608029&amp;N=1228276&amp;layers=ch.kantone.cadastralwebmap-farbe,ch.swisstopo.amtliches-strassenverzeichnis,ch.bfs.gebaeude_wohnungs_register,KML||https://tinyurl.com/yy7ya4g9/SO/2601_bdg_erw.kml" TargetMode="External"/><Relationship Id="rId694" Type="http://schemas.openxmlformats.org/officeDocument/2006/relationships/hyperlink" Target="https://map.geo.admin.ch/?zoom=13&amp;E=2606858.242&amp;N=1229619.401&amp;layers=ch.kantone.cadastralwebmap-farbe,ch.swisstopo.amtliches-strassenverzeichnis,ch.bfs.gebaeude_wohnungs_register,KML||https://tinyurl.com/yy7ya4g9/SO/2601_bdg_erw.kml" TargetMode="External"/><Relationship Id="rId708" Type="http://schemas.openxmlformats.org/officeDocument/2006/relationships/hyperlink" Target="https://map.geo.admin.ch/?zoom=13&amp;E=2607229.734&amp;N=1228597.376&amp;layers=ch.kantone.cadastralwebmap-farbe,ch.swisstopo.amtliches-strassenverzeichnis,ch.bfs.gebaeude_wohnungs_register,KML||https://tinyurl.com/yy7ya4g9/SO/2601_bdg_erw.kml" TargetMode="External"/><Relationship Id="rId291" Type="http://schemas.openxmlformats.org/officeDocument/2006/relationships/hyperlink" Target="https://map.geo.admin.ch/?zoom=13&amp;E=2597906.342&amp;N=1227472.439&amp;layers=ch.kantone.cadastralwebmap-farbe,ch.swisstopo.amtliches-strassenverzeichnis,ch.bfs.gebaeude_wohnungs_register,KML||https://tinyurl.com/yy7ya4g9/SO/2546_bdg_erw.kml" TargetMode="External"/><Relationship Id="rId305" Type="http://schemas.openxmlformats.org/officeDocument/2006/relationships/hyperlink" Target="https://map.geo.admin.ch/?zoom=13&amp;E=2596560&amp;N=1226392&amp;layers=ch.kantone.cadastralwebmap-farbe,ch.swisstopo.amtliches-strassenverzeichnis,ch.bfs.gebaeude_wohnungs_register,KML||https://tinyurl.com/yy7ya4g9/SO/2546_bdg_erw.kml" TargetMode="External"/><Relationship Id="rId347" Type="http://schemas.openxmlformats.org/officeDocument/2006/relationships/hyperlink" Target="https://map.geo.admin.ch/?zoom=13&amp;E=2604608.887&amp;N=1230896.537&amp;layers=ch.kantone.cadastralwebmap-farbe,ch.swisstopo.amtliches-strassenverzeichnis,ch.bfs.gebaeude_wohnungs_register,KML||https://tinyurl.com/yy7ya4g9/SO/2553_bdg_erw.kml" TargetMode="External"/><Relationship Id="rId512" Type="http://schemas.openxmlformats.org/officeDocument/2006/relationships/hyperlink" Target="https://map.geo.admin.ch/?zoom=13&amp;E=2607438&amp;N=1228678&amp;layers=ch.kantone.cadastralwebmap-farbe,ch.swisstopo.amtliches-strassenverzeichnis,ch.bfs.gebaeude_wohnungs_register,KML||https://tinyurl.com/yy7ya4g9/SO/2601_bdg_erw.kml" TargetMode="External"/><Relationship Id="rId44" Type="http://schemas.openxmlformats.org/officeDocument/2006/relationships/hyperlink" Target="https://map.geo.admin.ch/?zoom=13&amp;E=2618902&amp;N=1240823&amp;layers=ch.kantone.cadastralwebmap-farbe,ch.swisstopo.amtliches-strassenverzeichnis,ch.bfs.gebaeude_wohnungs_register,KML||https://tinyurl.com/yy7ya4g9/SO/2422_bdg_erw.kml" TargetMode="External"/><Relationship Id="rId86" Type="http://schemas.openxmlformats.org/officeDocument/2006/relationships/hyperlink" Target="https://map.geo.admin.ch/?zoom=13&amp;E=2601452.826&amp;N=1215255.064&amp;layers=ch.kantone.cadastralwebmap-farbe,ch.swisstopo.amtliches-strassenverzeichnis,ch.bfs.gebaeude_wohnungs_register,KML||https://tinyurl.com/yy7ya4g9/SO/2457_bdg_erw.kml" TargetMode="External"/><Relationship Id="rId151" Type="http://schemas.openxmlformats.org/officeDocument/2006/relationships/hyperlink" Target="https://map.geo.admin.ch/?zoom=13&amp;E=2632829.918&amp;N=1247414.577&amp;layers=ch.kantone.cadastralwebmap-farbe,ch.swisstopo.amtliches-strassenverzeichnis,ch.bfs.gebaeude_wohnungs_register,KML||https://tinyurl.com/yy7ya4g9/SO/2491_bdg_erw.kml" TargetMode="External"/><Relationship Id="rId389" Type="http://schemas.openxmlformats.org/officeDocument/2006/relationships/hyperlink" Target="https://map.geo.admin.ch/?zoom=13&amp;E=2637227.803&amp;N=1244840.794&amp;layers=ch.kantone.cadastralwebmap-farbe,ch.swisstopo.amtliches-strassenverzeichnis,ch.bfs.gebaeude_wohnungs_register,KML||https://tinyurl.com/yy7ya4g9/SO/2573_bdg_erw.kml" TargetMode="External"/><Relationship Id="rId554" Type="http://schemas.openxmlformats.org/officeDocument/2006/relationships/hyperlink" Target="https://map.geo.admin.ch/?zoom=13&amp;E=2607555.187&amp;N=1228089.723&amp;layers=ch.kantone.cadastralwebmap-farbe,ch.swisstopo.amtliches-strassenverzeichnis,ch.bfs.gebaeude_wohnungs_register,KML||https://tinyurl.com/yy7ya4g9/SO/2601_bdg_erw.kml" TargetMode="External"/><Relationship Id="rId596" Type="http://schemas.openxmlformats.org/officeDocument/2006/relationships/hyperlink" Target="https://map.geo.admin.ch/?zoom=13&amp;E=2607372&amp;N=1228433&amp;layers=ch.kantone.cadastralwebmap-farbe,ch.swisstopo.amtliches-strassenverzeichnis,ch.bfs.gebaeude_wohnungs_register,KML||https://tinyurl.com/yy7ya4g9/SO/2601_bdg_erw.kml" TargetMode="External"/><Relationship Id="rId761" Type="http://schemas.openxmlformats.org/officeDocument/2006/relationships/hyperlink" Target="https://map.geo.admin.ch/?zoom=13&amp;E=2612001.494&amp;N=1251705.411&amp;layers=ch.kantone.cadastralwebmap-farbe,ch.swisstopo.amtliches-strassenverzeichnis,ch.bfs.gebaeude_wohnungs_register,KML||https://tinyurl.com/yy7ya4g9/SO/2618_bdg_erw.kml" TargetMode="External"/><Relationship Id="rId193" Type="http://schemas.openxmlformats.org/officeDocument/2006/relationships/hyperlink" Target="https://map.geo.admin.ch/?zoom=13&amp;E=2635184.775&amp;N=1245732.42&amp;layers=ch.kantone.cadastralwebmap-farbe,ch.swisstopo.amtliches-strassenverzeichnis,ch.bfs.gebaeude_wohnungs_register,KML||https://tinyurl.com/yy7ya4g9/SO/2500_bdg_erw.kml" TargetMode="External"/><Relationship Id="rId207" Type="http://schemas.openxmlformats.org/officeDocument/2006/relationships/hyperlink" Target="https://map.geo.admin.ch/?zoom=13&amp;E=2609466&amp;N=1226128&amp;layers=ch.kantone.cadastralwebmap-farbe,ch.swisstopo.amtliches-strassenverzeichnis,ch.bfs.gebaeude_wohnungs_register,KML||https://tinyurl.com/yy7ya4g9/SO/2513_bdg_erw.kml" TargetMode="External"/><Relationship Id="rId249" Type="http://schemas.openxmlformats.org/officeDocument/2006/relationships/hyperlink" Target="https://map.geo.admin.ch/?zoom=13&amp;E=2595935.236&amp;N=1226230.556&amp;layers=ch.kantone.cadastralwebmap-farbe,ch.swisstopo.amtliches-strassenverzeichnis,ch.bfs.gebaeude_wohnungs_register,KML||https://tinyurl.com/yy7ya4g9/SO/2546_bdg_erw.kml" TargetMode="External"/><Relationship Id="rId414" Type="http://schemas.openxmlformats.org/officeDocument/2006/relationships/hyperlink" Target="https://map.geo.admin.ch/?zoom=13&amp;E=2630288.861&amp;N=1243123.262&amp;layers=ch.kantone.cadastralwebmap-farbe,ch.swisstopo.amtliches-strassenverzeichnis,ch.bfs.gebaeude_wohnungs_register,KML||https://tinyurl.com/yy7ya4g9/SO/2579_bdg_erw.kml" TargetMode="External"/><Relationship Id="rId456" Type="http://schemas.openxmlformats.org/officeDocument/2006/relationships/hyperlink" Target="https://map.geo.admin.ch/?zoom=13&amp;E=2642883.317&amp;N=1246294.002&amp;layers=ch.kantone.cadastralwebmap-farbe,ch.swisstopo.amtliches-strassenverzeichnis,ch.bfs.gebaeude_wohnungs_register,KML||https://tinyurl.com/yy7ya4g9/SO/2583_bdg_erw.kml" TargetMode="External"/><Relationship Id="rId498" Type="http://schemas.openxmlformats.org/officeDocument/2006/relationships/hyperlink" Target="https://map.geo.admin.ch/?zoom=13&amp;E=2607396&amp;N=1228487&amp;layers=ch.kantone.cadastralwebmap-farbe,ch.swisstopo.amtliches-strassenverzeichnis,ch.bfs.gebaeude_wohnungs_register,KML||https://tinyurl.com/yy7ya4g9/SO/2601_bdg_erw.kml" TargetMode="External"/><Relationship Id="rId621" Type="http://schemas.openxmlformats.org/officeDocument/2006/relationships/hyperlink" Target="https://map.geo.admin.ch/?zoom=13&amp;E=2607381&amp;N=1228538&amp;layers=ch.kantone.cadastralwebmap-farbe,ch.swisstopo.amtliches-strassenverzeichnis,ch.bfs.gebaeude_wohnungs_register,KML||https://tinyurl.com/yy7ya4g9/SO/2601_bdg_erw.kml" TargetMode="External"/><Relationship Id="rId663" Type="http://schemas.openxmlformats.org/officeDocument/2006/relationships/hyperlink" Target="https://map.geo.admin.ch/?zoom=13&amp;E=2605519&amp;N=1228307&amp;layers=ch.kantone.cadastralwebmap-farbe,ch.swisstopo.amtliches-strassenverzeichnis,ch.bfs.gebaeude_wohnungs_register,KML||https://tinyurl.com/yy7ya4g9/SO/2601_bdg_erw.kml" TargetMode="External"/><Relationship Id="rId13" Type="http://schemas.openxmlformats.org/officeDocument/2006/relationships/hyperlink" Target="https://map.geo.admin.ch/?zoom=13&amp;E=2624454.4&amp;N=1239631.39&amp;layers=ch.kantone.cadastralwebmap-farbe,ch.swisstopo.amtliches-strassenverzeichnis,ch.bfs.gebaeude_wohnungs_register,KML||https://tinyurl.com/yy7ya4g9/SO/2406_bdg_erw.kml" TargetMode="External"/><Relationship Id="rId109" Type="http://schemas.openxmlformats.org/officeDocument/2006/relationships/hyperlink" Target="https://map.geo.admin.ch/?zoom=13&amp;E=2613718.083&amp;N=1258984.7&amp;layers=ch.kantone.cadastralwebmap-farbe,ch.swisstopo.amtliches-strassenverzeichnis,ch.bfs.gebaeude_wohnungs_register,KML||https://tinyurl.com/yy7ya4g9/SO/2473_bdg_erw.kml" TargetMode="External"/><Relationship Id="rId260" Type="http://schemas.openxmlformats.org/officeDocument/2006/relationships/hyperlink" Target="https://map.geo.admin.ch/?zoom=13&amp;E=2596060&amp;N=1227826&amp;layers=ch.kantone.cadastralwebmap-farbe,ch.swisstopo.amtliches-strassenverzeichnis,ch.bfs.gebaeude_wohnungs_register,KML||https://tinyurl.com/yy7ya4g9/SO/2546_bdg_erw.kml" TargetMode="External"/><Relationship Id="rId316" Type="http://schemas.openxmlformats.org/officeDocument/2006/relationships/hyperlink" Target="https://map.geo.admin.ch/?zoom=13&amp;E=2596154.605&amp;N=1226688.676&amp;layers=ch.kantone.cadastralwebmap-farbe,ch.swisstopo.amtliches-strassenverzeichnis,ch.bfs.gebaeude_wohnungs_register,KML||https://tinyurl.com/yy7ya4g9/SO/2546_bdg_erw.kml" TargetMode="External"/><Relationship Id="rId523" Type="http://schemas.openxmlformats.org/officeDocument/2006/relationships/hyperlink" Target="https://map.geo.admin.ch/?zoom=13&amp;E=2607496&amp;N=1228592&amp;layers=ch.kantone.cadastralwebmap-farbe,ch.swisstopo.amtliches-strassenverzeichnis,ch.bfs.gebaeude_wohnungs_register,KML||https://tinyurl.com/yy7ya4g9/SO/2601_bdg_erw.kml" TargetMode="External"/><Relationship Id="rId719" Type="http://schemas.openxmlformats.org/officeDocument/2006/relationships/hyperlink" Target="https://map.geo.admin.ch/?zoom=13&amp;E=2606836.619&amp;N=1229518.917&amp;layers=ch.kantone.cadastralwebmap-farbe,ch.swisstopo.amtliches-strassenverzeichnis,ch.bfs.gebaeude_wohnungs_register,KML||https://tinyurl.com/yy7ya4g9/SO/2601_bdg_erw.kml" TargetMode="External"/><Relationship Id="rId55" Type="http://schemas.openxmlformats.org/officeDocument/2006/relationships/hyperlink" Target="https://map.geo.admin.ch/?zoom=13&amp;E=2618928&amp;N=1240733&amp;layers=ch.kantone.cadastralwebmap-farbe,ch.swisstopo.amtliches-strassenverzeichnis,ch.bfs.gebaeude_wohnungs_register,KML||https://tinyurl.com/yy7ya4g9/SO/2422_bdg_erw.kml" TargetMode="External"/><Relationship Id="rId97" Type="http://schemas.openxmlformats.org/officeDocument/2006/relationships/hyperlink" Target="https://map.geo.admin.ch/?zoom=13&amp;E=2599891&amp;N=1218956&amp;layers=ch.kantone.cadastralwebmap-farbe,ch.swisstopo.amtliches-strassenverzeichnis,ch.bfs.gebaeude_wohnungs_register,KML||https://tinyurl.com/yy7ya4g9/SO/2465_bdg_erw.kml" TargetMode="External"/><Relationship Id="rId120" Type="http://schemas.openxmlformats.org/officeDocument/2006/relationships/hyperlink" Target="https://map.geo.admin.ch/?zoom=13&amp;E=2613683.644&amp;N=1259205.746&amp;layers=ch.kantone.cadastralwebmap-farbe,ch.swisstopo.amtliches-strassenverzeichnis,ch.bfs.gebaeude_wohnungs_register,KML||https://tinyurl.com/yy7ya4g9/SO/2473_bdg_erw.kml" TargetMode="External"/><Relationship Id="rId358" Type="http://schemas.openxmlformats.org/officeDocument/2006/relationships/hyperlink" Target="https://map.geo.admin.ch/?zoom=13&amp;E=2602949.184&amp;N=1227891.312&amp;layers=ch.kantone.cadastralwebmap-farbe,ch.swisstopo.amtliches-strassenverzeichnis,ch.bfs.gebaeude_wohnungs_register,KML||https://tinyurl.com/yy7ya4g9/SO/2556_bdg_erw.kml" TargetMode="External"/><Relationship Id="rId565" Type="http://schemas.openxmlformats.org/officeDocument/2006/relationships/hyperlink" Target="https://map.geo.admin.ch/?zoom=13&amp;E=2607863.08&amp;N=1227997.011&amp;layers=ch.kantone.cadastralwebmap-farbe,ch.swisstopo.amtliches-strassenverzeichnis,ch.bfs.gebaeude_wohnungs_register,KML||https://tinyurl.com/yy7ya4g9/SO/2601_bdg_erw.kml" TargetMode="External"/><Relationship Id="rId730" Type="http://schemas.openxmlformats.org/officeDocument/2006/relationships/hyperlink" Target="https://map.geo.admin.ch/?zoom=13&amp;E=2602730.624&amp;N=1248194.439&amp;layers=ch.kantone.cadastralwebmap-farbe,ch.swisstopo.amtliches-strassenverzeichnis,ch.bfs.gebaeude_wohnungs_register,KML||https://tinyurl.com/yy7ya4g9/SO/2611_bdg_erw.kml" TargetMode="External"/><Relationship Id="rId772" Type="http://schemas.openxmlformats.org/officeDocument/2006/relationships/hyperlink" Target="https://map.geo.admin.ch/?zoom=13&amp;E=2613315&amp;N=1251067&amp;layers=ch.kantone.cadastralwebmap-farbe,ch.swisstopo.amtliches-strassenverzeichnis,ch.bfs.gebaeude_wohnungs_register,KML||https://tinyurl.com/yy7ya4g9/SO/2621_bdg_erw.kml" TargetMode="External"/><Relationship Id="rId162" Type="http://schemas.openxmlformats.org/officeDocument/2006/relationships/hyperlink" Target="https://map.geo.admin.ch/?zoom=13&amp;E=2641935.628&amp;N=1247078.358&amp;layers=ch.kantone.cadastralwebmap-farbe,ch.swisstopo.amtliches-strassenverzeichnis,ch.bfs.gebaeude_wohnungs_register,KML||https://tinyurl.com/yy7ya4g9/SO/2495_bdg_erw.kml" TargetMode="External"/><Relationship Id="rId218" Type="http://schemas.openxmlformats.org/officeDocument/2006/relationships/hyperlink" Target="https://map.geo.admin.ch/?zoom=13&amp;E=2611057.204&amp;N=1222828.316&amp;layers=ch.kantone.cadastralwebmap-farbe,ch.swisstopo.amtliches-strassenverzeichnis,ch.bfs.gebaeude_wohnungs_register,KML||https://tinyurl.com/yy7ya4g9/SO/2528_bdg_erw.kml" TargetMode="External"/><Relationship Id="rId425" Type="http://schemas.openxmlformats.org/officeDocument/2006/relationships/hyperlink" Target="https://map.geo.admin.ch/?zoom=13&amp;E=2630440.25&amp;N=1241731&amp;layers=ch.kantone.cadastralwebmap-farbe,ch.swisstopo.amtliches-strassenverzeichnis,ch.bfs.gebaeude_wohnungs_register,KML||https://tinyurl.com/yy7ya4g9/SO/2580_bdg_erw.kml" TargetMode="External"/><Relationship Id="rId467" Type="http://schemas.openxmlformats.org/officeDocument/2006/relationships/hyperlink" Target="https://map.geo.admin.ch/?zoom=13&amp;E=2639600.5&amp;N=1241524.5&amp;layers=ch.kantone.cadastralwebmap-farbe,ch.swisstopo.amtliches-strassenverzeichnis,ch.bfs.gebaeude_wohnungs_register,KML||https://tinyurl.com/yy7ya4g9/SO/2585_bdg_erw.kml" TargetMode="External"/><Relationship Id="rId632" Type="http://schemas.openxmlformats.org/officeDocument/2006/relationships/hyperlink" Target="https://map.geo.admin.ch/?zoom=13&amp;E=2607374&amp;N=1228529&amp;layers=ch.kantone.cadastralwebmap-farbe,ch.swisstopo.amtliches-strassenverzeichnis,ch.bfs.gebaeude_wohnungs_register,KML||https://tinyurl.com/yy7ya4g9/SO/2601_bdg_erw.kml" TargetMode="External"/><Relationship Id="rId271" Type="http://schemas.openxmlformats.org/officeDocument/2006/relationships/hyperlink" Target="https://map.geo.admin.ch/?zoom=13&amp;E=2596486.798&amp;N=1227135.341&amp;layers=ch.kantone.cadastralwebmap-farbe,ch.swisstopo.amtliches-strassenverzeichnis,ch.bfs.gebaeude_wohnungs_register,KML||https://tinyurl.com/yy7ya4g9/SO/2546_bdg_erw.kml" TargetMode="External"/><Relationship Id="rId674" Type="http://schemas.openxmlformats.org/officeDocument/2006/relationships/hyperlink" Target="https://map.geo.admin.ch/?zoom=13&amp;E=2607734.448&amp;N=1228117.417&amp;layers=ch.kantone.cadastralwebmap-farbe,ch.swisstopo.amtliches-strassenverzeichnis,ch.bfs.gebaeude_wohnungs_register,KML||https://tinyurl.com/yy7ya4g9/SO/2601_bdg_erw.kml" TargetMode="External"/><Relationship Id="rId24" Type="http://schemas.openxmlformats.org/officeDocument/2006/relationships/hyperlink" Target="https://map.geo.admin.ch/?zoom=13&amp;E=2625630&amp;N=1241091&amp;layers=ch.kantone.cadastralwebmap-farbe,ch.swisstopo.amtliches-strassenverzeichnis,ch.bfs.gebaeude_wohnungs_register,KML||https://tinyurl.com/yy7ya4g9/SO/2406_bdg_erw.kml" TargetMode="External"/><Relationship Id="rId66" Type="http://schemas.openxmlformats.org/officeDocument/2006/relationships/hyperlink" Target="https://map.geo.admin.ch/?zoom=13&amp;E=2613722.946&amp;N=1239824.606&amp;layers=ch.kantone.cadastralwebmap-farbe,ch.swisstopo.amtliches-strassenverzeichnis,ch.bfs.gebaeude_wohnungs_register,KML||https://tinyurl.com/yy7ya4g9/SO/2427_bdg_erw.kml" TargetMode="External"/><Relationship Id="rId131" Type="http://schemas.openxmlformats.org/officeDocument/2006/relationships/hyperlink" Target="https://map.geo.admin.ch/?zoom=13&amp;E=2615667.143&amp;N=1255948.28&amp;layers=ch.kantone.cadastralwebmap-farbe,ch.swisstopo.amtliches-strassenverzeichnis,ch.bfs.gebaeude_wohnungs_register,KML||https://tinyurl.com/yy7ya4g9/SO/2475_bdg_erw.kml" TargetMode="External"/><Relationship Id="rId327" Type="http://schemas.openxmlformats.org/officeDocument/2006/relationships/hyperlink" Target="https://map.geo.admin.ch/?zoom=13&amp;E=2597841.072&amp;N=1226618.759&amp;layers=ch.kantone.cadastralwebmap-farbe,ch.swisstopo.amtliches-strassenverzeichnis,ch.bfs.gebaeude_wohnungs_register,KML||https://tinyurl.com/yy7ya4g9/SO/2546_bdg_erw.kml" TargetMode="External"/><Relationship Id="rId369" Type="http://schemas.openxmlformats.org/officeDocument/2006/relationships/hyperlink" Target="https://map.geo.admin.ch/?zoom=13&amp;E=2602866.777&amp;N=1227620.825&amp;layers=ch.kantone.cadastralwebmap-farbe,ch.swisstopo.amtliches-strassenverzeichnis,ch.bfs.gebaeude_wohnungs_register,KML||https://tinyurl.com/yy7ya4g9/SO/2556_bdg_erw.kml" TargetMode="External"/><Relationship Id="rId534" Type="http://schemas.openxmlformats.org/officeDocument/2006/relationships/hyperlink" Target="https://map.geo.admin.ch/?zoom=13&amp;E=2607467&amp;N=1228451&amp;layers=ch.kantone.cadastralwebmap-farbe,ch.swisstopo.amtliches-strassenverzeichnis,ch.bfs.gebaeude_wohnungs_register,KML||https://tinyurl.com/yy7ya4g9/SO/2601_bdg_erw.kml" TargetMode="External"/><Relationship Id="rId576" Type="http://schemas.openxmlformats.org/officeDocument/2006/relationships/hyperlink" Target="https://map.geo.admin.ch/?zoom=13&amp;E=2607877.375&amp;N=1227954.402&amp;layers=ch.kantone.cadastralwebmap-farbe,ch.swisstopo.amtliches-strassenverzeichnis,ch.bfs.gebaeude_wohnungs_register,KML||https://tinyurl.com/yy7ya4g9/SO/2601_bdg_erw.kml" TargetMode="External"/><Relationship Id="rId741" Type="http://schemas.openxmlformats.org/officeDocument/2006/relationships/hyperlink" Target="https://map.geo.admin.ch/?zoom=13&amp;E=2608218.169&amp;N=1250600.514&amp;layers=ch.kantone.cadastralwebmap-farbe,ch.swisstopo.amtliches-strassenverzeichnis,ch.bfs.gebaeude_wohnungs_register,KML||https://tinyurl.com/yy7ya4g9/SO/2613_bdg_erw.kml" TargetMode="External"/><Relationship Id="rId173" Type="http://schemas.openxmlformats.org/officeDocument/2006/relationships/hyperlink" Target="https://map.geo.admin.ch/?zoom=13&amp;E=2639877.367&amp;N=1248701.643&amp;layers=ch.kantone.cadastralwebmap-farbe,ch.swisstopo.amtliches-strassenverzeichnis,ch.bfs.gebaeude_wohnungs_register,KML||https://tinyurl.com/yy7ya4g9/SO/2499_bdg_erw.kml" TargetMode="External"/><Relationship Id="rId229" Type="http://schemas.openxmlformats.org/officeDocument/2006/relationships/hyperlink" Target="https://map.geo.admin.ch/?zoom=13&amp;E=2605325&amp;N=1228968&amp;layers=ch.kantone.cadastralwebmap-farbe,ch.swisstopo.amtliches-strassenverzeichnis,ch.bfs.gebaeude_wohnungs_register,KML||https://tinyurl.com/yy7ya4g9/SO/2542_bdg_erw.kml" TargetMode="External"/><Relationship Id="rId380" Type="http://schemas.openxmlformats.org/officeDocument/2006/relationships/hyperlink" Target="https://map.geo.admin.ch/?zoom=13&amp;E=2631372&amp;N=1239193.7&amp;layers=ch.kantone.cadastralwebmap-farbe,ch.swisstopo.amtliches-strassenverzeichnis,ch.bfs.gebaeude_wohnungs_register,KML||https://tinyurl.com/yy7ya4g9/SO/2571_bdg_erw.kml" TargetMode="External"/><Relationship Id="rId436" Type="http://schemas.openxmlformats.org/officeDocument/2006/relationships/hyperlink" Target="https://map.geo.admin.ch/?zoom=13&amp;E=2636104.75&amp;N=1245917.623&amp;layers=ch.kantone.cadastralwebmap-farbe,ch.swisstopo.amtliches-strassenverzeichnis,ch.bfs.gebaeude_wohnungs_register,KML||https://tinyurl.com/yy7ya4g9/SO/2581_bdg_erw.kml" TargetMode="External"/><Relationship Id="rId601" Type="http://schemas.openxmlformats.org/officeDocument/2006/relationships/hyperlink" Target="https://map.geo.admin.ch/?zoom=13&amp;E=2607515&amp;N=1228565&amp;layers=ch.kantone.cadastralwebmap-farbe,ch.swisstopo.amtliches-strassenverzeichnis,ch.bfs.gebaeude_wohnungs_register,KML||https://tinyurl.com/yy7ya4g9/SO/2601_bdg_erw.kml" TargetMode="External"/><Relationship Id="rId643" Type="http://schemas.openxmlformats.org/officeDocument/2006/relationships/hyperlink" Target="https://map.geo.admin.ch/?zoom=13&amp;E=2607779.179&amp;N=1227770.413&amp;layers=ch.kantone.cadastralwebmap-farbe,ch.swisstopo.amtliches-strassenverzeichnis,ch.bfs.gebaeude_wohnungs_register,KML||https://tinyurl.com/yy7ya4g9/SO/2601_bdg_erw.kml" TargetMode="External"/><Relationship Id="rId240" Type="http://schemas.openxmlformats.org/officeDocument/2006/relationships/hyperlink" Target="https://map.geo.admin.ch/?zoom=13&amp;E=2596702.879&amp;N=1227834.932&amp;layers=ch.kantone.cadastralwebmap-farbe,ch.swisstopo.amtliches-strassenverzeichnis,ch.bfs.gebaeude_wohnungs_register,KML||https://tinyurl.com/yy7ya4g9/SO/2546_bdg_erw.kml" TargetMode="External"/><Relationship Id="rId478" Type="http://schemas.openxmlformats.org/officeDocument/2006/relationships/hyperlink" Target="https://map.geo.admin.ch/?zoom=13&amp;E=2632822.5&amp;N=1244080.125&amp;layers=ch.kantone.cadastralwebmap-farbe,ch.swisstopo.amtliches-strassenverzeichnis,ch.bfs.gebaeude_wohnungs_register,KML||https://tinyurl.com/yy7ya4g9/SO/2586_bdg_erw.kml" TargetMode="External"/><Relationship Id="rId685" Type="http://schemas.openxmlformats.org/officeDocument/2006/relationships/hyperlink" Target="https://map.geo.admin.ch/?zoom=13&amp;E=2607969.129&amp;N=1229737.909&amp;layers=ch.kantone.cadastralwebmap-farbe,ch.swisstopo.amtliches-strassenverzeichnis,ch.bfs.gebaeude_wohnungs_register,KML||https://tinyurl.com/yy7ya4g9/SO/2601_bdg_erw.kml" TargetMode="External"/><Relationship Id="rId35" Type="http://schemas.openxmlformats.org/officeDocument/2006/relationships/hyperlink" Target="https://map.geo.admin.ch/?zoom=13&amp;E=2612678&amp;N=1239314&amp;layers=ch.kantone.cadastralwebmap-farbe,ch.swisstopo.amtliches-strassenverzeichnis,ch.bfs.gebaeude_wohnungs_register,KML||https://tinyurl.com/yy7ya4g9/SO/2421_bdg_erw.kml" TargetMode="External"/><Relationship Id="rId77" Type="http://schemas.openxmlformats.org/officeDocument/2006/relationships/hyperlink" Target="https://map.geo.admin.ch/?zoom=13&amp;E=2606517.317&amp;N=1236880.005&amp;layers=ch.kantone.cadastralwebmap-farbe,ch.swisstopo.amtliches-strassenverzeichnis,ch.bfs.gebaeude_wohnungs_register,KML||https://tinyurl.com/yy7ya4g9/SO/2430_bdg_erw.kml" TargetMode="External"/><Relationship Id="rId100" Type="http://schemas.openxmlformats.org/officeDocument/2006/relationships/hyperlink" Target="https://map.geo.admin.ch/?zoom=13&amp;E=2605837.347&amp;N=1222324.217&amp;layers=ch.kantone.cadastralwebmap-farbe,ch.swisstopo.amtliches-strassenverzeichnis,ch.bfs.gebaeude_wohnungs_register,KML||https://tinyurl.com/yy7ya4g9/SO/2465_bdg_erw.kml" TargetMode="External"/><Relationship Id="rId282" Type="http://schemas.openxmlformats.org/officeDocument/2006/relationships/hyperlink" Target="https://map.geo.admin.ch/?zoom=13&amp;E=2596949.338&amp;N=1226568.451&amp;layers=ch.kantone.cadastralwebmap-farbe,ch.swisstopo.amtliches-strassenverzeichnis,ch.bfs.gebaeude_wohnungs_register,KML||https://tinyurl.com/yy7ya4g9/SO/2546_bdg_erw.kml" TargetMode="External"/><Relationship Id="rId338" Type="http://schemas.openxmlformats.org/officeDocument/2006/relationships/hyperlink" Target="https://map.geo.admin.ch/?zoom=13&amp;E=2602587.837&amp;N=1230693.982&amp;layers=ch.kantone.cadastralwebmap-farbe,ch.swisstopo.amtliches-strassenverzeichnis,ch.bfs.gebaeude_wohnungs_register,KML||https://tinyurl.com/yy7ya4g9/SO/2551_bdg_erw.kml" TargetMode="External"/><Relationship Id="rId503" Type="http://schemas.openxmlformats.org/officeDocument/2006/relationships/hyperlink" Target="https://map.geo.admin.ch/?zoom=13&amp;E=2607565&amp;N=1228594&amp;layers=ch.kantone.cadastralwebmap-farbe,ch.swisstopo.amtliches-strassenverzeichnis,ch.bfs.gebaeude_wohnungs_register,KML||https://tinyurl.com/yy7ya4g9/SO/2601_bdg_erw.kml" TargetMode="External"/><Relationship Id="rId545" Type="http://schemas.openxmlformats.org/officeDocument/2006/relationships/hyperlink" Target="https://map.geo.admin.ch/?zoom=13&amp;E=2606881&amp;N=1229100&amp;layers=ch.kantone.cadastralwebmap-farbe,ch.swisstopo.amtliches-strassenverzeichnis,ch.bfs.gebaeude_wohnungs_register,KML||https://tinyurl.com/yy7ya4g9/SO/2601_bdg_erw.kml" TargetMode="External"/><Relationship Id="rId587" Type="http://schemas.openxmlformats.org/officeDocument/2006/relationships/hyperlink" Target="https://map.geo.admin.ch/?zoom=13&amp;E=2607251&amp;N=1228544&amp;layers=ch.kantone.cadastralwebmap-farbe,ch.swisstopo.amtliches-strassenverzeichnis,ch.bfs.gebaeude_wohnungs_register,KML||https://tinyurl.com/yy7ya4g9/SO/2601_bdg_erw.kml" TargetMode="External"/><Relationship Id="rId710" Type="http://schemas.openxmlformats.org/officeDocument/2006/relationships/hyperlink" Target="https://map.geo.admin.ch/?zoom=13&amp;E=2607956.589&amp;N=1228068.985&amp;layers=ch.kantone.cadastralwebmap-farbe,ch.swisstopo.amtliches-strassenverzeichnis,ch.bfs.gebaeude_wohnungs_register,KML||https://tinyurl.com/yy7ya4g9/SO/2601_bdg_erw.kml" TargetMode="External"/><Relationship Id="rId752" Type="http://schemas.openxmlformats.org/officeDocument/2006/relationships/hyperlink" Target="https://map.geo.admin.ch/?zoom=13&amp;E=2608197.889&amp;N=1250592.403&amp;layers=ch.kantone.cadastralwebmap-farbe,ch.swisstopo.amtliches-strassenverzeichnis,ch.bfs.gebaeude_wohnungs_register,KML||https://tinyurl.com/yy7ya4g9/SO/2613_bdg_erw.kml" TargetMode="External"/><Relationship Id="rId8" Type="http://schemas.openxmlformats.org/officeDocument/2006/relationships/hyperlink" Target="https://map.geo.admin.ch/?zoom=13&amp;E=2629979&amp;N=1238674&amp;layers=ch.kantone.cadastralwebmap-farbe,ch.swisstopo.amtliches-strassenverzeichnis,ch.bfs.gebaeude_wohnungs_register,KML||https://tinyurl.com/yy7ya4g9/SO/2402_bdg_erw.kml" TargetMode="External"/><Relationship Id="rId142" Type="http://schemas.openxmlformats.org/officeDocument/2006/relationships/hyperlink" Target="https://map.geo.admin.ch/?zoom=13&amp;E=2602176.429&amp;N=1257158.437&amp;layers=ch.kantone.cadastralwebmap-farbe,ch.swisstopo.amtliches-strassenverzeichnis,ch.bfs.gebaeude_wohnungs_register,KML||https://tinyurl.com/yy7ya4g9/SO/2477_bdg_erw.kml" TargetMode="External"/><Relationship Id="rId184" Type="http://schemas.openxmlformats.org/officeDocument/2006/relationships/hyperlink" Target="https://map.geo.admin.ch/?zoom=13&amp;E=2634635.843&amp;N=1245999.622&amp;layers=ch.kantone.cadastralwebmap-farbe,ch.swisstopo.amtliches-strassenverzeichnis,ch.bfs.gebaeude_wohnungs_register,KML||https://tinyurl.com/yy7ya4g9/SO/2500_bdg_erw.kml" TargetMode="External"/><Relationship Id="rId391" Type="http://schemas.openxmlformats.org/officeDocument/2006/relationships/hyperlink" Target="https://map.geo.admin.ch/?zoom=13&amp;E=2638378.25&amp;N=1244327.5&amp;layers=ch.kantone.cadastralwebmap-farbe,ch.swisstopo.amtliches-strassenverzeichnis,ch.bfs.gebaeude_wohnungs_register,KML||https://tinyurl.com/yy7ya4g9/SO/2573_bdg_erw.kml" TargetMode="External"/><Relationship Id="rId405" Type="http://schemas.openxmlformats.org/officeDocument/2006/relationships/hyperlink" Target="https://map.geo.admin.ch/?zoom=13&amp;E=2641804.665&amp;N=1245415.648&amp;layers=ch.kantone.cadastralwebmap-farbe,ch.swisstopo.amtliches-strassenverzeichnis,ch.bfs.gebaeude_wohnungs_register,KML||https://tinyurl.com/yy7ya4g9/SO/2576_bdg_erw.kml" TargetMode="External"/><Relationship Id="rId447" Type="http://schemas.openxmlformats.org/officeDocument/2006/relationships/hyperlink" Target="https://map.geo.admin.ch/?zoom=13&amp;E=2636664.303&amp;N=1244987.07&amp;layers=ch.kantone.cadastralwebmap-farbe,ch.swisstopo.amtliches-strassenverzeichnis,ch.bfs.gebaeude_wohnungs_register,KML||https://tinyurl.com/yy7ya4g9/SO/2581_bdg_erw.kml" TargetMode="External"/><Relationship Id="rId612" Type="http://schemas.openxmlformats.org/officeDocument/2006/relationships/hyperlink" Target="https://map.geo.admin.ch/?zoom=13&amp;E=2607410&amp;N=1228652&amp;layers=ch.kantone.cadastralwebmap-farbe,ch.swisstopo.amtliches-strassenverzeichnis,ch.bfs.gebaeude_wohnungs_register,KML||https://tinyurl.com/yy7ya4g9/SO/2601_bdg_erw.kml" TargetMode="External"/><Relationship Id="rId251" Type="http://schemas.openxmlformats.org/officeDocument/2006/relationships/hyperlink" Target="https://map.geo.admin.ch/?zoom=13&amp;E=2598510.326&amp;N=1224613.455&amp;layers=ch.kantone.cadastralwebmap-farbe,ch.swisstopo.amtliches-strassenverzeichnis,ch.bfs.gebaeude_wohnungs_register,KML||https://tinyurl.com/yy7ya4g9/SO/2546_bdg_erw.kml" TargetMode="External"/><Relationship Id="rId489" Type="http://schemas.openxmlformats.org/officeDocument/2006/relationships/hyperlink" Target="https://map.geo.admin.ch/?zoom=13&amp;E=2606014.002&amp;N=1229061.713&amp;layers=ch.kantone.cadastralwebmap-farbe,ch.swisstopo.amtliches-strassenverzeichnis,ch.bfs.gebaeude_wohnungs_register,KML||https://tinyurl.com/yy7ya4g9/SO/2601_bdg_erw.kml" TargetMode="External"/><Relationship Id="rId654" Type="http://schemas.openxmlformats.org/officeDocument/2006/relationships/hyperlink" Target="https://map.geo.admin.ch/?zoom=13&amp;E=2608038&amp;N=1228230&amp;layers=ch.kantone.cadastralwebmap-farbe,ch.swisstopo.amtliches-strassenverzeichnis,ch.bfs.gebaeude_wohnungs_register,KML||https://tinyurl.com/yy7ya4g9/SO/2601_bdg_erw.kml" TargetMode="External"/><Relationship Id="rId696" Type="http://schemas.openxmlformats.org/officeDocument/2006/relationships/hyperlink" Target="https://map.geo.admin.ch/?zoom=13&amp;E=2606344&amp;N=1227488&amp;layers=ch.kantone.cadastralwebmap-farbe,ch.swisstopo.amtliches-strassenverzeichnis,ch.bfs.gebaeude_wohnungs_register,KML||https://tinyurl.com/yy7ya4g9/SO/2601_bdg_erw.kml" TargetMode="External"/><Relationship Id="rId46" Type="http://schemas.openxmlformats.org/officeDocument/2006/relationships/hyperlink" Target="https://map.geo.admin.ch/?zoom=13&amp;E=2619196&amp;N=1240280&amp;layers=ch.kantone.cadastralwebmap-farbe,ch.swisstopo.amtliches-strassenverzeichnis,ch.bfs.gebaeude_wohnungs_register,KML||https://tinyurl.com/yy7ya4g9/SO/2422_bdg_erw.kml" TargetMode="External"/><Relationship Id="rId293" Type="http://schemas.openxmlformats.org/officeDocument/2006/relationships/hyperlink" Target="https://map.geo.admin.ch/?zoom=13&amp;E=2596539.335&amp;N=1225973.451&amp;layers=ch.kantone.cadastralwebmap-farbe,ch.swisstopo.amtliches-strassenverzeichnis,ch.bfs.gebaeude_wohnungs_register,KML||https://tinyurl.com/yy7ya4g9/SO/2546_bdg_erw.kml" TargetMode="External"/><Relationship Id="rId307" Type="http://schemas.openxmlformats.org/officeDocument/2006/relationships/hyperlink" Target="https://map.geo.admin.ch/?zoom=13&amp;E=2595407.875&amp;N=1226253&amp;layers=ch.kantone.cadastralwebmap-farbe,ch.swisstopo.amtliches-strassenverzeichnis,ch.bfs.gebaeude_wohnungs_register,KML||https://tinyurl.com/yy7ya4g9/SO/2546_bdg_erw.kml" TargetMode="External"/><Relationship Id="rId349" Type="http://schemas.openxmlformats.org/officeDocument/2006/relationships/hyperlink" Target="https://map.geo.admin.ch/?zoom=13&amp;E=2610342&amp;N=1233238&amp;layers=ch.kantone.cadastralwebmap-farbe,ch.swisstopo.amtliches-strassenverzeichnis,ch.bfs.gebaeude_wohnungs_register,KML||https://tinyurl.com/yy7ya4g9/SO/2554_bdg_erw.kml" TargetMode="External"/><Relationship Id="rId514" Type="http://schemas.openxmlformats.org/officeDocument/2006/relationships/hyperlink" Target="https://map.geo.admin.ch/?zoom=13&amp;E=2607422&amp;N=1228632&amp;layers=ch.kantone.cadastralwebmap-farbe,ch.swisstopo.amtliches-strassenverzeichnis,ch.bfs.gebaeude_wohnungs_register,KML||https://tinyurl.com/yy7ya4g9/SO/2601_bdg_erw.kml" TargetMode="External"/><Relationship Id="rId556" Type="http://schemas.openxmlformats.org/officeDocument/2006/relationships/hyperlink" Target="https://map.geo.admin.ch/?zoom=13&amp;E=2607647.331&amp;N=1227870.135&amp;layers=ch.kantone.cadastralwebmap-farbe,ch.swisstopo.amtliches-strassenverzeichnis,ch.bfs.gebaeude_wohnungs_register,KML||https://tinyurl.com/yy7ya4g9/SO/2601_bdg_erw.kml" TargetMode="External"/><Relationship Id="rId721" Type="http://schemas.openxmlformats.org/officeDocument/2006/relationships/hyperlink" Target="https://map.geo.admin.ch/?zoom=13&amp;E=2602684.25&amp;N=1247744.75&amp;layers=ch.kantone.cadastralwebmap-farbe,ch.swisstopo.amtliches-strassenverzeichnis,ch.bfs.gebaeude_wohnungs_register,KML||https://tinyurl.com/yy7ya4g9/SO/2611_bdg_erw.kml" TargetMode="External"/><Relationship Id="rId763" Type="http://schemas.openxmlformats.org/officeDocument/2006/relationships/hyperlink" Target="https://map.geo.admin.ch/?zoom=13&amp;E=2612010.489&amp;N=1252147.415&amp;layers=ch.kantone.cadastralwebmap-farbe,ch.swisstopo.amtliches-strassenverzeichnis,ch.bfs.gebaeude_wohnungs_register,KML||https://tinyurl.com/yy7ya4g9/SO/2618_bdg_erw.kml" TargetMode="External"/><Relationship Id="rId88" Type="http://schemas.openxmlformats.org/officeDocument/2006/relationships/hyperlink" Target="https://map.geo.admin.ch/?zoom=13&amp;E=2596780.335&amp;N=1217350.479&amp;layers=ch.kantone.cadastralwebmap-farbe,ch.swisstopo.amtliches-strassenverzeichnis,ch.bfs.gebaeude_wohnungs_register,KML||https://tinyurl.com/yy7ya4g9/SO/2461_bdg_erw.kml" TargetMode="External"/><Relationship Id="rId111" Type="http://schemas.openxmlformats.org/officeDocument/2006/relationships/hyperlink" Target="https://map.geo.admin.ch/?zoom=13&amp;E=2613363&amp;N=1258676&amp;layers=ch.kantone.cadastralwebmap-farbe,ch.swisstopo.amtliches-strassenverzeichnis,ch.bfs.gebaeude_wohnungs_register,KML||https://tinyurl.com/yy7ya4g9/SO/2473_bdg_erw.kml" TargetMode="External"/><Relationship Id="rId153" Type="http://schemas.openxmlformats.org/officeDocument/2006/relationships/hyperlink" Target="https://map.geo.admin.ch/?zoom=13&amp;E=2639850.291&amp;N=1254480.739&amp;layers=ch.kantone.cadastralwebmap-farbe,ch.swisstopo.amtliches-strassenverzeichnis,ch.bfs.gebaeude_wohnungs_register,KML||https://tinyurl.com/yy7ya4g9/SO/2492_bdg_erw.kml" TargetMode="External"/><Relationship Id="rId195" Type="http://schemas.openxmlformats.org/officeDocument/2006/relationships/hyperlink" Target="https://map.geo.admin.ch/?zoom=13&amp;E=2632582.336&amp;N=1246931.095&amp;layers=ch.kantone.cadastralwebmap-farbe,ch.swisstopo.amtliches-strassenverzeichnis,ch.bfs.gebaeude_wohnungs_register,KML||https://tinyurl.com/yy7ya4g9/SO/2500_bdg_erw.kml" TargetMode="External"/><Relationship Id="rId209" Type="http://schemas.openxmlformats.org/officeDocument/2006/relationships/hyperlink" Target="https://map.geo.admin.ch/?zoom=13&amp;E=2616696.25&amp;N=1227388.625&amp;layers=ch.kantone.cadastralwebmap-farbe,ch.swisstopo.amtliches-strassenverzeichnis,ch.bfs.gebaeude_wohnungs_register,KML||https://tinyurl.com/yy7ya4g9/SO/2514_bdg_erw.kml" TargetMode="External"/><Relationship Id="rId360" Type="http://schemas.openxmlformats.org/officeDocument/2006/relationships/hyperlink" Target="https://map.geo.admin.ch/?zoom=13&amp;E=2601519.144&amp;N=1228109.001&amp;layers=ch.kantone.cadastralwebmap-farbe,ch.swisstopo.amtliches-strassenverzeichnis,ch.bfs.gebaeude_wohnungs_register,KML||https://tinyurl.com/yy7ya4g9/SO/2556_bdg_erw.kml" TargetMode="External"/><Relationship Id="rId416" Type="http://schemas.openxmlformats.org/officeDocument/2006/relationships/hyperlink" Target="https://map.geo.admin.ch/?zoom=13&amp;E=2630645.797&amp;N=1242939.566&amp;layers=ch.kantone.cadastralwebmap-farbe,ch.swisstopo.amtliches-strassenverzeichnis,ch.bfs.gebaeude_wohnungs_register,KML||https://tinyurl.com/yy7ya4g9/SO/2579_bdg_erw.kml" TargetMode="External"/><Relationship Id="rId598" Type="http://schemas.openxmlformats.org/officeDocument/2006/relationships/hyperlink" Target="https://map.geo.admin.ch/?zoom=13&amp;E=2607465.77&amp;N=1228510.242&amp;layers=ch.kantone.cadastralwebmap-farbe,ch.swisstopo.amtliches-strassenverzeichnis,ch.bfs.gebaeude_wohnungs_register,KML||https://tinyurl.com/yy7ya4g9/SO/2601_bdg_erw.kml" TargetMode="External"/><Relationship Id="rId220" Type="http://schemas.openxmlformats.org/officeDocument/2006/relationships/hyperlink" Target="https://map.geo.admin.ch/?zoom=13&amp;E=2612493.425&amp;N=1225241.349&amp;layers=ch.kantone.cadastralwebmap-farbe,ch.swisstopo.amtliches-strassenverzeichnis,ch.bfs.gebaeude_wohnungs_register,KML||https://tinyurl.com/yy7ya4g9/SO/2529_bdg_erw.kml" TargetMode="External"/><Relationship Id="rId458" Type="http://schemas.openxmlformats.org/officeDocument/2006/relationships/hyperlink" Target="https://map.geo.admin.ch/?zoom=13&amp;E=2642772.025&amp;N=1247160.571&amp;layers=ch.kantone.cadastralwebmap-farbe,ch.swisstopo.amtliches-strassenverzeichnis,ch.bfs.gebaeude_wohnungs_register,KML||https://tinyurl.com/yy7ya4g9/SO/2583_bdg_erw.kml" TargetMode="External"/><Relationship Id="rId623" Type="http://schemas.openxmlformats.org/officeDocument/2006/relationships/hyperlink" Target="https://map.geo.admin.ch/?zoom=13&amp;E=2605923.224&amp;N=1229335.437&amp;layers=ch.kantone.cadastralwebmap-farbe,ch.swisstopo.amtliches-strassenverzeichnis,ch.bfs.gebaeude_wohnungs_register,KML||https://tinyurl.com/yy7ya4g9/SO/2601_bdg_erw.kml" TargetMode="External"/><Relationship Id="rId665" Type="http://schemas.openxmlformats.org/officeDocument/2006/relationships/hyperlink" Target="https://map.geo.admin.ch/?zoom=13&amp;E=2608365&amp;N=1229336&amp;layers=ch.kantone.cadastralwebmap-farbe,ch.swisstopo.amtliches-strassenverzeichnis,ch.bfs.gebaeude_wohnungs_register,KML||https://tinyurl.com/yy7ya4g9/SO/2601_bdg_erw.kml" TargetMode="External"/><Relationship Id="rId15" Type="http://schemas.openxmlformats.org/officeDocument/2006/relationships/hyperlink" Target="https://map.geo.admin.ch/?zoom=13&amp;E=2624614.5&amp;N=1239686.7&amp;layers=ch.kantone.cadastralwebmap-farbe,ch.swisstopo.amtliches-strassenverzeichnis,ch.bfs.gebaeude_wohnungs_register,KML||https://tinyurl.com/yy7ya4g9/SO/2406_bdg_erw.kml" TargetMode="External"/><Relationship Id="rId57" Type="http://schemas.openxmlformats.org/officeDocument/2006/relationships/hyperlink" Target="https://map.geo.admin.ch/?zoom=13&amp;E=2618381.016&amp;N=1240142.797&amp;layers=ch.kantone.cadastralwebmap-farbe,ch.swisstopo.amtliches-strassenverzeichnis,ch.bfs.gebaeude_wohnungs_register,KML||https://tinyurl.com/yy7ya4g9/SO/2422_bdg_erw.kml" TargetMode="External"/><Relationship Id="rId262" Type="http://schemas.openxmlformats.org/officeDocument/2006/relationships/hyperlink" Target="https://map.geo.admin.ch/?zoom=13&amp;E=2597270.608&amp;N=1226851.513&amp;layers=ch.kantone.cadastralwebmap-farbe,ch.swisstopo.amtliches-strassenverzeichnis,ch.bfs.gebaeude_wohnungs_register,KML||https://tinyurl.com/yy7ya4g9/SO/2546_bdg_erw.kml" TargetMode="External"/><Relationship Id="rId318" Type="http://schemas.openxmlformats.org/officeDocument/2006/relationships/hyperlink" Target="https://map.geo.admin.ch/?zoom=13&amp;E=2597522.549&amp;N=1223620.725&amp;layers=ch.kantone.cadastralwebmap-farbe,ch.swisstopo.amtliches-strassenverzeichnis,ch.bfs.gebaeude_wohnungs_register,KML||https://tinyurl.com/yy7ya4g9/SO/2546_bdg_erw.kml" TargetMode="External"/><Relationship Id="rId525" Type="http://schemas.openxmlformats.org/officeDocument/2006/relationships/hyperlink" Target="https://map.geo.admin.ch/?zoom=13&amp;E=2607564&amp;N=1228624&amp;layers=ch.kantone.cadastralwebmap-farbe,ch.swisstopo.amtliches-strassenverzeichnis,ch.bfs.gebaeude_wohnungs_register,KML||https://tinyurl.com/yy7ya4g9/SO/2601_bdg_erw.kml" TargetMode="External"/><Relationship Id="rId567" Type="http://schemas.openxmlformats.org/officeDocument/2006/relationships/hyperlink" Target="https://map.geo.admin.ch/?zoom=13&amp;E=2607959.348&amp;N=1227970.941&amp;layers=ch.kantone.cadastralwebmap-farbe,ch.swisstopo.amtliches-strassenverzeichnis,ch.bfs.gebaeude_wohnungs_register,KML||https://tinyurl.com/yy7ya4g9/SO/2601_bdg_erw.kml" TargetMode="External"/><Relationship Id="rId732" Type="http://schemas.openxmlformats.org/officeDocument/2006/relationships/hyperlink" Target="https://map.geo.admin.ch/?zoom=13&amp;E=2600498.768&amp;N=1247987.903&amp;layers=ch.kantone.cadastralwebmap-farbe,ch.swisstopo.amtliches-strassenverzeichnis,ch.bfs.gebaeude_wohnungs_register,KML||https://tinyurl.com/yy7ya4g9/SO/2611_bdg_erw.kml" TargetMode="External"/><Relationship Id="rId99" Type="http://schemas.openxmlformats.org/officeDocument/2006/relationships/hyperlink" Target="https://map.geo.admin.ch/?zoom=13&amp;E=2602264.608&amp;N=1221303.704&amp;layers=ch.kantone.cadastralwebmap-farbe,ch.swisstopo.amtliches-strassenverzeichnis,ch.bfs.gebaeude_wohnungs_register,KML||https://tinyurl.com/yy7ya4g9/SO/2465_bdg_erw.kml" TargetMode="External"/><Relationship Id="rId122" Type="http://schemas.openxmlformats.org/officeDocument/2006/relationships/hyperlink" Target="https://map.geo.admin.ch/?zoom=13&amp;E=2613479&amp;N=1259205&amp;layers=ch.kantone.cadastralwebmap-farbe,ch.swisstopo.amtliches-strassenverzeichnis,ch.bfs.gebaeude_wohnungs_register,KML||https://tinyurl.com/yy7ya4g9/SO/2473_bdg_erw.kml" TargetMode="External"/><Relationship Id="rId164" Type="http://schemas.openxmlformats.org/officeDocument/2006/relationships/hyperlink" Target="https://map.geo.admin.ch/?zoom=13&amp;E=2641753.843&amp;N=1246628.395&amp;layers=ch.kantone.cadastralwebmap-farbe,ch.swisstopo.amtliches-strassenverzeichnis,ch.bfs.gebaeude_wohnungs_register,KML||https://tinyurl.com/yy7ya4g9/SO/2495_bdg_erw.kml" TargetMode="External"/><Relationship Id="rId371" Type="http://schemas.openxmlformats.org/officeDocument/2006/relationships/hyperlink" Target="https://map.geo.admin.ch/?zoom=13&amp;E=2599945.953&amp;N=1228297.261&amp;layers=ch.kantone.cadastralwebmap-farbe,ch.swisstopo.amtliches-strassenverzeichnis,ch.bfs.gebaeude_wohnungs_register,KML||https://tinyurl.com/yy7ya4g9/SO/2556_bdg_erw.kml" TargetMode="External"/><Relationship Id="rId774" Type="http://schemas.openxmlformats.org/officeDocument/2006/relationships/hyperlink" Target="https://map.geo.admin.ch/?zoom=13&amp;E=2612907.486&amp;N=1250141.753&amp;layers=ch.kantone.cadastralwebmap-farbe,ch.swisstopo.amtliches-strassenverzeichnis,ch.bfs.gebaeude_wohnungs_register,KML||https://tinyurl.com/yy7ya4g9/SO/2621_bdg_erw.kml" TargetMode="External"/><Relationship Id="rId427" Type="http://schemas.openxmlformats.org/officeDocument/2006/relationships/hyperlink" Target="https://map.geo.admin.ch/?zoom=13&amp;E=2630909.25&amp;N=1240922&amp;layers=ch.kantone.cadastralwebmap-farbe,ch.swisstopo.amtliches-strassenverzeichnis,ch.bfs.gebaeude_wohnungs_register,KML||https://tinyurl.com/yy7ya4g9/SO/2580_bdg_erw.kml" TargetMode="External"/><Relationship Id="rId469" Type="http://schemas.openxmlformats.org/officeDocument/2006/relationships/hyperlink" Target="https://map.geo.admin.ch/?zoom=13&amp;E=2639594.5&amp;N=1241712.5&amp;layers=ch.kantone.cadastralwebmap-farbe,ch.swisstopo.amtliches-strassenverzeichnis,ch.bfs.gebaeude_wohnungs_register,KML||https://tinyurl.com/yy7ya4g9/SO/2585_bdg_erw.kml" TargetMode="External"/><Relationship Id="rId634" Type="http://schemas.openxmlformats.org/officeDocument/2006/relationships/hyperlink" Target="https://map.geo.admin.ch/?zoom=13&amp;E=2606969&amp;N=1228484&amp;layers=ch.kantone.cadastralwebmap-farbe,ch.swisstopo.amtliches-strassenverzeichnis,ch.bfs.gebaeude_wohnungs_register,KML||https://tinyurl.com/yy7ya4g9/SO/2601_bdg_erw.kml" TargetMode="External"/><Relationship Id="rId676" Type="http://schemas.openxmlformats.org/officeDocument/2006/relationships/hyperlink" Target="https://map.geo.admin.ch/?zoom=13&amp;E=2607395.666&amp;N=1228615.143&amp;layers=ch.kantone.cadastralwebmap-farbe,ch.swisstopo.amtliches-strassenverzeichnis,ch.bfs.gebaeude_wohnungs_register,KML||https://tinyurl.com/yy7ya4g9/SO/2601_bdg_erw.kml" TargetMode="External"/><Relationship Id="rId26" Type="http://schemas.openxmlformats.org/officeDocument/2006/relationships/hyperlink" Target="https://map.geo.admin.ch/?zoom=13&amp;E=2624630&amp;N=1239705&amp;layers=ch.kantone.cadastralwebmap-farbe,ch.swisstopo.amtliches-strassenverzeichnis,ch.bfs.gebaeude_wohnungs_register,KML||https://tinyurl.com/yy7ya4g9/SO/2406_bdg_erw.kml" TargetMode="External"/><Relationship Id="rId231" Type="http://schemas.openxmlformats.org/officeDocument/2006/relationships/hyperlink" Target="https://map.geo.admin.ch/?zoom=13&amp;E=2604433.254&amp;N=1229338.998&amp;layers=ch.kantone.cadastralwebmap-farbe,ch.swisstopo.amtliches-strassenverzeichnis,ch.bfs.gebaeude_wohnungs_register,KML||https://tinyurl.com/yy7ya4g9/SO/2542_bdg_erw.kml" TargetMode="External"/><Relationship Id="rId273" Type="http://schemas.openxmlformats.org/officeDocument/2006/relationships/hyperlink" Target="https://map.geo.admin.ch/?zoom=13&amp;E=2596971.336&amp;N=1226109.454&amp;layers=ch.kantone.cadastralwebmap-farbe,ch.swisstopo.amtliches-strassenverzeichnis,ch.bfs.gebaeude_wohnungs_register,KML||https://tinyurl.com/yy7ya4g9/SO/2546_bdg_erw.kml" TargetMode="External"/><Relationship Id="rId329" Type="http://schemas.openxmlformats.org/officeDocument/2006/relationships/hyperlink" Target="https://map.geo.admin.ch/?zoom=13&amp;E=2597266.637&amp;N=1226392.719&amp;layers=ch.kantone.cadastralwebmap-farbe,ch.swisstopo.amtliches-strassenverzeichnis,ch.bfs.gebaeude_wohnungs_register,KML||https://tinyurl.com/yy7ya4g9/SO/2546_bdg_erw.kml" TargetMode="External"/><Relationship Id="rId480" Type="http://schemas.openxmlformats.org/officeDocument/2006/relationships/hyperlink" Target="https://map.geo.admin.ch/?zoom=13&amp;E=2632878.887&amp;N=1244305.352&amp;layers=ch.kantone.cadastralwebmap-farbe,ch.swisstopo.amtliches-strassenverzeichnis,ch.bfs.gebaeude_wohnungs_register,KML||https://tinyurl.com/yy7ya4g9/SO/2586_bdg_erw.kml" TargetMode="External"/><Relationship Id="rId536" Type="http://schemas.openxmlformats.org/officeDocument/2006/relationships/hyperlink" Target="https://map.geo.admin.ch/?zoom=13&amp;E=2607407&amp;N=1228421&amp;layers=ch.kantone.cadastralwebmap-farbe,ch.swisstopo.amtliches-strassenverzeichnis,ch.bfs.gebaeude_wohnungs_register,KML||https://tinyurl.com/yy7ya4g9/SO/2601_bdg_erw.kml" TargetMode="External"/><Relationship Id="rId701" Type="http://schemas.openxmlformats.org/officeDocument/2006/relationships/hyperlink" Target="https://map.geo.admin.ch/?zoom=13&amp;E=2606129.011&amp;N=1229185.627&amp;layers=ch.kantone.cadastralwebmap-farbe,ch.swisstopo.amtliches-strassenverzeichnis,ch.bfs.gebaeude_wohnungs_register,KML||https://tinyurl.com/yy7ya4g9/SO/2601_bdg_erw.kml" TargetMode="External"/><Relationship Id="rId68" Type="http://schemas.openxmlformats.org/officeDocument/2006/relationships/hyperlink" Target="https://map.geo.admin.ch/?zoom=13&amp;E=2616615.604&amp;N=1243836.018&amp;layers=ch.kantone.cadastralwebmap-farbe,ch.swisstopo.amtliches-strassenverzeichnis,ch.bfs.gebaeude_wohnungs_register,KML||https://tinyurl.com/yy7ya4g9/SO/2428_bdg_erw.kml" TargetMode="External"/><Relationship Id="rId133" Type="http://schemas.openxmlformats.org/officeDocument/2006/relationships/hyperlink" Target="https://map.geo.admin.ch/?zoom=13&amp;E=2604487.27&amp;N=1259689.543&amp;layers=ch.kantone.cadastralwebmap-farbe,ch.swisstopo.amtliches-strassenverzeichnis,ch.bfs.gebaeude_wohnungs_register,KML||https://tinyurl.com/yy7ya4g9/SO/2476_bdg_erw.kml" TargetMode="External"/><Relationship Id="rId175" Type="http://schemas.openxmlformats.org/officeDocument/2006/relationships/hyperlink" Target="https://map.geo.admin.ch/?zoom=13&amp;E=2639609.853&amp;N=1249918.61&amp;layers=ch.kantone.cadastralwebmap-farbe,ch.swisstopo.amtliches-strassenverzeichnis,ch.bfs.gebaeude_wohnungs_register,KML||https://tinyurl.com/yy7ya4g9/SO/2499_bdg_erw.kml" TargetMode="External"/><Relationship Id="rId340" Type="http://schemas.openxmlformats.org/officeDocument/2006/relationships/hyperlink" Target="https://map.geo.admin.ch/?zoom=13&amp;E=2602412.63&amp;N=1230163.405&amp;layers=ch.kantone.cadastralwebmap-farbe,ch.swisstopo.amtliches-strassenverzeichnis,ch.bfs.gebaeude_wohnungs_register,KML||https://tinyurl.com/yy7ya4g9/SO/2551_bdg_erw.kml" TargetMode="External"/><Relationship Id="rId578" Type="http://schemas.openxmlformats.org/officeDocument/2006/relationships/hyperlink" Target="https://map.geo.admin.ch/?zoom=13&amp;E=2607331.899&amp;N=1228213.319&amp;layers=ch.kantone.cadastralwebmap-farbe,ch.swisstopo.amtliches-strassenverzeichnis,ch.bfs.gebaeude_wohnungs_register,KML||https://tinyurl.com/yy7ya4g9/SO/2601_bdg_erw.kml" TargetMode="External"/><Relationship Id="rId743" Type="http://schemas.openxmlformats.org/officeDocument/2006/relationships/hyperlink" Target="https://map.geo.admin.ch/?zoom=13&amp;E=2607592.148&amp;N=1250875.535&amp;layers=ch.kantone.cadastralwebmap-farbe,ch.swisstopo.amtliches-strassenverzeichnis,ch.bfs.gebaeude_wohnungs_register,KML||https://tinyurl.com/yy7ya4g9/SO/2613_bdg_erw.kml" TargetMode="External"/><Relationship Id="rId200" Type="http://schemas.openxmlformats.org/officeDocument/2006/relationships/hyperlink" Target="https://map.geo.admin.ch/?zoom=13&amp;E=2633829.067&amp;N=1249134.646&amp;layers=ch.kantone.cadastralwebmap-farbe,ch.swisstopo.amtliches-strassenverzeichnis,ch.bfs.gebaeude_wohnungs_register,KML||https://tinyurl.com/yy7ya4g9/SO/2502_bdg_erw.kml" TargetMode="External"/><Relationship Id="rId382" Type="http://schemas.openxmlformats.org/officeDocument/2006/relationships/hyperlink" Target="https://map.geo.admin.ch/?zoom=13&amp;E=2640608.325&amp;N=1245382.311&amp;layers=ch.kantone.cadastralwebmap-farbe,ch.swisstopo.amtliches-strassenverzeichnis,ch.bfs.gebaeude_wohnungs_register,KML||https://tinyurl.com/yy7ya4g9/SO/2572_bdg_erw.kml" TargetMode="External"/><Relationship Id="rId438" Type="http://schemas.openxmlformats.org/officeDocument/2006/relationships/hyperlink" Target="https://map.geo.admin.ch/?zoom=13&amp;E=2633630&amp;N=1243515&amp;layers=ch.kantone.cadastralwebmap-farbe,ch.swisstopo.amtliches-strassenverzeichnis,ch.bfs.gebaeude_wohnungs_register,KML||https://tinyurl.com/yy7ya4g9/SO/2581_bdg_erw.kml" TargetMode="External"/><Relationship Id="rId603" Type="http://schemas.openxmlformats.org/officeDocument/2006/relationships/hyperlink" Target="https://map.geo.admin.ch/?zoom=13&amp;E=2607612.59&amp;N=1228088.175&amp;layers=ch.kantone.cadastralwebmap-farbe,ch.swisstopo.amtliches-strassenverzeichnis,ch.bfs.gebaeude_wohnungs_register,KML||https://tinyurl.com/yy7ya4g9/SO/2601_bdg_erw.kml" TargetMode="External"/><Relationship Id="rId645" Type="http://schemas.openxmlformats.org/officeDocument/2006/relationships/hyperlink" Target="https://map.geo.admin.ch/?zoom=13&amp;E=2607734.448&amp;N=1228117.417&amp;layers=ch.kantone.cadastralwebmap-farbe,ch.swisstopo.amtliches-strassenverzeichnis,ch.bfs.gebaeude_wohnungs_register,KML||https://tinyurl.com/yy7ya4g9/SO/2601_bdg_erw.kml" TargetMode="External"/><Relationship Id="rId687" Type="http://schemas.openxmlformats.org/officeDocument/2006/relationships/hyperlink" Target="https://map.geo.admin.ch/?zoom=13&amp;E=2607222.538&amp;N=1228562.783&amp;layers=ch.kantone.cadastralwebmap-farbe,ch.swisstopo.amtliches-strassenverzeichnis,ch.bfs.gebaeude_wohnungs_register,KML||https://tinyurl.com/yy7ya4g9/SO/2601_bdg_erw.kml" TargetMode="External"/><Relationship Id="rId242" Type="http://schemas.openxmlformats.org/officeDocument/2006/relationships/hyperlink" Target="https://map.geo.admin.ch/?zoom=13&amp;E=2597313.515&amp;N=1227223.838&amp;layers=ch.kantone.cadastralwebmap-farbe,ch.swisstopo.amtliches-strassenverzeichnis,ch.bfs.gebaeude_wohnungs_register,KML||https://tinyurl.com/yy7ya4g9/SO/2546_bdg_erw.kml" TargetMode="External"/><Relationship Id="rId284" Type="http://schemas.openxmlformats.org/officeDocument/2006/relationships/hyperlink" Target="https://map.geo.admin.ch/?zoom=13&amp;E=2597423.336&amp;N=1226297.45&amp;layers=ch.kantone.cadastralwebmap-farbe,ch.swisstopo.amtliches-strassenverzeichnis,ch.bfs.gebaeude_wohnungs_register,KML||https://tinyurl.com/yy7ya4g9/SO/2546_bdg_erw.kml" TargetMode="External"/><Relationship Id="rId491" Type="http://schemas.openxmlformats.org/officeDocument/2006/relationships/hyperlink" Target="https://map.geo.admin.ch/?zoom=13&amp;E=2605923.224&amp;N=1229335.437&amp;layers=ch.kantone.cadastralwebmap-farbe,ch.swisstopo.amtliches-strassenverzeichnis,ch.bfs.gebaeude_wohnungs_register,KML||https://tinyurl.com/yy7ya4g9/SO/2601_bdg_erw.kml" TargetMode="External"/><Relationship Id="rId505" Type="http://schemas.openxmlformats.org/officeDocument/2006/relationships/hyperlink" Target="https://map.geo.admin.ch/?zoom=13&amp;E=2607449.557&amp;N=1228498.077&amp;layers=ch.kantone.cadastralwebmap-farbe,ch.swisstopo.amtliches-strassenverzeichnis,ch.bfs.gebaeude_wohnungs_register,KML||https://tinyurl.com/yy7ya4g9/SO/2601_bdg_erw.kml" TargetMode="External"/><Relationship Id="rId712" Type="http://schemas.openxmlformats.org/officeDocument/2006/relationships/hyperlink" Target="https://map.geo.admin.ch/?zoom=13&amp;E=2607913.28&amp;N=1229379.996&amp;layers=ch.kantone.cadastralwebmap-farbe,ch.swisstopo.amtliches-strassenverzeichnis,ch.bfs.gebaeude_wohnungs_register,KML||https://tinyurl.com/yy7ya4g9/SO/2601_bdg_erw.kml" TargetMode="External"/><Relationship Id="rId37" Type="http://schemas.openxmlformats.org/officeDocument/2006/relationships/hyperlink" Target="https://map.geo.admin.ch/?zoom=13&amp;E=2613052&amp;N=1239594&amp;layers=ch.kantone.cadastralwebmap-farbe,ch.swisstopo.amtliches-strassenverzeichnis,ch.bfs.gebaeude_wohnungs_register,KML||https://tinyurl.com/yy7ya4g9/SO/2421_bdg_erw.kml" TargetMode="External"/><Relationship Id="rId79" Type="http://schemas.openxmlformats.org/officeDocument/2006/relationships/hyperlink" Target="https://map.geo.admin.ch/?zoom=13&amp;E=2603821.504&amp;N=1235057.481&amp;layers=ch.kantone.cadastralwebmap-farbe,ch.swisstopo.amtliches-strassenverzeichnis,ch.bfs.gebaeude_wohnungs_register,KML||https://tinyurl.com/yy7ya4g9/SO/2430_bdg_erw.kml" TargetMode="External"/><Relationship Id="rId102" Type="http://schemas.openxmlformats.org/officeDocument/2006/relationships/hyperlink" Target="https://map.geo.admin.ch/?zoom=13&amp;E=2605567.28&amp;N=1259848.681&amp;layers=ch.kantone.cadastralwebmap-farbe,ch.swisstopo.amtliches-strassenverzeichnis,ch.bfs.gebaeude_wohnungs_register,KML||https://tinyurl.com/yy7ya4g9/SO/2471_bdg_erw.kml" TargetMode="External"/><Relationship Id="rId144" Type="http://schemas.openxmlformats.org/officeDocument/2006/relationships/hyperlink" Target="https://map.geo.admin.ch/?zoom=13&amp;E=2619148.621&amp;N=1256773.436&amp;layers=ch.kantone.cadastralwebmap-farbe,ch.swisstopo.amtliches-strassenverzeichnis,ch.bfs.gebaeude_wohnungs_register,KML||https://tinyurl.com/yy7ya4g9/SO/2478_bdg_erw.kml" TargetMode="External"/><Relationship Id="rId547" Type="http://schemas.openxmlformats.org/officeDocument/2006/relationships/hyperlink" Target="https://map.geo.admin.ch/?zoom=13&amp;E=2607905.268&amp;N=1229386.752&amp;layers=ch.kantone.cadastralwebmap-farbe,ch.swisstopo.amtliches-strassenverzeichnis,ch.bfs.gebaeude_wohnungs_register,KML||https://tinyurl.com/yy7ya4g9/SO/2601_bdg_erw.kml" TargetMode="External"/><Relationship Id="rId589" Type="http://schemas.openxmlformats.org/officeDocument/2006/relationships/hyperlink" Target="https://map.geo.admin.ch/?zoom=13&amp;E=2607461&amp;N=1228641&amp;layers=ch.kantone.cadastralwebmap-farbe,ch.swisstopo.amtliches-strassenverzeichnis,ch.bfs.gebaeude_wohnungs_register,KML||https://tinyurl.com/yy7ya4g9/SO/2601_bdg_erw.kml" TargetMode="External"/><Relationship Id="rId754" Type="http://schemas.openxmlformats.org/officeDocument/2006/relationships/hyperlink" Target="https://map.geo.admin.ch/?zoom=13&amp;E=2608184.853&amp;N=1250679.121&amp;layers=ch.kantone.cadastralwebmap-farbe,ch.swisstopo.amtliches-strassenverzeichnis,ch.bfs.gebaeude_wohnungs_register,KML||https://tinyurl.com/yy7ya4g9/SO/2613_bdg_erw.kml" TargetMode="External"/><Relationship Id="rId90" Type="http://schemas.openxmlformats.org/officeDocument/2006/relationships/hyperlink" Target="https://map.geo.admin.ch/?zoom=13&amp;E=2603326&amp;N=1218902&amp;layers=ch.kantone.cadastralwebmap-farbe,ch.swisstopo.amtliches-strassenverzeichnis,ch.bfs.gebaeude_wohnungs_register,KML||https://tinyurl.com/yy7ya4g9/SO/2463_bdg_erw.kml" TargetMode="External"/><Relationship Id="rId186" Type="http://schemas.openxmlformats.org/officeDocument/2006/relationships/hyperlink" Target="https://map.geo.admin.ch/?zoom=13&amp;E=2634698&amp;N=1245920&amp;layers=ch.kantone.cadastralwebmap-farbe,ch.swisstopo.amtliches-strassenverzeichnis,ch.bfs.gebaeude_wohnungs_register,KML||https://tinyurl.com/yy7ya4g9/SO/2500_bdg_erw.kml" TargetMode="External"/><Relationship Id="rId351" Type="http://schemas.openxmlformats.org/officeDocument/2006/relationships/hyperlink" Target="https://map.geo.admin.ch/?zoom=13&amp;E=2609876&amp;N=1231370&amp;layers=ch.kantone.cadastralwebmap-farbe,ch.swisstopo.amtliches-strassenverzeichnis,ch.bfs.gebaeude_wohnungs_register,KML||https://tinyurl.com/yy7ya4g9/SO/2554_bdg_erw.kml" TargetMode="External"/><Relationship Id="rId393" Type="http://schemas.openxmlformats.org/officeDocument/2006/relationships/hyperlink" Target="https://map.geo.admin.ch/?zoom=13&amp;E=2638395&amp;N=1244570.968&amp;layers=ch.kantone.cadastralwebmap-farbe,ch.swisstopo.amtliches-strassenverzeichnis,ch.bfs.gebaeude_wohnungs_register,KML||https://tinyurl.com/yy7ya4g9/SO/2573_bdg_erw.kml" TargetMode="External"/><Relationship Id="rId407" Type="http://schemas.openxmlformats.org/officeDocument/2006/relationships/hyperlink" Target="https://map.geo.admin.ch/?zoom=13&amp;E=2641530.185&amp;N=1243062.793&amp;layers=ch.kantone.cadastralwebmap-farbe,ch.swisstopo.amtliches-strassenverzeichnis,ch.bfs.gebaeude_wohnungs_register,KML||https://tinyurl.com/yy7ya4g9/SO/2576_bdg_erw.kml" TargetMode="External"/><Relationship Id="rId449" Type="http://schemas.openxmlformats.org/officeDocument/2006/relationships/hyperlink" Target="https://map.geo.admin.ch/?zoom=13&amp;E=2635227.497&amp;N=1245154.144&amp;layers=ch.kantone.cadastralwebmap-farbe,ch.swisstopo.amtliches-strassenverzeichnis,ch.bfs.gebaeude_wohnungs_register,KML||https://tinyurl.com/yy7ya4g9/SO/2581_bdg_erw.kml" TargetMode="External"/><Relationship Id="rId614" Type="http://schemas.openxmlformats.org/officeDocument/2006/relationships/hyperlink" Target="https://map.geo.admin.ch/?zoom=13&amp;E=2607465.77&amp;N=1228510.242&amp;layers=ch.kantone.cadastralwebmap-farbe,ch.swisstopo.amtliches-strassenverzeichnis,ch.bfs.gebaeude_wohnungs_register,KML||https://tinyurl.com/yy7ya4g9/SO/2601_bdg_erw.kml" TargetMode="External"/><Relationship Id="rId656" Type="http://schemas.openxmlformats.org/officeDocument/2006/relationships/hyperlink" Target="https://map.geo.admin.ch/?zoom=13&amp;E=2608028&amp;N=1228229&amp;layers=ch.kantone.cadastralwebmap-farbe,ch.swisstopo.amtliches-strassenverzeichnis,ch.bfs.gebaeude_wohnungs_register,KML||https://tinyurl.com/yy7ya4g9/SO/2601_bdg_erw.kml" TargetMode="External"/><Relationship Id="rId211" Type="http://schemas.openxmlformats.org/officeDocument/2006/relationships/hyperlink" Target="https://map.geo.admin.ch/?zoom=13&amp;E=2612833&amp;N=1229157&amp;layers=ch.kantone.cadastralwebmap-farbe,ch.swisstopo.amtliches-strassenverzeichnis,ch.bfs.gebaeude_wohnungs_register,KML||https://tinyurl.com/yy7ya4g9/SO/2516_bdg_erw.kml" TargetMode="External"/><Relationship Id="rId253" Type="http://schemas.openxmlformats.org/officeDocument/2006/relationships/hyperlink" Target="https://map.geo.admin.ch/?zoom=13&amp;E=2597262.532&amp;N=1226840.745&amp;layers=ch.kantone.cadastralwebmap-farbe,ch.swisstopo.amtliches-strassenverzeichnis,ch.bfs.gebaeude_wohnungs_register,KML||https://tinyurl.com/yy7ya4g9/SO/2546_bdg_erw.kml" TargetMode="External"/><Relationship Id="rId295" Type="http://schemas.openxmlformats.org/officeDocument/2006/relationships/hyperlink" Target="https://map.geo.admin.ch/?zoom=13&amp;E=2595871.346&amp;N=1227698.452&amp;layers=ch.kantone.cadastralwebmap-farbe,ch.swisstopo.amtliches-strassenverzeichnis,ch.bfs.gebaeude_wohnungs_register,KML||https://tinyurl.com/yy7ya4g9/SO/2546_bdg_erw.kml" TargetMode="External"/><Relationship Id="rId309" Type="http://schemas.openxmlformats.org/officeDocument/2006/relationships/hyperlink" Target="https://map.geo.admin.ch/?zoom=13&amp;E=2596120.5&amp;N=1227156.375&amp;layers=ch.kantone.cadastralwebmap-farbe,ch.swisstopo.amtliches-strassenverzeichnis,ch.bfs.gebaeude_wohnungs_register,KML||https://tinyurl.com/yy7ya4g9/SO/2546_bdg_erw.kml" TargetMode="External"/><Relationship Id="rId460" Type="http://schemas.openxmlformats.org/officeDocument/2006/relationships/hyperlink" Target="https://map.geo.admin.ch/?zoom=13&amp;E=2642883.333&amp;N=1246292.692&amp;layers=ch.kantone.cadastralwebmap-farbe,ch.swisstopo.amtliches-strassenverzeichnis,ch.bfs.gebaeude_wohnungs_register,KML||https://tinyurl.com/yy7ya4g9/SO/2583_bdg_erw.kml" TargetMode="External"/><Relationship Id="rId516" Type="http://schemas.openxmlformats.org/officeDocument/2006/relationships/hyperlink" Target="https://map.geo.admin.ch/?zoom=13&amp;E=2607448&amp;N=1228595&amp;layers=ch.kantone.cadastralwebmap-farbe,ch.swisstopo.amtliches-strassenverzeichnis,ch.bfs.gebaeude_wohnungs_register,KML||https://tinyurl.com/yy7ya4g9/SO/2601_bdg_erw.kml" TargetMode="External"/><Relationship Id="rId698" Type="http://schemas.openxmlformats.org/officeDocument/2006/relationships/hyperlink" Target="https://map.geo.admin.ch/?zoom=13&amp;E=2606110&amp;N=1228174&amp;layers=ch.kantone.cadastralwebmap-farbe,ch.swisstopo.amtliches-strassenverzeichnis,ch.bfs.gebaeude_wohnungs_register,KML||https://tinyurl.com/yy7ya4g9/SO/2601_bdg_erw.kml" TargetMode="External"/><Relationship Id="rId48" Type="http://schemas.openxmlformats.org/officeDocument/2006/relationships/hyperlink" Target="https://map.geo.admin.ch/?zoom=13&amp;E=2619266&amp;N=1240511&amp;layers=ch.kantone.cadastralwebmap-farbe,ch.swisstopo.amtliches-strassenverzeichnis,ch.bfs.gebaeude_wohnungs_register,KML||https://tinyurl.com/yy7ya4g9/SO/2422_bdg_erw.kml" TargetMode="External"/><Relationship Id="rId113" Type="http://schemas.openxmlformats.org/officeDocument/2006/relationships/hyperlink" Target="https://map.geo.admin.ch/?zoom=13&amp;E=2613419.413&amp;N=1258641.814&amp;layers=ch.kantone.cadastralwebmap-farbe,ch.swisstopo.amtliches-strassenverzeichnis,ch.bfs.gebaeude_wohnungs_register,KML||https://tinyurl.com/yy7ya4g9/SO/2473_bdg_erw.kml" TargetMode="External"/><Relationship Id="rId320" Type="http://schemas.openxmlformats.org/officeDocument/2006/relationships/hyperlink" Target="https://map.geo.admin.ch/?zoom=13&amp;E=2597617.088&amp;N=1223668.969&amp;layers=ch.kantone.cadastralwebmap-farbe,ch.swisstopo.amtliches-strassenverzeichnis,ch.bfs.gebaeude_wohnungs_register,KML||https://tinyurl.com/yy7ya4g9/SO/2546_bdg_erw.kml" TargetMode="External"/><Relationship Id="rId558" Type="http://schemas.openxmlformats.org/officeDocument/2006/relationships/hyperlink" Target="https://map.geo.admin.ch/?zoom=13&amp;E=2607648&amp;N=1227839&amp;layers=ch.kantone.cadastralwebmap-farbe,ch.swisstopo.amtliches-strassenverzeichnis,ch.bfs.gebaeude_wohnungs_register,KML||https://tinyurl.com/yy7ya4g9/SO/2601_bdg_erw.kml" TargetMode="External"/><Relationship Id="rId723" Type="http://schemas.openxmlformats.org/officeDocument/2006/relationships/hyperlink" Target="https://map.geo.admin.ch/?zoom=13&amp;E=2600482.654&amp;N=1249956.438&amp;layers=ch.kantone.cadastralwebmap-farbe,ch.swisstopo.amtliches-strassenverzeichnis,ch.bfs.gebaeude_wohnungs_register,KML||https://tinyurl.com/yy7ya4g9/SO/2611_bdg_erw.kml" TargetMode="External"/><Relationship Id="rId765" Type="http://schemas.openxmlformats.org/officeDocument/2006/relationships/hyperlink" Target="https://map.geo.admin.ch/?zoom=13&amp;E=2612580&amp;N=1252600&amp;layers=ch.kantone.cadastralwebmap-farbe,ch.swisstopo.amtliches-strassenverzeichnis,ch.bfs.gebaeude_wohnungs_register,KML||https://tinyurl.com/yy7ya4g9/SO/2618_bdg_erw.kml" TargetMode="External"/><Relationship Id="rId155" Type="http://schemas.openxmlformats.org/officeDocument/2006/relationships/hyperlink" Target="https://map.geo.admin.ch/?zoom=13&amp;E=2639980.044&amp;N=1254290.735&amp;layers=ch.kantone.cadastralwebmap-farbe,ch.swisstopo.amtliches-strassenverzeichnis,ch.bfs.gebaeude_wohnungs_register,KML||https://tinyurl.com/yy7ya4g9/SO/2492_bdg_erw.kml" TargetMode="External"/><Relationship Id="rId197" Type="http://schemas.openxmlformats.org/officeDocument/2006/relationships/hyperlink" Target="https://map.geo.admin.ch/?zoom=13&amp;E=2637822.808&amp;N=1245954.461&amp;layers=ch.kantone.cadastralwebmap-farbe,ch.swisstopo.amtliches-strassenverzeichnis,ch.bfs.gebaeude_wohnungs_register,KML||https://tinyurl.com/yy7ya4g9/SO/2501_bdg_erw.kml" TargetMode="External"/><Relationship Id="rId362" Type="http://schemas.openxmlformats.org/officeDocument/2006/relationships/hyperlink" Target="https://map.geo.admin.ch/?zoom=13&amp;E=2600656.706&amp;N=1227221.766&amp;layers=ch.kantone.cadastralwebmap-farbe,ch.swisstopo.amtliches-strassenverzeichnis,ch.bfs.gebaeude_wohnungs_register,KML||https://tinyurl.com/yy7ya4g9/SO/2556_bdg_erw.kml" TargetMode="External"/><Relationship Id="rId418" Type="http://schemas.openxmlformats.org/officeDocument/2006/relationships/hyperlink" Target="https://map.geo.admin.ch/?zoom=13&amp;E=2630667.213&amp;N=1243560.89&amp;layers=ch.kantone.cadastralwebmap-farbe,ch.swisstopo.amtliches-strassenverzeichnis,ch.bfs.gebaeude_wohnungs_register,KML||https://tinyurl.com/yy7ya4g9/SO/2579_bdg_erw.kml" TargetMode="External"/><Relationship Id="rId625" Type="http://schemas.openxmlformats.org/officeDocument/2006/relationships/hyperlink" Target="https://map.geo.admin.ch/?zoom=13&amp;E=2607173.326&amp;N=1228414.905&amp;layers=ch.kantone.cadastralwebmap-farbe,ch.swisstopo.amtliches-strassenverzeichnis,ch.bfs.gebaeude_wohnungs_register,KML||https://tinyurl.com/yy7ya4g9/SO/2601_bdg_erw.kml" TargetMode="External"/><Relationship Id="rId222" Type="http://schemas.openxmlformats.org/officeDocument/2006/relationships/hyperlink" Target="https://map.geo.admin.ch/?zoom=13&amp;E=2611841&amp;N=1222758&amp;layers=ch.kantone.cadastralwebmap-farbe,ch.swisstopo.amtliches-strassenverzeichnis,ch.bfs.gebaeude_wohnungs_register,KML||https://tinyurl.com/yy7ya4g9/SO/2530_bdg_erw.kml" TargetMode="External"/><Relationship Id="rId264" Type="http://schemas.openxmlformats.org/officeDocument/2006/relationships/hyperlink" Target="https://map.geo.admin.ch/?zoom=13&amp;E=2596126.741&amp;N=1226204.652&amp;layers=ch.kantone.cadastralwebmap-farbe,ch.swisstopo.amtliches-strassenverzeichnis,ch.bfs.gebaeude_wohnungs_register,KML||https://tinyurl.com/yy7ya4g9/SO/2546_bdg_erw.kml" TargetMode="External"/><Relationship Id="rId471" Type="http://schemas.openxmlformats.org/officeDocument/2006/relationships/hyperlink" Target="https://map.geo.admin.ch/?zoom=13&amp;E=2632687.024&amp;N=1244066.285&amp;layers=ch.kantone.cadastralwebmap-farbe,ch.swisstopo.amtliches-strassenverzeichnis,ch.bfs.gebaeude_wohnungs_register,KML||https://tinyurl.com/yy7ya4g9/SO/2586_bdg_erw.kml" TargetMode="External"/><Relationship Id="rId667" Type="http://schemas.openxmlformats.org/officeDocument/2006/relationships/hyperlink" Target="https://map.geo.admin.ch/?zoom=13&amp;E=2606984&amp;N=1228468&amp;layers=ch.kantone.cadastralwebmap-farbe,ch.swisstopo.amtliches-strassenverzeichnis,ch.bfs.gebaeude_wohnungs_register,KML||https://tinyurl.com/yy7ya4g9/SO/2601_bdg_erw.kml" TargetMode="External"/><Relationship Id="rId17" Type="http://schemas.openxmlformats.org/officeDocument/2006/relationships/hyperlink" Target="https://map.geo.admin.ch/?zoom=13&amp;E=2624441.118&amp;N=1239924.381&amp;layers=ch.kantone.cadastralwebmap-farbe,ch.swisstopo.amtliches-strassenverzeichnis,ch.bfs.gebaeude_wohnungs_register,KML||https://tinyurl.com/yy7ya4g9/SO/2406_bdg_erw.kml" TargetMode="External"/><Relationship Id="rId59" Type="http://schemas.openxmlformats.org/officeDocument/2006/relationships/hyperlink" Target="https://map.geo.admin.ch/?zoom=13&amp;E=2619011.499&amp;N=1240520.014&amp;layers=ch.kantone.cadastralwebmap-farbe,ch.swisstopo.amtliches-strassenverzeichnis,ch.bfs.gebaeude_wohnungs_register,KML||https://tinyurl.com/yy7ya4g9/SO/2422_bdg_erw.kml" TargetMode="External"/><Relationship Id="rId124" Type="http://schemas.openxmlformats.org/officeDocument/2006/relationships/hyperlink" Target="https://map.geo.admin.ch/?zoom=13&amp;E=2613384.193&amp;N=1259641.16&amp;layers=ch.kantone.cadastralwebmap-farbe,ch.swisstopo.amtliches-strassenverzeichnis,ch.bfs.gebaeude_wohnungs_register,KML||https://tinyurl.com/yy7ya4g9/SO/2473_bdg_erw.kml" TargetMode="External"/><Relationship Id="rId527" Type="http://schemas.openxmlformats.org/officeDocument/2006/relationships/hyperlink" Target="https://map.geo.admin.ch/?zoom=13&amp;E=2607625&amp;N=1228666&amp;layers=ch.kantone.cadastralwebmap-farbe,ch.swisstopo.amtliches-strassenverzeichnis,ch.bfs.gebaeude_wohnungs_register,KML||https://tinyurl.com/yy7ya4g9/SO/2601_bdg_erw.kml" TargetMode="External"/><Relationship Id="rId569" Type="http://schemas.openxmlformats.org/officeDocument/2006/relationships/hyperlink" Target="https://map.geo.admin.ch/?zoom=13&amp;E=2608060&amp;N=1227949&amp;layers=ch.kantone.cadastralwebmap-farbe,ch.swisstopo.amtliches-strassenverzeichnis,ch.bfs.gebaeude_wohnungs_register,KML||https://tinyurl.com/yy7ya4g9/SO/2601_bdg_erw.kml" TargetMode="External"/><Relationship Id="rId734" Type="http://schemas.openxmlformats.org/officeDocument/2006/relationships/hyperlink" Target="https://map.geo.admin.ch/?zoom=13&amp;E=2603918.652&amp;N=1247456.595&amp;layers=ch.kantone.cadastralwebmap-farbe,ch.swisstopo.amtliches-strassenverzeichnis,ch.bfs.gebaeude_wohnungs_register,KML||https://tinyurl.com/yy7ya4g9/SO/2611_bdg_erw.kml" TargetMode="External"/><Relationship Id="rId776" Type="http://schemas.openxmlformats.org/officeDocument/2006/relationships/hyperlink" Target="https://map.geo.admin.ch/?zoom=13&amp;E=2614187.827&amp;N=1249305.742&amp;layers=ch.kantone.cadastralwebmap-farbe,ch.swisstopo.amtliches-strassenverzeichnis,ch.bfs.gebaeude_wohnungs_register,KML||https://tinyurl.com/yy7ya4g9/SO/2621_bdg_erw.kml" TargetMode="External"/><Relationship Id="rId70" Type="http://schemas.openxmlformats.org/officeDocument/2006/relationships/hyperlink" Target="https://map.geo.admin.ch/?zoom=13&amp;E=2607960&amp;N=1236217&amp;layers=ch.kantone.cadastralwebmap-farbe,ch.swisstopo.amtliches-strassenverzeichnis,ch.bfs.gebaeude_wohnungs_register,KML||https://tinyurl.com/yy7ya4g9/SO/2430_bdg_erw.kml" TargetMode="External"/><Relationship Id="rId166" Type="http://schemas.openxmlformats.org/officeDocument/2006/relationships/hyperlink" Target="https://map.geo.admin.ch/?zoom=13&amp;E=2639095&amp;N=1246336&amp;layers=ch.kantone.cadastralwebmap-farbe,ch.swisstopo.amtliches-strassenverzeichnis,ch.bfs.gebaeude_wohnungs_register,KML||https://tinyurl.com/yy7ya4g9/SO/2497_bdg_erw.kml" TargetMode="External"/><Relationship Id="rId331" Type="http://schemas.openxmlformats.org/officeDocument/2006/relationships/hyperlink" Target="https://map.geo.admin.ch/?zoom=13&amp;E=2594412.217&amp;N=1227148.18&amp;layers=ch.kantone.cadastralwebmap-farbe,ch.swisstopo.amtliches-strassenverzeichnis,ch.bfs.gebaeude_wohnungs_register,KML||https://tinyurl.com/yy7ya4g9/SO/2546_bdg_erw.kml" TargetMode="External"/><Relationship Id="rId373" Type="http://schemas.openxmlformats.org/officeDocument/2006/relationships/hyperlink" Target="https://map.geo.admin.ch/?zoom=13&amp;E=2601470.746&amp;N=1228524.107&amp;layers=ch.kantone.cadastralwebmap-farbe,ch.swisstopo.amtliches-strassenverzeichnis,ch.bfs.gebaeude_wohnungs_register,KML||https://tinyurl.com/yy7ya4g9/SO/2556_bdg_erw.kml" TargetMode="External"/><Relationship Id="rId429" Type="http://schemas.openxmlformats.org/officeDocument/2006/relationships/hyperlink" Target="https://map.geo.admin.ch/?zoom=13&amp;E=2631437.818&amp;N=1241433.937&amp;layers=ch.kantone.cadastralwebmap-farbe,ch.swisstopo.amtliches-strassenverzeichnis,ch.bfs.gebaeude_wohnungs_register,KML||https://tinyurl.com/yy7ya4g9/SO/2580_bdg_erw.kml" TargetMode="External"/><Relationship Id="rId580" Type="http://schemas.openxmlformats.org/officeDocument/2006/relationships/hyperlink" Target="https://map.geo.admin.ch/?zoom=13&amp;E=2607892&amp;N=1228255&amp;layers=ch.kantone.cadastralwebmap-farbe,ch.swisstopo.amtliches-strassenverzeichnis,ch.bfs.gebaeude_wohnungs_register,KML||https://tinyurl.com/yy7ya4g9/SO/2601_bdg_erw.kml" TargetMode="External"/><Relationship Id="rId636" Type="http://schemas.openxmlformats.org/officeDocument/2006/relationships/hyperlink" Target="https://map.geo.admin.ch/?zoom=13&amp;E=2607575&amp;N=1228472&amp;layers=ch.kantone.cadastralwebmap-farbe,ch.swisstopo.amtliches-strassenverzeichnis,ch.bfs.gebaeude_wohnungs_register,KML||https://tinyurl.com/yy7ya4g9/SO/2601_bdg_erw.kml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233" Type="http://schemas.openxmlformats.org/officeDocument/2006/relationships/hyperlink" Target="https://map.geo.admin.ch/?zoom=13&amp;E=2603911.002&amp;N=1228843.961&amp;layers=ch.kantone.cadastralwebmap-farbe,ch.swisstopo.amtliches-strassenverzeichnis,ch.bfs.gebaeude_wohnungs_register,KML||https://tinyurl.com/yy7ya4g9/SO/2542_bdg_erw.kml" TargetMode="External"/><Relationship Id="rId440" Type="http://schemas.openxmlformats.org/officeDocument/2006/relationships/hyperlink" Target="https://map.geo.admin.ch/?zoom=13&amp;E=2635547&amp;N=1244570&amp;layers=ch.kantone.cadastralwebmap-farbe,ch.swisstopo.amtliches-strassenverzeichnis,ch.bfs.gebaeude_wohnungs_register,KML||https://tinyurl.com/yy7ya4g9/SO/2581_bdg_erw.kml" TargetMode="External"/><Relationship Id="rId678" Type="http://schemas.openxmlformats.org/officeDocument/2006/relationships/hyperlink" Target="https://map.geo.admin.ch/?zoom=13&amp;E=2607215.309&amp;N=1229575.371&amp;layers=ch.kantone.cadastralwebmap-farbe,ch.swisstopo.amtliches-strassenverzeichnis,ch.bfs.gebaeude_wohnungs_register,KML||https://tinyurl.com/yy7ya4g9/SO/2601_bdg_erw.kml" TargetMode="External"/><Relationship Id="rId28" Type="http://schemas.openxmlformats.org/officeDocument/2006/relationships/hyperlink" Target="https://map.geo.admin.ch/?zoom=13&amp;E=2624636&amp;N=1239920&amp;layers=ch.kantone.cadastralwebmap-farbe,ch.swisstopo.amtliches-strassenverzeichnis,ch.bfs.gebaeude_wohnungs_register,KML||https://tinyurl.com/yy7ya4g9/SO/2406_bdg_erw.kml" TargetMode="External"/><Relationship Id="rId275" Type="http://schemas.openxmlformats.org/officeDocument/2006/relationships/hyperlink" Target="https://map.geo.admin.ch/?zoom=13&amp;E=2596148.4&amp;N=1226877.4&amp;layers=ch.kantone.cadastralwebmap-farbe,ch.swisstopo.amtliches-strassenverzeichnis,ch.bfs.gebaeude_wohnungs_register,KML||https://tinyurl.com/yy7ya4g9/SO/2546_bdg_erw.kml" TargetMode="External"/><Relationship Id="rId300" Type="http://schemas.openxmlformats.org/officeDocument/2006/relationships/hyperlink" Target="https://map.geo.admin.ch/?zoom=13&amp;E=2596922.1&amp;N=1226606.8&amp;layers=ch.kantone.cadastralwebmap-farbe,ch.swisstopo.amtliches-strassenverzeichnis,ch.bfs.gebaeude_wohnungs_register,KML||https://tinyurl.com/yy7ya4g9/SO/2546_bdg_erw.kml" TargetMode="External"/><Relationship Id="rId482" Type="http://schemas.openxmlformats.org/officeDocument/2006/relationships/hyperlink" Target="https://map.geo.admin.ch/?zoom=13&amp;E=2632136.639&amp;N=1244032.709&amp;layers=ch.kantone.cadastralwebmap-farbe,ch.swisstopo.amtliches-strassenverzeichnis,ch.bfs.gebaeude_wohnungs_register,KML||https://tinyurl.com/yy7ya4g9/SO/2586_bdg_erw.kml" TargetMode="External"/><Relationship Id="rId538" Type="http://schemas.openxmlformats.org/officeDocument/2006/relationships/hyperlink" Target="https://map.geo.admin.ch/?zoom=13&amp;E=2607446.426&amp;N=1228441.884&amp;layers=ch.kantone.cadastralwebmap-farbe,ch.swisstopo.amtliches-strassenverzeichnis,ch.bfs.gebaeude_wohnungs_register,KML||https://tinyurl.com/yy7ya4g9/SO/2601_bdg_erw.kml" TargetMode="External"/><Relationship Id="rId703" Type="http://schemas.openxmlformats.org/officeDocument/2006/relationships/hyperlink" Target="https://map.geo.admin.ch/?zoom=13&amp;E=2608195.699&amp;N=1229297.459&amp;layers=ch.kantone.cadastralwebmap-farbe,ch.swisstopo.amtliches-strassenverzeichnis,ch.bfs.gebaeude_wohnungs_register,KML||https://tinyurl.com/yy7ya4g9/SO/2601_bdg_erw.kml" TargetMode="External"/><Relationship Id="rId745" Type="http://schemas.openxmlformats.org/officeDocument/2006/relationships/hyperlink" Target="https://map.geo.admin.ch/?zoom=13&amp;E=2607797.925&amp;N=1250683.152&amp;layers=ch.kantone.cadastralwebmap-farbe,ch.swisstopo.amtliches-strassenverzeichnis,ch.bfs.gebaeude_wohnungs_register,KML||https://tinyurl.com/yy7ya4g9/SO/2613_bdg_erw.kml" TargetMode="External"/><Relationship Id="rId81" Type="http://schemas.openxmlformats.org/officeDocument/2006/relationships/hyperlink" Target="https://map.geo.admin.ch/?zoom=13&amp;E=2602142.037&amp;N=1234552.366&amp;layers=ch.kantone.cadastralwebmap-farbe,ch.swisstopo.amtliches-strassenverzeichnis,ch.bfs.gebaeude_wohnungs_register,KML||https://tinyurl.com/yy7ya4g9/SO/2430_bdg_erw.kml" TargetMode="External"/><Relationship Id="rId135" Type="http://schemas.openxmlformats.org/officeDocument/2006/relationships/hyperlink" Target="https://map.geo.admin.ch/?zoom=13&amp;E=2605580&amp;N=1258180&amp;layers=ch.kantone.cadastralwebmap-farbe,ch.swisstopo.amtliches-strassenverzeichnis,ch.bfs.gebaeude_wohnungs_register,KML||https://tinyurl.com/yy7ya4g9/SO/2476_bdg_erw.kml" TargetMode="External"/><Relationship Id="rId177" Type="http://schemas.openxmlformats.org/officeDocument/2006/relationships/hyperlink" Target="https://map.geo.admin.ch/?zoom=13&amp;E=2640436.233&amp;N=1249083.422&amp;layers=ch.kantone.cadastralwebmap-farbe,ch.swisstopo.amtliches-strassenverzeichnis,ch.bfs.gebaeude_wohnungs_register,KML||https://tinyurl.com/yy7ya4g9/SO/2499_bdg_erw.kml" TargetMode="External"/><Relationship Id="rId342" Type="http://schemas.openxmlformats.org/officeDocument/2006/relationships/hyperlink" Target="https://map.geo.admin.ch/?zoom=13&amp;E=2603626.44&amp;N=1233256.959&amp;layers=ch.kantone.cadastralwebmap-farbe,ch.swisstopo.amtliches-strassenverzeichnis,ch.bfs.gebaeude_wohnungs_register,KML||https://tinyurl.com/yy7ya4g9/SO/2553_bdg_erw.kml" TargetMode="External"/><Relationship Id="rId384" Type="http://schemas.openxmlformats.org/officeDocument/2006/relationships/hyperlink" Target="https://map.geo.admin.ch/?zoom=13&amp;E=2641339.635&amp;N=1244815.086&amp;layers=ch.kantone.cadastralwebmap-farbe,ch.swisstopo.amtliches-strassenverzeichnis,ch.bfs.gebaeude_wohnungs_register,KML||https://tinyurl.com/yy7ya4g9/SO/2572_bdg_erw.kml" TargetMode="External"/><Relationship Id="rId591" Type="http://schemas.openxmlformats.org/officeDocument/2006/relationships/hyperlink" Target="https://map.geo.admin.ch/?zoom=13&amp;E=2607612.59&amp;N=1228088.175&amp;layers=ch.kantone.cadastralwebmap-farbe,ch.swisstopo.amtliches-strassenverzeichnis,ch.bfs.gebaeude_wohnungs_register,KML||https://tinyurl.com/yy7ya4g9/SO/2601_bdg_erw.kml" TargetMode="External"/><Relationship Id="rId605" Type="http://schemas.openxmlformats.org/officeDocument/2006/relationships/hyperlink" Target="https://map.geo.admin.ch/?zoom=13&amp;E=2606893&amp;N=1229081&amp;layers=ch.kantone.cadastralwebmap-farbe,ch.swisstopo.amtliches-strassenverzeichnis,ch.bfs.gebaeude_wohnungs_register,KML||https://tinyurl.com/yy7ya4g9/SO/2601_bdg_erw.kml" TargetMode="External"/><Relationship Id="rId202" Type="http://schemas.openxmlformats.org/officeDocument/2006/relationships/hyperlink" Target="https://map.geo.admin.ch/?zoom=13&amp;E=2618779.488&amp;N=1223253.168&amp;layers=ch.kantone.cadastralwebmap-farbe,ch.swisstopo.amtliches-strassenverzeichnis,ch.bfs.gebaeude_wohnungs_register,KML||https://tinyurl.com/yy7ya4g9/SO/2511_bdg_erw.kml" TargetMode="External"/><Relationship Id="rId244" Type="http://schemas.openxmlformats.org/officeDocument/2006/relationships/hyperlink" Target="https://map.geo.admin.ch/?zoom=13&amp;E=2596685.401&amp;N=1226890.195&amp;layers=ch.kantone.cadastralwebmap-farbe,ch.swisstopo.amtliches-strassenverzeichnis,ch.bfs.gebaeude_wohnungs_register,KML||https://tinyurl.com/yy7ya4g9/SO/2546_bdg_erw.kml" TargetMode="External"/><Relationship Id="rId647" Type="http://schemas.openxmlformats.org/officeDocument/2006/relationships/hyperlink" Target="https://map.geo.admin.ch/?zoom=13&amp;E=2606746.26&amp;N=1229547.671&amp;layers=ch.kantone.cadastralwebmap-farbe,ch.swisstopo.amtliches-strassenverzeichnis,ch.bfs.gebaeude_wohnungs_register,KML||https://tinyurl.com/yy7ya4g9/SO/2601_bdg_erw.kml" TargetMode="External"/><Relationship Id="rId689" Type="http://schemas.openxmlformats.org/officeDocument/2006/relationships/hyperlink" Target="https://map.geo.admin.ch/?zoom=13&amp;E=2607370&amp;N=1228244&amp;layers=ch.kantone.cadastralwebmap-farbe,ch.swisstopo.amtliches-strassenverzeichnis,ch.bfs.gebaeude_wohnungs_register,KML||https://tinyurl.com/yy7ya4g9/SO/2601_bdg_erw.kml" TargetMode="External"/><Relationship Id="rId39" Type="http://schemas.openxmlformats.org/officeDocument/2006/relationships/hyperlink" Target="https://map.geo.admin.ch/?zoom=13&amp;E=2613242.774&amp;N=1238514.981&amp;layers=ch.kantone.cadastralwebmap-farbe,ch.swisstopo.amtliches-strassenverzeichnis,ch.bfs.gebaeude_wohnungs_register,KML||https://tinyurl.com/yy7ya4g9/SO/2421_bdg_erw.kml" TargetMode="External"/><Relationship Id="rId286" Type="http://schemas.openxmlformats.org/officeDocument/2006/relationships/hyperlink" Target="https://map.geo.admin.ch/?zoom=13&amp;E=2597183.345&amp;N=1227905.441&amp;layers=ch.kantone.cadastralwebmap-farbe,ch.swisstopo.amtliches-strassenverzeichnis,ch.bfs.gebaeude_wohnungs_register,KML||https://tinyurl.com/yy7ya4g9/SO/2546_bdg_erw.kml" TargetMode="External"/><Relationship Id="rId451" Type="http://schemas.openxmlformats.org/officeDocument/2006/relationships/hyperlink" Target="https://map.geo.admin.ch/?zoom=13&amp;E=2634920.624&amp;N=1245172.342&amp;layers=ch.kantone.cadastralwebmap-farbe,ch.swisstopo.amtliches-strassenverzeichnis,ch.bfs.gebaeude_wohnungs_register,KML||https://tinyurl.com/yy7ya4g9/SO/2581_bdg_erw.kml" TargetMode="External"/><Relationship Id="rId493" Type="http://schemas.openxmlformats.org/officeDocument/2006/relationships/hyperlink" Target="https://map.geo.admin.ch/?zoom=13&amp;E=2606762.62&amp;N=1228920.856&amp;layers=ch.kantone.cadastralwebmap-farbe,ch.swisstopo.amtliches-strassenverzeichnis,ch.bfs.gebaeude_wohnungs_register,KML||https://tinyurl.com/yy7ya4g9/SO/2601_bdg_erw.kml" TargetMode="External"/><Relationship Id="rId507" Type="http://schemas.openxmlformats.org/officeDocument/2006/relationships/hyperlink" Target="https://map.geo.admin.ch/?zoom=13&amp;E=2607377&amp;N=1228558&amp;layers=ch.kantone.cadastralwebmap-farbe,ch.swisstopo.amtliches-strassenverzeichnis,ch.bfs.gebaeude_wohnungs_register,KML||https://tinyurl.com/yy7ya4g9/SO/2601_bdg_erw.kml" TargetMode="External"/><Relationship Id="rId549" Type="http://schemas.openxmlformats.org/officeDocument/2006/relationships/hyperlink" Target="https://map.geo.admin.ch/?zoom=13&amp;E=2607264.302&amp;N=1227874.125&amp;layers=ch.kantone.cadastralwebmap-farbe,ch.swisstopo.amtliches-strassenverzeichnis,ch.bfs.gebaeude_wohnungs_register,KML||https://tinyurl.com/yy7ya4g9/SO/2601_bdg_erw.kml" TargetMode="External"/><Relationship Id="rId714" Type="http://schemas.openxmlformats.org/officeDocument/2006/relationships/hyperlink" Target="https://map.geo.admin.ch/?zoom=13&amp;E=2607981.579&amp;N=1229219.168&amp;layers=ch.kantone.cadastralwebmap-farbe,ch.swisstopo.amtliches-strassenverzeichnis,ch.bfs.gebaeude_wohnungs_register,KML||https://tinyurl.com/yy7ya4g9/SO/2601_bdg_erw.kml" TargetMode="External"/><Relationship Id="rId756" Type="http://schemas.openxmlformats.org/officeDocument/2006/relationships/hyperlink" Target="https://map.geo.admin.ch/?zoom=13&amp;E=2608040.791&amp;N=1250577.843&amp;layers=ch.kantone.cadastralwebmap-farbe,ch.swisstopo.amtliches-strassenverzeichnis,ch.bfs.gebaeude_wohnungs_register,KML||https://tinyurl.com/yy7ya4g9/SO/2613_bdg_erw.kml" TargetMode="External"/><Relationship Id="rId50" Type="http://schemas.openxmlformats.org/officeDocument/2006/relationships/hyperlink" Target="https://map.geo.admin.ch/?zoom=13&amp;E=2619260&amp;N=1240247&amp;layers=ch.kantone.cadastralwebmap-farbe,ch.swisstopo.amtliches-strassenverzeichnis,ch.bfs.gebaeude_wohnungs_register,KML||https://tinyurl.com/yy7ya4g9/SO/2422_bdg_erw.kml" TargetMode="External"/><Relationship Id="rId104" Type="http://schemas.openxmlformats.org/officeDocument/2006/relationships/hyperlink" Target="https://map.geo.admin.ch/?zoom=13&amp;E=2605560.067&amp;N=1259830.828&amp;layers=ch.kantone.cadastralwebmap-farbe,ch.swisstopo.amtliches-strassenverzeichnis,ch.bfs.gebaeude_wohnungs_register,KML||https://tinyurl.com/yy7ya4g9/SO/2471_bdg_erw.kml" TargetMode="External"/><Relationship Id="rId146" Type="http://schemas.openxmlformats.org/officeDocument/2006/relationships/hyperlink" Target="https://map.geo.admin.ch/?zoom=13&amp;E=2619200.428&amp;N=1257952.9&amp;layers=ch.kantone.cadastralwebmap-farbe,ch.swisstopo.amtliches-strassenverzeichnis,ch.bfs.gebaeude_wohnungs_register,KML||https://tinyurl.com/yy7ya4g9/SO/2478_bdg_erw.kml" TargetMode="External"/><Relationship Id="rId188" Type="http://schemas.openxmlformats.org/officeDocument/2006/relationships/hyperlink" Target="https://map.geo.admin.ch/?zoom=13&amp;E=2635300.412&amp;N=1245476.839&amp;layers=ch.kantone.cadastralwebmap-farbe,ch.swisstopo.amtliches-strassenverzeichnis,ch.bfs.gebaeude_wohnungs_register,KML||https://tinyurl.com/yy7ya4g9/SO/2500_bdg_erw.kml" TargetMode="External"/><Relationship Id="rId311" Type="http://schemas.openxmlformats.org/officeDocument/2006/relationships/hyperlink" Target="https://map.geo.admin.ch/?zoom=13&amp;E=2595542.25&amp;N=1226873&amp;layers=ch.kantone.cadastralwebmap-farbe,ch.swisstopo.amtliches-strassenverzeichnis,ch.bfs.gebaeude_wohnungs_register,KML||https://tinyurl.com/yy7ya4g9/SO/2546_bdg_erw.kml" TargetMode="External"/><Relationship Id="rId353" Type="http://schemas.openxmlformats.org/officeDocument/2006/relationships/hyperlink" Target="https://map.geo.admin.ch/?zoom=13&amp;E=2610228&amp;N=1230417&amp;layers=ch.kantone.cadastralwebmap-farbe,ch.swisstopo.amtliches-strassenverzeichnis,ch.bfs.gebaeude_wohnungs_register,KML||https://tinyurl.com/yy7ya4g9/SO/2554_bdg_erw.kml" TargetMode="External"/><Relationship Id="rId395" Type="http://schemas.openxmlformats.org/officeDocument/2006/relationships/hyperlink" Target="https://map.geo.admin.ch/?zoom=13&amp;E=2637515.75&amp;N=1244567.218&amp;layers=ch.kantone.cadastralwebmap-farbe,ch.swisstopo.amtliches-strassenverzeichnis,ch.bfs.gebaeude_wohnungs_register,KML||https://tinyurl.com/yy7ya4g9/SO/2573_bdg_erw.kml" TargetMode="External"/><Relationship Id="rId409" Type="http://schemas.openxmlformats.org/officeDocument/2006/relationships/hyperlink" Target="https://map.geo.admin.ch/?zoom=13&amp;E=2628962.188&amp;N=1241586.371&amp;layers=ch.kantone.cadastralwebmap-farbe,ch.swisstopo.amtliches-strassenverzeichnis,ch.bfs.gebaeude_wohnungs_register,KML||https://tinyurl.com/yy7ya4g9/SO/2578_bdg_erw.kml" TargetMode="External"/><Relationship Id="rId560" Type="http://schemas.openxmlformats.org/officeDocument/2006/relationships/hyperlink" Target="https://map.geo.admin.ch/?zoom=13&amp;E=2607688.746&amp;N=1227809.505&amp;layers=ch.kantone.cadastralwebmap-farbe,ch.swisstopo.amtliches-strassenverzeichnis,ch.bfs.gebaeude_wohnungs_register,KML||https://tinyurl.com/yy7ya4g9/SO/2601_bdg_erw.kml" TargetMode="External"/><Relationship Id="rId92" Type="http://schemas.openxmlformats.org/officeDocument/2006/relationships/hyperlink" Target="https://map.geo.admin.ch/?zoom=13&amp;E=2603239.125&amp;N=1218775.375&amp;layers=ch.kantone.cadastralwebmap-farbe,ch.swisstopo.amtliches-strassenverzeichnis,ch.bfs.gebaeude_wohnungs_register,KML||https://tinyurl.com/yy7ya4g9/SO/2463_bdg_erw.kml" TargetMode="External"/><Relationship Id="rId213" Type="http://schemas.openxmlformats.org/officeDocument/2006/relationships/hyperlink" Target="https://map.geo.admin.ch/?zoom=13&amp;E=2612843&amp;N=1229157&amp;layers=ch.kantone.cadastralwebmap-farbe,ch.swisstopo.amtliches-strassenverzeichnis,ch.bfs.gebaeude_wohnungs_register,KML||https://tinyurl.com/yy7ya4g9/SO/2516_bdg_erw.kml" TargetMode="External"/><Relationship Id="rId420" Type="http://schemas.openxmlformats.org/officeDocument/2006/relationships/hyperlink" Target="https://map.geo.admin.ch/?zoom=13&amp;E=2630469.979&amp;N=1242756.54&amp;layers=ch.kantone.cadastralwebmap-farbe,ch.swisstopo.amtliches-strassenverzeichnis,ch.bfs.gebaeude_wohnungs_register,KML||https://tinyurl.com/yy7ya4g9/SO/2579_bdg_erw.kml" TargetMode="External"/><Relationship Id="rId616" Type="http://schemas.openxmlformats.org/officeDocument/2006/relationships/hyperlink" Target="https://map.geo.admin.ch/?zoom=13&amp;E=2607072&amp;N=1228707&amp;layers=ch.kantone.cadastralwebmap-farbe,ch.swisstopo.amtliches-strassenverzeichnis,ch.bfs.gebaeude_wohnungs_register,KML||https://tinyurl.com/yy7ya4g9/SO/2601_bdg_erw.kml" TargetMode="External"/><Relationship Id="rId658" Type="http://schemas.openxmlformats.org/officeDocument/2006/relationships/hyperlink" Target="https://map.geo.admin.ch/?zoom=13&amp;E=2608010&amp;N=1228232&amp;layers=ch.kantone.cadastralwebmap-farbe,ch.swisstopo.amtliches-strassenverzeichnis,ch.bfs.gebaeude_wohnungs_register,KML||https://tinyurl.com/yy7ya4g9/SO/2601_bdg_erw.kml" TargetMode="External"/><Relationship Id="rId255" Type="http://schemas.openxmlformats.org/officeDocument/2006/relationships/hyperlink" Target="https://map.geo.admin.ch/?zoom=13&amp;E=2597127.847&amp;N=1227246.012&amp;layers=ch.kantone.cadastralwebmap-farbe,ch.swisstopo.amtliches-strassenverzeichnis,ch.bfs.gebaeude_wohnungs_register,KML||https://tinyurl.com/yy7ya4g9/SO/2546_bdg_erw.kml" TargetMode="External"/><Relationship Id="rId297" Type="http://schemas.openxmlformats.org/officeDocument/2006/relationships/hyperlink" Target="https://map.geo.admin.ch/?zoom=13&amp;E=2595882.343&amp;N=1227248.455&amp;layers=ch.kantone.cadastralwebmap-farbe,ch.swisstopo.amtliches-strassenverzeichnis,ch.bfs.gebaeude_wohnungs_register,KML||https://tinyurl.com/yy7ya4g9/SO/2546_bdg_erw.kml" TargetMode="External"/><Relationship Id="rId462" Type="http://schemas.openxmlformats.org/officeDocument/2006/relationships/hyperlink" Target="https://map.geo.admin.ch/?zoom=13&amp;E=2643306.481&amp;N=1248331.575&amp;layers=ch.kantone.cadastralwebmap-farbe,ch.swisstopo.amtliches-strassenverzeichnis,ch.bfs.gebaeude_wohnungs_register,KML||https://tinyurl.com/yy7ya4g9/SO/2583_bdg_erw.kml" TargetMode="External"/><Relationship Id="rId518" Type="http://schemas.openxmlformats.org/officeDocument/2006/relationships/hyperlink" Target="https://map.geo.admin.ch/?zoom=13&amp;E=2607486&amp;N=1228629&amp;layers=ch.kantone.cadastralwebmap-farbe,ch.swisstopo.amtliches-strassenverzeichnis,ch.bfs.gebaeude_wohnungs_register,KML||https://tinyurl.com/yy7ya4g9/SO/2601_bdg_erw.kml" TargetMode="External"/><Relationship Id="rId725" Type="http://schemas.openxmlformats.org/officeDocument/2006/relationships/hyperlink" Target="https://map.geo.admin.ch/?zoom=13&amp;E=2602033.827&amp;N=1248827.703&amp;layers=ch.kantone.cadastralwebmap-farbe,ch.swisstopo.amtliches-strassenverzeichnis,ch.bfs.gebaeude_wohnungs_register,KML||https://tinyurl.com/yy7ya4g9/SO/2611_bdg_erw.kml" TargetMode="External"/><Relationship Id="rId115" Type="http://schemas.openxmlformats.org/officeDocument/2006/relationships/hyperlink" Target="https://map.geo.admin.ch/?zoom=13&amp;E=2612906.075&amp;N=1259564.697&amp;layers=ch.kantone.cadastralwebmap-farbe,ch.swisstopo.amtliches-strassenverzeichnis,ch.bfs.gebaeude_wohnungs_register,KML||https://tinyurl.com/yy7ya4g9/SO/2473_bdg_erw.kml" TargetMode="External"/><Relationship Id="rId157" Type="http://schemas.openxmlformats.org/officeDocument/2006/relationships/hyperlink" Target="https://map.geo.admin.ch/?zoom=13&amp;E=2638119.312&amp;N=1247571.266&amp;layers=ch.kantone.cadastralwebmap-farbe,ch.swisstopo.amtliches-strassenverzeichnis,ch.bfs.gebaeude_wohnungs_register,KML||https://tinyurl.com/yy7ya4g9/SO/2493_bdg_erw.kml" TargetMode="External"/><Relationship Id="rId322" Type="http://schemas.openxmlformats.org/officeDocument/2006/relationships/hyperlink" Target="https://map.geo.admin.ch/?zoom=13&amp;E=2597542.333&amp;N=1224115.48&amp;layers=ch.kantone.cadastralwebmap-farbe,ch.swisstopo.amtliches-strassenverzeichnis,ch.bfs.gebaeude_wohnungs_register,KML||https://tinyurl.com/yy7ya4g9/SO/2546_bdg_erw.kml" TargetMode="External"/><Relationship Id="rId364" Type="http://schemas.openxmlformats.org/officeDocument/2006/relationships/hyperlink" Target="https://map.geo.admin.ch/?zoom=13&amp;E=2600279.158&amp;N=1231881.206&amp;layers=ch.kantone.cadastralwebmap-farbe,ch.swisstopo.amtliches-strassenverzeichnis,ch.bfs.gebaeude_wohnungs_register,KML||https://tinyurl.com/yy7ya4g9/SO/2556_bdg_erw.kml" TargetMode="External"/><Relationship Id="rId767" Type="http://schemas.openxmlformats.org/officeDocument/2006/relationships/hyperlink" Target="https://map.geo.admin.ch/?zoom=13&amp;E=2612008.428&amp;N=1252336.534&amp;layers=ch.kantone.cadastralwebmap-farbe,ch.swisstopo.amtliches-strassenverzeichnis,ch.bfs.gebaeude_wohnungs_register,KML||https://tinyurl.com/yy7ya4g9/SO/2618_bdg_erw.kml" TargetMode="External"/><Relationship Id="rId61" Type="http://schemas.openxmlformats.org/officeDocument/2006/relationships/hyperlink" Target="https://map.geo.admin.ch/?zoom=13&amp;E=2619209.792&amp;N=1240441.527&amp;layers=ch.kantone.cadastralwebmap-farbe,ch.swisstopo.amtliches-strassenverzeichnis,ch.bfs.gebaeude_wohnungs_register,KML||https://tinyurl.com/yy7ya4g9/SO/2422_bdg_erw.kml" TargetMode="External"/><Relationship Id="rId199" Type="http://schemas.openxmlformats.org/officeDocument/2006/relationships/hyperlink" Target="https://map.geo.admin.ch/?zoom=13&amp;E=2634299.389&amp;N=1249484.073&amp;layers=ch.kantone.cadastralwebmap-farbe,ch.swisstopo.amtliches-strassenverzeichnis,ch.bfs.gebaeude_wohnungs_register,KML||https://tinyurl.com/yy7ya4g9/SO/2502_bdg_erw.kml" TargetMode="External"/><Relationship Id="rId571" Type="http://schemas.openxmlformats.org/officeDocument/2006/relationships/hyperlink" Target="https://map.geo.admin.ch/?zoom=13&amp;E=2607740&amp;N=1227945&amp;layers=ch.kantone.cadastralwebmap-farbe,ch.swisstopo.amtliches-strassenverzeichnis,ch.bfs.gebaeude_wohnungs_register,KML||https://tinyurl.com/yy7ya4g9/SO/2601_bdg_erw.kml" TargetMode="External"/><Relationship Id="rId627" Type="http://schemas.openxmlformats.org/officeDocument/2006/relationships/hyperlink" Target="https://map.geo.admin.ch/?zoom=13&amp;E=2607884&amp;N=1228292&amp;layers=ch.kantone.cadastralwebmap-farbe,ch.swisstopo.amtliches-strassenverzeichnis,ch.bfs.gebaeude_wohnungs_register,KML||https://tinyurl.com/yy7ya4g9/SO/2601_bdg_erw.kml" TargetMode="External"/><Relationship Id="rId669" Type="http://schemas.openxmlformats.org/officeDocument/2006/relationships/hyperlink" Target="https://map.geo.admin.ch/?zoom=13&amp;E=2607395.299&amp;N=1228596.362&amp;layers=ch.kantone.cadastralwebmap-farbe,ch.swisstopo.amtliches-strassenverzeichnis,ch.bfs.gebaeude_wohnungs_register,KML||https://tinyurl.com/yy7ya4g9/SO/2601_bdg_erw.kml" TargetMode="External"/><Relationship Id="rId19" Type="http://schemas.openxmlformats.org/officeDocument/2006/relationships/hyperlink" Target="https://map.geo.admin.ch/?zoom=13&amp;E=2624497&amp;N=1239585&amp;layers=ch.kantone.cadastralwebmap-farbe,ch.swisstopo.amtliches-strassenverzeichnis,ch.bfs.gebaeude_wohnungs_register,KML||https://tinyurl.com/yy7ya4g9/SO/2406_bdg_erw.kml" TargetMode="External"/><Relationship Id="rId224" Type="http://schemas.openxmlformats.org/officeDocument/2006/relationships/hyperlink" Target="https://map.geo.admin.ch/?zoom=13&amp;E=2609097.248&amp;N=1228023.309&amp;layers=ch.kantone.cadastralwebmap-farbe,ch.swisstopo.amtliches-strassenverzeichnis,ch.bfs.gebaeude_wohnungs_register,KML||https://tinyurl.com/yy7ya4g9/SO/2534_bdg_erw.kml" TargetMode="External"/><Relationship Id="rId266" Type="http://schemas.openxmlformats.org/officeDocument/2006/relationships/hyperlink" Target="https://map.geo.admin.ch/?zoom=13&amp;E=2596060.345&amp;N=1227592.451&amp;layers=ch.kantone.cadastralwebmap-farbe,ch.swisstopo.amtliches-strassenverzeichnis,ch.bfs.gebaeude_wohnungs_register,KML||https://tinyurl.com/yy7ya4g9/SO/2546_bdg_erw.kml" TargetMode="External"/><Relationship Id="rId431" Type="http://schemas.openxmlformats.org/officeDocument/2006/relationships/hyperlink" Target="https://map.geo.admin.ch/?zoom=13&amp;E=2631191.402&amp;N=1241034.355&amp;layers=ch.kantone.cadastralwebmap-farbe,ch.swisstopo.amtliches-strassenverzeichnis,ch.bfs.gebaeude_wohnungs_register,KML||https://tinyurl.com/yy7ya4g9/SO/2580_bdg_erw.kml" TargetMode="External"/><Relationship Id="rId473" Type="http://schemas.openxmlformats.org/officeDocument/2006/relationships/hyperlink" Target="https://map.geo.admin.ch/?zoom=13&amp;E=2632905&amp;N=1243981&amp;layers=ch.kantone.cadastralwebmap-farbe,ch.swisstopo.amtliches-strassenverzeichnis,ch.bfs.gebaeude_wohnungs_register,KML||https://tinyurl.com/yy7ya4g9/SO/2586_bdg_erw.kml" TargetMode="External"/><Relationship Id="rId529" Type="http://schemas.openxmlformats.org/officeDocument/2006/relationships/hyperlink" Target="https://map.geo.admin.ch/?zoom=13&amp;E=2607608&amp;N=1228704&amp;layers=ch.kantone.cadastralwebmap-farbe,ch.swisstopo.amtliches-strassenverzeichnis,ch.bfs.gebaeude_wohnungs_register,KML||https://tinyurl.com/yy7ya4g9/SO/2601_bdg_erw.kml" TargetMode="External"/><Relationship Id="rId680" Type="http://schemas.openxmlformats.org/officeDocument/2006/relationships/hyperlink" Target="https://map.geo.admin.ch/?zoom=13&amp;E=2606926&amp;N=1229463&amp;layers=ch.kantone.cadastralwebmap-farbe,ch.swisstopo.amtliches-strassenverzeichnis,ch.bfs.gebaeude_wohnungs_register,KML||https://tinyurl.com/yy7ya4g9/SO/2601_bdg_erw.kml" TargetMode="External"/><Relationship Id="rId736" Type="http://schemas.openxmlformats.org/officeDocument/2006/relationships/hyperlink" Target="https://map.geo.admin.ch/?zoom=13&amp;E=2602576.351&amp;N=1247762.092&amp;layers=ch.kantone.cadastralwebmap-farbe,ch.swisstopo.amtliches-strassenverzeichnis,ch.bfs.gebaeude_wohnungs_register,KML||https://tinyurl.com/yy7ya4g9/SO/2611_bdg_erw.kml" TargetMode="External"/><Relationship Id="rId30" Type="http://schemas.openxmlformats.org/officeDocument/2006/relationships/hyperlink" Target="https://map.geo.admin.ch/?zoom=13&amp;E=2621165.872&amp;N=1237153.056&amp;layers=ch.kantone.cadastralwebmap-farbe,ch.swisstopo.amtliches-strassenverzeichnis,ch.bfs.gebaeude_wohnungs_register,KML||https://tinyurl.com/yy7ya4g9/SO/2407_bdg_erw.kml" TargetMode="External"/><Relationship Id="rId126" Type="http://schemas.openxmlformats.org/officeDocument/2006/relationships/hyperlink" Target="https://map.geo.admin.ch/?zoom=13&amp;E=2613319&amp;N=1259339.677&amp;layers=ch.kantone.cadastralwebmap-farbe,ch.swisstopo.amtliches-strassenverzeichnis,ch.bfs.gebaeude_wohnungs_register,KML||https://tinyurl.com/yy7ya4g9/SO/2473_bdg_erw.kml" TargetMode="External"/><Relationship Id="rId168" Type="http://schemas.openxmlformats.org/officeDocument/2006/relationships/hyperlink" Target="https://map.geo.admin.ch/?zoom=13&amp;E=2640328.643&amp;N=1249205.212&amp;layers=ch.kantone.cadastralwebmap-farbe,ch.swisstopo.amtliches-strassenverzeichnis,ch.bfs.gebaeude_wohnungs_register,KML||https://tinyurl.com/yy7ya4g9/SO/2499_bdg_erw.kml" TargetMode="External"/><Relationship Id="rId333" Type="http://schemas.openxmlformats.org/officeDocument/2006/relationships/hyperlink" Target="https://map.geo.admin.ch/?zoom=13&amp;E=2594413.048&amp;N=1227145.09&amp;layers=ch.kantone.cadastralwebmap-farbe,ch.swisstopo.amtliches-strassenverzeichnis,ch.bfs.gebaeude_wohnungs_register,KML||https://tinyurl.com/yy7ya4g9/SO/2546_bdg_erw.kml" TargetMode="External"/><Relationship Id="rId540" Type="http://schemas.openxmlformats.org/officeDocument/2006/relationships/hyperlink" Target="https://map.geo.admin.ch/?zoom=13&amp;E=2607412&amp;N=1228372&amp;layers=ch.kantone.cadastralwebmap-farbe,ch.swisstopo.amtliches-strassenverzeichnis,ch.bfs.gebaeude_wohnungs_register,KML||https://tinyurl.com/yy7ya4g9/SO/2601_bdg_erw.kml" TargetMode="External"/><Relationship Id="rId778" Type="http://schemas.openxmlformats.org/officeDocument/2006/relationships/hyperlink" Target="https://map.geo.admin.ch/?zoom=13&amp;E=2612392.119&amp;N=1248791.72&amp;layers=ch.kantone.cadastralwebmap-farbe,ch.swisstopo.amtliches-strassenverzeichnis,ch.bfs.gebaeude_wohnungs_register,KML||https://tinyurl.com/yy7ya4g9/SO/2622_bdg_erw.kml" TargetMode="External"/><Relationship Id="rId72" Type="http://schemas.openxmlformats.org/officeDocument/2006/relationships/hyperlink" Target="https://map.geo.admin.ch/?zoom=13&amp;E=2606178&amp;N=1236430&amp;layers=ch.kantone.cadastralwebmap-farbe,ch.swisstopo.amtliches-strassenverzeichnis,ch.bfs.gebaeude_wohnungs_register,KML||https://tinyurl.com/yy7ya4g9/SO/2430_bdg_erw.kml" TargetMode="External"/><Relationship Id="rId375" Type="http://schemas.openxmlformats.org/officeDocument/2006/relationships/hyperlink" Target="https://map.geo.admin.ch/?zoom=13&amp;E=2599886.865&amp;N=1226688.318&amp;layers=ch.kantone.cadastralwebmap-farbe,ch.swisstopo.amtliches-strassenverzeichnis,ch.bfs.gebaeude_wohnungs_register,KML||https://tinyurl.com/yy7ya4g9/SO/2556_bdg_erw.kml" TargetMode="External"/><Relationship Id="rId582" Type="http://schemas.openxmlformats.org/officeDocument/2006/relationships/hyperlink" Target="https://map.geo.admin.ch/?zoom=13&amp;E=2606924&amp;N=1228469&amp;layers=ch.kantone.cadastralwebmap-farbe,ch.swisstopo.amtliches-strassenverzeichnis,ch.bfs.gebaeude_wohnungs_register,KML||https://tinyurl.com/yy7ya4g9/SO/2601_bdg_erw.kml" TargetMode="External"/><Relationship Id="rId638" Type="http://schemas.openxmlformats.org/officeDocument/2006/relationships/hyperlink" Target="https://map.geo.admin.ch/?zoom=13&amp;E=2607797.758&amp;N=1227732.758&amp;layers=ch.kantone.cadastralwebmap-farbe,ch.swisstopo.amtliches-strassenverzeichnis,ch.bfs.gebaeude_wohnungs_register,KML||https://tinyurl.com/yy7ya4g9/SO/2601_bdg_erw.kml" TargetMode="External"/><Relationship Id="rId3" Type="http://schemas.openxmlformats.org/officeDocument/2006/relationships/hyperlink" Target="https://map.geo.admin.ch/?zoom=13&amp;E=2628390&amp;N=1239721&amp;layers=ch.kantone.cadastralwebmap-farbe,ch.swisstopo.amtliches-strassenverzeichnis,ch.bfs.gebaeude_wohnungs_register,KML||https://tinyurl.com/yy7ya4g9/SO/2402_bdg_erw.kml" TargetMode="External"/><Relationship Id="rId235" Type="http://schemas.openxmlformats.org/officeDocument/2006/relationships/hyperlink" Target="https://map.geo.admin.ch/?zoom=13&amp;E=2608928.253&amp;N=1229811.676&amp;layers=ch.kantone.cadastralwebmap-farbe,ch.swisstopo.amtliches-strassenverzeichnis,ch.bfs.gebaeude_wohnungs_register,KML||https://tinyurl.com/yy7ya4g9/SO/2544_bdg_erw.kml" TargetMode="External"/><Relationship Id="rId277" Type="http://schemas.openxmlformats.org/officeDocument/2006/relationships/hyperlink" Target="https://map.geo.admin.ch/?zoom=13&amp;E=2596552.347&amp;N=1227978.445&amp;layers=ch.kantone.cadastralwebmap-farbe,ch.swisstopo.amtliches-strassenverzeichnis,ch.bfs.gebaeude_wohnungs_register,KML||https://tinyurl.com/yy7ya4g9/SO/2546_bdg_erw.kml" TargetMode="External"/><Relationship Id="rId400" Type="http://schemas.openxmlformats.org/officeDocument/2006/relationships/hyperlink" Target="https://map.geo.admin.ch/?zoom=13&amp;E=2638802.179&amp;N=1244777.306&amp;layers=ch.kantone.cadastralwebmap-farbe,ch.swisstopo.amtliches-strassenverzeichnis,ch.bfs.gebaeude_wohnungs_register,KML||https://tinyurl.com/yy7ya4g9/SO/2573_bdg_erw.kml" TargetMode="External"/><Relationship Id="rId442" Type="http://schemas.openxmlformats.org/officeDocument/2006/relationships/hyperlink" Target="https://map.geo.admin.ch/?zoom=13&amp;E=2636522&amp;N=1244677&amp;layers=ch.kantone.cadastralwebmap-farbe,ch.swisstopo.amtliches-strassenverzeichnis,ch.bfs.gebaeude_wohnungs_register,KML||https://tinyurl.com/yy7ya4g9/SO/2581_bdg_erw.kml" TargetMode="External"/><Relationship Id="rId484" Type="http://schemas.openxmlformats.org/officeDocument/2006/relationships/hyperlink" Target="https://map.geo.admin.ch/?zoom=13&amp;E=2633249.996&amp;N=1243867.532&amp;layers=ch.kantone.cadastralwebmap-farbe,ch.swisstopo.amtliches-strassenverzeichnis,ch.bfs.gebaeude_wohnungs_register,KML||https://tinyurl.com/yy7ya4g9/SO/2586_bdg_erw.kml" TargetMode="External"/><Relationship Id="rId705" Type="http://schemas.openxmlformats.org/officeDocument/2006/relationships/hyperlink" Target="https://map.geo.admin.ch/?zoom=13&amp;E=2606342.585&amp;N=1229077.72&amp;layers=ch.kantone.cadastralwebmap-farbe,ch.swisstopo.amtliches-strassenverzeichnis,ch.bfs.gebaeude_wohnungs_register,KML||https://tinyurl.com/yy7ya4g9/SO/2601_bdg_erw.kml" TargetMode="External"/><Relationship Id="rId137" Type="http://schemas.openxmlformats.org/officeDocument/2006/relationships/hyperlink" Target="https://map.geo.admin.ch/?zoom=13&amp;E=2604814&amp;N=1259000&amp;layers=ch.kantone.cadastralwebmap-farbe,ch.swisstopo.amtliches-strassenverzeichnis,ch.bfs.gebaeude_wohnungs_register,KML||https://tinyurl.com/yy7ya4g9/SO/2476_bdg_erw.kml" TargetMode="External"/><Relationship Id="rId302" Type="http://schemas.openxmlformats.org/officeDocument/2006/relationships/hyperlink" Target="https://map.geo.admin.ch/?zoom=13&amp;E=2597277.1&amp;N=1226988.7&amp;layers=ch.kantone.cadastralwebmap-farbe,ch.swisstopo.amtliches-strassenverzeichnis,ch.bfs.gebaeude_wohnungs_register,KML||https://tinyurl.com/yy7ya4g9/SO/2546_bdg_erw.kml" TargetMode="External"/><Relationship Id="rId344" Type="http://schemas.openxmlformats.org/officeDocument/2006/relationships/hyperlink" Target="https://map.geo.admin.ch/?zoom=13&amp;E=2605424.206&amp;N=1230668.804&amp;layers=ch.kantone.cadastralwebmap-farbe,ch.swisstopo.amtliches-strassenverzeichnis,ch.bfs.gebaeude_wohnungs_register,KML||https://tinyurl.com/yy7ya4g9/SO/2553_bdg_erw.kml" TargetMode="External"/><Relationship Id="rId691" Type="http://schemas.openxmlformats.org/officeDocument/2006/relationships/hyperlink" Target="https://map.geo.admin.ch/?zoom=13&amp;E=2607363&amp;N=1228625&amp;layers=ch.kantone.cadastralwebmap-farbe,ch.swisstopo.amtliches-strassenverzeichnis,ch.bfs.gebaeude_wohnungs_register,KML||https://tinyurl.com/yy7ya4g9/SO/2601_bdg_erw.kml" TargetMode="External"/><Relationship Id="rId747" Type="http://schemas.openxmlformats.org/officeDocument/2006/relationships/hyperlink" Target="https://map.geo.admin.ch/?zoom=13&amp;E=2607600.708&amp;N=1250579.708&amp;layers=ch.kantone.cadastralwebmap-farbe,ch.swisstopo.amtliches-strassenverzeichnis,ch.bfs.gebaeude_wohnungs_register,KML||https://tinyurl.com/yy7ya4g9/SO/2613_bdg_erw.kml" TargetMode="External"/><Relationship Id="rId41" Type="http://schemas.openxmlformats.org/officeDocument/2006/relationships/hyperlink" Target="https://map.geo.admin.ch/?zoom=13&amp;E=2618820.468&amp;N=1239633.29&amp;layers=ch.kantone.cadastralwebmap-farbe,ch.swisstopo.amtliches-strassenverzeichnis,ch.bfs.gebaeude_wohnungs_register,KML||https://tinyurl.com/yy7ya4g9/SO/2422_bdg_erw.kml" TargetMode="External"/><Relationship Id="rId83" Type="http://schemas.openxmlformats.org/officeDocument/2006/relationships/hyperlink" Target="https://map.geo.admin.ch/?zoom=13&amp;E=2601471.75&amp;N=1215252.75&amp;layers=ch.kantone.cadastralwebmap-farbe,ch.swisstopo.amtliches-strassenverzeichnis,ch.bfs.gebaeude_wohnungs_register,KML||https://tinyurl.com/yy7ya4g9/SO/2457_bdg_erw.kml" TargetMode="External"/><Relationship Id="rId179" Type="http://schemas.openxmlformats.org/officeDocument/2006/relationships/hyperlink" Target="https://map.geo.admin.ch/?zoom=13&amp;E=2640604.293&amp;N=1248194.923&amp;layers=ch.kantone.cadastralwebmap-farbe,ch.swisstopo.amtliches-strassenverzeichnis,ch.bfs.gebaeude_wohnungs_register,KML||https://tinyurl.com/yy7ya4g9/SO/2499_bdg_erw.kml" TargetMode="External"/><Relationship Id="rId386" Type="http://schemas.openxmlformats.org/officeDocument/2006/relationships/hyperlink" Target="https://map.geo.admin.ch/?zoom=13&amp;E=2640520.763&amp;N=1245218.451&amp;layers=ch.kantone.cadastralwebmap-farbe,ch.swisstopo.amtliches-strassenverzeichnis,ch.bfs.gebaeude_wohnungs_register,KML||https://tinyurl.com/yy7ya4g9/SO/2572_bdg_erw.kml" TargetMode="External"/><Relationship Id="rId551" Type="http://schemas.openxmlformats.org/officeDocument/2006/relationships/hyperlink" Target="https://map.geo.admin.ch/?zoom=13&amp;E=2607590.542&amp;N=1228198.858&amp;layers=ch.kantone.cadastralwebmap-farbe,ch.swisstopo.amtliches-strassenverzeichnis,ch.bfs.gebaeude_wohnungs_register,KML||https://tinyurl.com/yy7ya4g9/SO/2601_bdg_erw.kml" TargetMode="External"/><Relationship Id="rId593" Type="http://schemas.openxmlformats.org/officeDocument/2006/relationships/hyperlink" Target="https://map.geo.admin.ch/?zoom=13&amp;E=2607350&amp;N=1228580&amp;layers=ch.kantone.cadastralwebmap-farbe,ch.swisstopo.amtliches-strassenverzeichnis,ch.bfs.gebaeude_wohnungs_register,KML||https://tinyurl.com/yy7ya4g9/SO/2601_bdg_erw.kml" TargetMode="External"/><Relationship Id="rId607" Type="http://schemas.openxmlformats.org/officeDocument/2006/relationships/hyperlink" Target="https://map.geo.admin.ch/?zoom=13&amp;E=2607496.102&amp;N=1228128.5&amp;layers=ch.kantone.cadastralwebmap-farbe,ch.swisstopo.amtliches-strassenverzeichnis,ch.bfs.gebaeude_wohnungs_register,KML||https://tinyurl.com/yy7ya4g9/SO/2601_bdg_erw.kml" TargetMode="External"/><Relationship Id="rId649" Type="http://schemas.openxmlformats.org/officeDocument/2006/relationships/hyperlink" Target="https://map.geo.admin.ch/?zoom=13&amp;E=2607231&amp;N=1228503&amp;layers=ch.kantone.cadastralwebmap-farbe,ch.swisstopo.amtliches-strassenverzeichnis,ch.bfs.gebaeude_wohnungs_register,KML||https://tinyurl.com/yy7ya4g9/SO/2601_bdg_erw.kml" TargetMode="External"/><Relationship Id="rId190" Type="http://schemas.openxmlformats.org/officeDocument/2006/relationships/hyperlink" Target="https://map.geo.admin.ch/?zoom=13&amp;E=2635504.339&amp;N=1245908.649&amp;layers=ch.kantone.cadastralwebmap-farbe,ch.swisstopo.amtliches-strassenverzeichnis,ch.bfs.gebaeude_wohnungs_register,KML||https://tinyurl.com/yy7ya4g9/SO/2500_bdg_erw.kml" TargetMode="External"/><Relationship Id="rId204" Type="http://schemas.openxmlformats.org/officeDocument/2006/relationships/hyperlink" Target="https://map.geo.admin.ch/?zoom=13&amp;E=2609146&amp;N=1226630&amp;layers=ch.kantone.cadastralwebmap-farbe,ch.swisstopo.amtliches-strassenverzeichnis,ch.bfs.gebaeude_wohnungs_register,KML||https://tinyurl.com/yy7ya4g9/SO/2513_bdg_erw.kml" TargetMode="External"/><Relationship Id="rId246" Type="http://schemas.openxmlformats.org/officeDocument/2006/relationships/hyperlink" Target="https://map.geo.admin.ch/?zoom=13&amp;E=2596768.954&amp;N=1227231.134&amp;layers=ch.kantone.cadastralwebmap-farbe,ch.swisstopo.amtliches-strassenverzeichnis,ch.bfs.gebaeude_wohnungs_register,KML||https://tinyurl.com/yy7ya4g9/SO/2546_bdg_erw.kml" TargetMode="External"/><Relationship Id="rId288" Type="http://schemas.openxmlformats.org/officeDocument/2006/relationships/hyperlink" Target="https://map.geo.admin.ch/?zoom=13&amp;E=2596611.099&amp;N=1226424.431&amp;layers=ch.kantone.cadastralwebmap-farbe,ch.swisstopo.amtliches-strassenverzeichnis,ch.bfs.gebaeude_wohnungs_register,KML||https://tinyurl.com/yy7ya4g9/SO/2546_bdg_erw.kml" TargetMode="External"/><Relationship Id="rId411" Type="http://schemas.openxmlformats.org/officeDocument/2006/relationships/hyperlink" Target="https://map.geo.admin.ch/?zoom=13&amp;E=2630299.899&amp;N=1243128.178&amp;layers=ch.kantone.cadastralwebmap-farbe,ch.swisstopo.amtliches-strassenverzeichnis,ch.bfs.gebaeude_wohnungs_register,KML||https://tinyurl.com/yy7ya4g9/SO/2579_bdg_erw.kml" TargetMode="External"/><Relationship Id="rId453" Type="http://schemas.openxmlformats.org/officeDocument/2006/relationships/hyperlink" Target="https://map.geo.admin.ch/?zoom=13&amp;E=2635344.907&amp;N=1244434.571&amp;layers=ch.kantone.cadastralwebmap-farbe,ch.swisstopo.amtliches-strassenverzeichnis,ch.bfs.gebaeude_wohnungs_register,KML||https://tinyurl.com/yy7ya4g9/SO/2581_bdg_erw.kml" TargetMode="External"/><Relationship Id="rId509" Type="http://schemas.openxmlformats.org/officeDocument/2006/relationships/hyperlink" Target="https://map.geo.admin.ch/?zoom=13&amp;E=2607330.382&amp;N=1228596.784&amp;layers=ch.kantone.cadastralwebmap-farbe,ch.swisstopo.amtliches-strassenverzeichnis,ch.bfs.gebaeude_wohnungs_register,KML||https://tinyurl.com/yy7ya4g9/SO/2601_bdg_erw.kml" TargetMode="External"/><Relationship Id="rId660" Type="http://schemas.openxmlformats.org/officeDocument/2006/relationships/hyperlink" Target="https://map.geo.admin.ch/?zoom=13&amp;E=2607995&amp;N=1228229&amp;layers=ch.kantone.cadastralwebmap-farbe,ch.swisstopo.amtliches-strassenverzeichnis,ch.bfs.gebaeude_wohnungs_register,KML||https://tinyurl.com/yy7ya4g9/SO/2601_bdg_erw.kml" TargetMode="External"/><Relationship Id="rId106" Type="http://schemas.openxmlformats.org/officeDocument/2006/relationships/hyperlink" Target="https://map.geo.admin.ch/?zoom=13&amp;E=2617728.474&amp;N=1255627.53&amp;layers=ch.kantone.cadastralwebmap-farbe,ch.swisstopo.amtliches-strassenverzeichnis,ch.bfs.gebaeude_wohnungs_register,KML||https://tinyurl.com/yy7ya4g9/SO/2472_bdg_erw.kml" TargetMode="External"/><Relationship Id="rId313" Type="http://schemas.openxmlformats.org/officeDocument/2006/relationships/hyperlink" Target="https://map.geo.admin.ch/?zoom=13&amp;E=2596155.046&amp;N=1226809.2&amp;layers=ch.kantone.cadastralwebmap-farbe,ch.swisstopo.amtliches-strassenverzeichnis,ch.bfs.gebaeude_wohnungs_register,KML||https://tinyurl.com/yy7ya4g9/SO/2546_bdg_erw.kml" TargetMode="External"/><Relationship Id="rId495" Type="http://schemas.openxmlformats.org/officeDocument/2006/relationships/hyperlink" Target="https://map.geo.admin.ch/?zoom=13&amp;E=2607299&amp;N=1228462&amp;layers=ch.kantone.cadastralwebmap-farbe,ch.swisstopo.amtliches-strassenverzeichnis,ch.bfs.gebaeude_wohnungs_register,KML||https://tinyurl.com/yy7ya4g9/SO/2601_bdg_erw.kml" TargetMode="External"/><Relationship Id="rId716" Type="http://schemas.openxmlformats.org/officeDocument/2006/relationships/hyperlink" Target="https://map.geo.admin.ch/?zoom=13&amp;E=2606401.993&amp;N=1228952.675&amp;layers=ch.kantone.cadastralwebmap-farbe,ch.swisstopo.amtliches-strassenverzeichnis,ch.bfs.gebaeude_wohnungs_register,KML||https://tinyurl.com/yy7ya4g9/SO/2601_bdg_erw.kml" TargetMode="External"/><Relationship Id="rId758" Type="http://schemas.openxmlformats.org/officeDocument/2006/relationships/hyperlink" Target="https://map.geo.admin.ch/?zoom=13&amp;E=2610522.5&amp;N=1249704.625&amp;layers=ch.kantone.cadastralwebmap-farbe,ch.swisstopo.amtliches-strassenverzeichnis,ch.bfs.gebaeude_wohnungs_register,KML||https://tinyurl.com/yy7ya4g9/SO/2616_bdg_erw.kml" TargetMode="External"/><Relationship Id="rId10" Type="http://schemas.openxmlformats.org/officeDocument/2006/relationships/hyperlink" Target="https://map.geo.admin.ch/?zoom=13&amp;E=2628205&amp;N=1239937&amp;layers=ch.kantone.cadastralwebmap-farbe,ch.swisstopo.amtliches-strassenverzeichnis,ch.bfs.gebaeude_wohnungs_register,KML||https://tinyurl.com/yy7ya4g9/SO/2402_bdg_erw.kml" TargetMode="External"/><Relationship Id="rId52" Type="http://schemas.openxmlformats.org/officeDocument/2006/relationships/hyperlink" Target="https://map.geo.admin.ch/?zoom=13&amp;E=2618356&amp;N=1240521&amp;layers=ch.kantone.cadastralwebmap-farbe,ch.swisstopo.amtliches-strassenverzeichnis,ch.bfs.gebaeude_wohnungs_register,KML||https://tinyurl.com/yy7ya4g9/SO/2422_bdg_erw.kml" TargetMode="External"/><Relationship Id="rId94" Type="http://schemas.openxmlformats.org/officeDocument/2006/relationships/hyperlink" Target="https://map.geo.admin.ch/?zoom=13&amp;E=2604545.75&amp;N=1226530.375&amp;layers=ch.kantone.cadastralwebmap-farbe,ch.swisstopo.amtliches-strassenverzeichnis,ch.bfs.gebaeude_wohnungs_register,KML||https://tinyurl.com/yy7ya4g9/SO/2464_bdg_erw.kml" TargetMode="External"/><Relationship Id="rId148" Type="http://schemas.openxmlformats.org/officeDocument/2006/relationships/hyperlink" Target="https://map.geo.admin.ch/?zoom=13&amp;E=2601312.049&amp;N=1258678.72&amp;layers=ch.kantone.cadastralwebmap-farbe,ch.swisstopo.amtliches-strassenverzeichnis,ch.bfs.gebaeude_wohnungs_register,KML||https://tinyurl.com/yy7ya4g9/SO/2479_bdg_erw.kml" TargetMode="External"/><Relationship Id="rId355" Type="http://schemas.openxmlformats.org/officeDocument/2006/relationships/hyperlink" Target="https://map.geo.admin.ch/?zoom=13&amp;E=2601151.81&amp;N=1228216.65&amp;layers=ch.kantone.cadastralwebmap-farbe,ch.swisstopo.amtliches-strassenverzeichnis,ch.bfs.gebaeude_wohnungs_register,KML||https://tinyurl.com/yy7ya4g9/SO/2556_bdg_erw.kml" TargetMode="External"/><Relationship Id="rId397" Type="http://schemas.openxmlformats.org/officeDocument/2006/relationships/hyperlink" Target="https://map.geo.admin.ch/?zoom=13&amp;E=2637245.096&amp;N=1244822.943&amp;layers=ch.kantone.cadastralwebmap-farbe,ch.swisstopo.amtliches-strassenverzeichnis,ch.bfs.gebaeude_wohnungs_register,KML||https://tinyurl.com/yy7ya4g9/SO/2573_bdg_erw.kml" TargetMode="External"/><Relationship Id="rId520" Type="http://schemas.openxmlformats.org/officeDocument/2006/relationships/hyperlink" Target="https://map.geo.admin.ch/?zoom=13&amp;E=2607467&amp;N=1228586&amp;layers=ch.kantone.cadastralwebmap-farbe,ch.swisstopo.amtliches-strassenverzeichnis,ch.bfs.gebaeude_wohnungs_register,KML||https://tinyurl.com/yy7ya4g9/SO/2601_bdg_erw.kml" TargetMode="External"/><Relationship Id="rId562" Type="http://schemas.openxmlformats.org/officeDocument/2006/relationships/hyperlink" Target="https://map.geo.admin.ch/?zoom=13&amp;E=2607610.116&amp;N=1227975.801&amp;layers=ch.kantone.cadastralwebmap-farbe,ch.swisstopo.amtliches-strassenverzeichnis,ch.bfs.gebaeude_wohnungs_register,KML||https://tinyurl.com/yy7ya4g9/SO/2601_bdg_erw.kml" TargetMode="External"/><Relationship Id="rId618" Type="http://schemas.openxmlformats.org/officeDocument/2006/relationships/hyperlink" Target="https://map.geo.admin.ch/?zoom=13&amp;E=2607376&amp;N=1228489&amp;layers=ch.kantone.cadastralwebmap-farbe,ch.swisstopo.amtliches-strassenverzeichnis,ch.bfs.gebaeude_wohnungs_register,KML||https://tinyurl.com/yy7ya4g9/SO/2601_bdg_erw.kml" TargetMode="External"/><Relationship Id="rId215" Type="http://schemas.openxmlformats.org/officeDocument/2006/relationships/hyperlink" Target="https://map.geo.admin.ch/?zoom=13&amp;E=2611345.405&amp;N=1226812.458&amp;layers=ch.kantone.cadastralwebmap-farbe,ch.swisstopo.amtliches-strassenverzeichnis,ch.bfs.gebaeude_wohnungs_register,KML||https://tinyurl.com/yy7ya4g9/SO/2517_bdg_erw.kml" TargetMode="External"/><Relationship Id="rId257" Type="http://schemas.openxmlformats.org/officeDocument/2006/relationships/hyperlink" Target="https://map.geo.admin.ch/?zoom=13&amp;E=2597731.489&amp;N=1227386.171&amp;layers=ch.kantone.cadastralwebmap-farbe,ch.swisstopo.amtliches-strassenverzeichnis,ch.bfs.gebaeude_wohnungs_register,KML||https://tinyurl.com/yy7ya4g9/SO/2546_bdg_erw.kml" TargetMode="External"/><Relationship Id="rId422" Type="http://schemas.openxmlformats.org/officeDocument/2006/relationships/hyperlink" Target="https://map.geo.admin.ch/?zoom=13&amp;E=2628895.817&amp;N=1242535.303&amp;layers=ch.kantone.cadastralwebmap-farbe,ch.swisstopo.amtliches-strassenverzeichnis,ch.bfs.gebaeude_wohnungs_register,KML||https://tinyurl.com/yy7ya4g9/SO/2579_bdg_erw.kml" TargetMode="External"/><Relationship Id="rId464" Type="http://schemas.openxmlformats.org/officeDocument/2006/relationships/hyperlink" Target="https://map.geo.admin.ch/?zoom=13&amp;E=2643269.408&amp;N=1248350.424&amp;layers=ch.kantone.cadastralwebmap-farbe,ch.swisstopo.amtliches-strassenverzeichnis,ch.bfs.gebaeude_wohnungs_register,KML||https://tinyurl.com/yy7ya4g9/SO/2583_bdg_erw.kml" TargetMode="External"/><Relationship Id="rId299" Type="http://schemas.openxmlformats.org/officeDocument/2006/relationships/hyperlink" Target="https://map.geo.admin.ch/?zoom=13&amp;E=2596051&amp;N=1227442.1&amp;layers=ch.kantone.cadastralwebmap-farbe,ch.swisstopo.amtliches-strassenverzeichnis,ch.bfs.gebaeude_wohnungs_register,KML||https://tinyurl.com/yy7ya4g9/SO/2546_bdg_erw.kml" TargetMode="External"/><Relationship Id="rId727" Type="http://schemas.openxmlformats.org/officeDocument/2006/relationships/hyperlink" Target="https://map.geo.admin.ch/?zoom=13&amp;E=2602507.516&amp;N=1248245.999&amp;layers=ch.kantone.cadastralwebmap-farbe,ch.swisstopo.amtliches-strassenverzeichnis,ch.bfs.gebaeude_wohnungs_register,KML||https://tinyurl.com/yy7ya4g9/SO/2611_bdg_erw.kml" TargetMode="External"/><Relationship Id="rId63" Type="http://schemas.openxmlformats.org/officeDocument/2006/relationships/hyperlink" Target="https://map.geo.admin.ch/?zoom=13&amp;E=2623821&amp;N=1242377&amp;layers=ch.kantone.cadastralwebmap-farbe,ch.swisstopo.amtliches-strassenverzeichnis,ch.bfs.gebaeude_wohnungs_register,KML||https://tinyurl.com/yy7ya4g9/SO/2425_bdg_erw.kml" TargetMode="External"/><Relationship Id="rId159" Type="http://schemas.openxmlformats.org/officeDocument/2006/relationships/hyperlink" Target="https://map.geo.admin.ch/?zoom=13&amp;E=2641882.872&amp;N=1246537.423&amp;layers=ch.kantone.cadastralwebmap-farbe,ch.swisstopo.amtliches-strassenverzeichnis,ch.bfs.gebaeude_wohnungs_register,KML||https://tinyurl.com/yy7ya4g9/SO/2495_bdg_erw.kml" TargetMode="External"/><Relationship Id="rId366" Type="http://schemas.openxmlformats.org/officeDocument/2006/relationships/hyperlink" Target="https://map.geo.admin.ch/?zoom=13&amp;E=2600126.771&amp;N=1228714.529&amp;layers=ch.kantone.cadastralwebmap-farbe,ch.swisstopo.amtliches-strassenverzeichnis,ch.bfs.gebaeude_wohnungs_register,KML||https://tinyurl.com/yy7ya4g9/SO/2556_bdg_erw.kml" TargetMode="External"/><Relationship Id="rId573" Type="http://schemas.openxmlformats.org/officeDocument/2006/relationships/hyperlink" Target="https://map.geo.admin.ch/?zoom=13&amp;E=2607845.756&amp;N=1227957.406&amp;layers=ch.kantone.cadastralwebmap-farbe,ch.swisstopo.amtliches-strassenverzeichnis,ch.bfs.gebaeude_wohnungs_register,KML||https://tinyurl.com/yy7ya4g9/SO/2601_bdg_erw.kml" TargetMode="External"/><Relationship Id="rId780" Type="http://schemas.openxmlformats.org/officeDocument/2006/relationships/printerSettings" Target="../printerSettings/printerSettings7.bin"/><Relationship Id="rId226" Type="http://schemas.openxmlformats.org/officeDocument/2006/relationships/hyperlink" Target="https://map.geo.admin.ch/?zoom=13&amp;E=2609097.248&amp;N=1228023.309&amp;layers=ch.kantone.cadastralwebmap-farbe,ch.swisstopo.amtliches-strassenverzeichnis,ch.bfs.gebaeude_wohnungs_register,KML||https://tinyurl.com/yy7ya4g9/SO/2534_bdg_erw.kml" TargetMode="External"/><Relationship Id="rId433" Type="http://schemas.openxmlformats.org/officeDocument/2006/relationships/hyperlink" Target="https://map.geo.admin.ch/?zoom=13&amp;E=2635521.337&amp;N=1244099.391&amp;layers=ch.kantone.cadastralwebmap-farbe,ch.swisstopo.amtliches-strassenverzeichnis,ch.bfs.gebaeude_wohnungs_register,KML||https://tinyurl.com/yy7ya4g9/SO/2581_bdg_erw.kml" TargetMode="External"/><Relationship Id="rId640" Type="http://schemas.openxmlformats.org/officeDocument/2006/relationships/hyperlink" Target="https://map.geo.admin.ch/?zoom=13&amp;E=2607816.317&amp;N=1227695.081&amp;layers=ch.kantone.cadastralwebmap-farbe,ch.swisstopo.amtliches-strassenverzeichnis,ch.bfs.gebaeude_wohnungs_register,KML||https://tinyurl.com/yy7ya4g9/SO/2601_bdg_erw.kml" TargetMode="External"/><Relationship Id="rId738" Type="http://schemas.openxmlformats.org/officeDocument/2006/relationships/hyperlink" Target="https://map.geo.admin.ch/?zoom=13&amp;E=2602410.384&amp;N=1248934.514&amp;layers=ch.kantone.cadastralwebmap-farbe,ch.swisstopo.amtliches-strassenverzeichnis,ch.bfs.gebaeude_wohnungs_register,KML||https://tinyurl.com/yy7ya4g9/SO/2611_bdg_erw.kml" TargetMode="External"/><Relationship Id="rId74" Type="http://schemas.openxmlformats.org/officeDocument/2006/relationships/hyperlink" Target="https://map.geo.admin.ch/?zoom=13&amp;E=2606877.713&amp;N=1236699.515&amp;layers=ch.kantone.cadastralwebmap-farbe,ch.swisstopo.amtliches-strassenverzeichnis,ch.bfs.gebaeude_wohnungs_register,KML||https://tinyurl.com/yy7ya4g9/SO/2430_bdg_erw.kml" TargetMode="External"/><Relationship Id="rId377" Type="http://schemas.openxmlformats.org/officeDocument/2006/relationships/hyperlink" Target="https://map.geo.admin.ch/?zoom=13&amp;E=2601779.244&amp;N=1227868.87&amp;layers=ch.kantone.cadastralwebmap-farbe,ch.swisstopo.amtliches-strassenverzeichnis,ch.bfs.gebaeude_wohnungs_register,KML||https://tinyurl.com/yy7ya4g9/SO/2556_bdg_erw.kml" TargetMode="External"/><Relationship Id="rId500" Type="http://schemas.openxmlformats.org/officeDocument/2006/relationships/hyperlink" Target="https://map.geo.admin.ch/?zoom=13&amp;E=2607477&amp;N=1228557&amp;layers=ch.kantone.cadastralwebmap-farbe,ch.swisstopo.amtliches-strassenverzeichnis,ch.bfs.gebaeude_wohnungs_register,KML||https://tinyurl.com/yy7ya4g9/SO/2601_bdg_erw.kml" TargetMode="External"/><Relationship Id="rId584" Type="http://schemas.openxmlformats.org/officeDocument/2006/relationships/hyperlink" Target="https://map.geo.admin.ch/?zoom=13&amp;E=2606218&amp;N=1229307&amp;layers=ch.kantone.cadastralwebmap-farbe,ch.swisstopo.amtliches-strassenverzeichnis,ch.bfs.gebaeude_wohnungs_register,KML||https://tinyurl.com/yy7ya4g9/SO/2601_bdg_erw.kml" TargetMode="External"/><Relationship Id="rId5" Type="http://schemas.openxmlformats.org/officeDocument/2006/relationships/hyperlink" Target="https://map.geo.admin.ch/?zoom=13&amp;E=2628813.7&amp;N=1239238.3&amp;layers=ch.kantone.cadastralwebmap-farbe,ch.swisstopo.amtliches-strassenverzeichnis,ch.bfs.gebaeude_wohnungs_register,KML||https://tinyurl.com/yy7ya4g9/SO/2402_bdg_erw.kml" TargetMode="External"/><Relationship Id="rId237" Type="http://schemas.openxmlformats.org/officeDocument/2006/relationships/hyperlink" Target="https://map.geo.admin.ch/?zoom=13&amp;E=2595664.316&amp;N=1227078.025&amp;layers=ch.kantone.cadastralwebmap-farbe,ch.swisstopo.amtliches-strassenverzeichnis,ch.bfs.gebaeude_wohnungs_register,KML||https://tinyurl.com/yy7ya4g9/SO/2546_bdg_erw.kml" TargetMode="External"/><Relationship Id="rId444" Type="http://schemas.openxmlformats.org/officeDocument/2006/relationships/hyperlink" Target="https://map.geo.admin.ch/?zoom=13&amp;E=2633518.185&amp;N=1243128.268&amp;layers=ch.kantone.cadastralwebmap-farbe,ch.swisstopo.amtliches-strassenverzeichnis,ch.bfs.gebaeude_wohnungs_register,KML||https://tinyurl.com/yy7ya4g9/SO/2581_bdg_erw.kml" TargetMode="External"/><Relationship Id="rId651" Type="http://schemas.openxmlformats.org/officeDocument/2006/relationships/hyperlink" Target="https://map.geo.admin.ch/?zoom=13&amp;E=2608027&amp;N=1228260&amp;layers=ch.kantone.cadastralwebmap-farbe,ch.swisstopo.amtliches-strassenverzeichnis,ch.bfs.gebaeude_wohnungs_register,KML||https://tinyurl.com/yy7ya4g9/SO/2601_bdg_erw.kml" TargetMode="External"/><Relationship Id="rId749" Type="http://schemas.openxmlformats.org/officeDocument/2006/relationships/hyperlink" Target="https://map.geo.admin.ch/?zoom=13&amp;E=2607589.875&amp;N=1250581.041&amp;layers=ch.kantone.cadastralwebmap-farbe,ch.swisstopo.amtliches-strassenverzeichnis,ch.bfs.gebaeude_wohnungs_register,KML||https://tinyurl.com/yy7ya4g9/SO/2613_bdg_erw.kml" TargetMode="External"/><Relationship Id="rId290" Type="http://schemas.openxmlformats.org/officeDocument/2006/relationships/hyperlink" Target="https://map.geo.admin.ch/?zoom=13&amp;E=2595834.335&amp;N=1226043.448&amp;layers=ch.kantone.cadastralwebmap-farbe,ch.swisstopo.amtliches-strassenverzeichnis,ch.bfs.gebaeude_wohnungs_register,KML||https://tinyurl.com/yy7ya4g9/SO/2546_bdg_erw.kml" TargetMode="External"/><Relationship Id="rId304" Type="http://schemas.openxmlformats.org/officeDocument/2006/relationships/hyperlink" Target="https://map.geo.admin.ch/?zoom=13&amp;E=2597352&amp;N=1225711&amp;layers=ch.kantone.cadastralwebmap-farbe,ch.swisstopo.amtliches-strassenverzeichnis,ch.bfs.gebaeude_wohnungs_register,KML||https://tinyurl.com/yy7ya4g9/SO/2546_bdg_erw.kml" TargetMode="External"/><Relationship Id="rId388" Type="http://schemas.openxmlformats.org/officeDocument/2006/relationships/hyperlink" Target="https://map.geo.admin.ch/?zoom=13&amp;E=2640002.908&amp;N=1244603.361&amp;layers=ch.kantone.cadastralwebmap-farbe,ch.swisstopo.amtliches-strassenverzeichnis,ch.bfs.gebaeude_wohnungs_register,KML||https://tinyurl.com/yy7ya4g9/SO/2572_bdg_erw.kml" TargetMode="External"/><Relationship Id="rId511" Type="http://schemas.openxmlformats.org/officeDocument/2006/relationships/hyperlink" Target="https://map.geo.admin.ch/?zoom=13&amp;E=2607463&amp;N=1228678&amp;layers=ch.kantone.cadastralwebmap-farbe,ch.swisstopo.amtliches-strassenverzeichnis,ch.bfs.gebaeude_wohnungs_register,KML||https://tinyurl.com/yy7ya4g9/SO/2601_bdg_erw.kml" TargetMode="External"/><Relationship Id="rId609" Type="http://schemas.openxmlformats.org/officeDocument/2006/relationships/hyperlink" Target="https://map.geo.admin.ch/?zoom=13&amp;E=2607403&amp;N=1228402&amp;layers=ch.kantone.cadastralwebmap-farbe,ch.swisstopo.amtliches-strassenverzeichnis,ch.bfs.gebaeude_wohnungs_register,KML||https://tinyurl.com/yy7ya4g9/SO/2601_bdg_erw.kml" TargetMode="External"/><Relationship Id="rId85" Type="http://schemas.openxmlformats.org/officeDocument/2006/relationships/hyperlink" Target="https://map.geo.admin.ch/?zoom=13&amp;E=2600118.994&amp;N=1215554.883&amp;layers=ch.kantone.cadastralwebmap-farbe,ch.swisstopo.amtliches-strassenverzeichnis,ch.bfs.gebaeude_wohnungs_register,KML||https://tinyurl.com/yy7ya4g9/SO/2457_bdg_erw.kml" TargetMode="External"/><Relationship Id="rId150" Type="http://schemas.openxmlformats.org/officeDocument/2006/relationships/hyperlink" Target="https://map.geo.admin.ch/?zoom=13&amp;E=2629928.081&amp;N=1246257.621&amp;layers=ch.kantone.cadastralwebmap-farbe,ch.swisstopo.amtliches-strassenverzeichnis,ch.bfs.gebaeude_wohnungs_register,KML||https://tinyurl.com/yy7ya4g9/SO/2491_bdg_erw.kml" TargetMode="External"/><Relationship Id="rId595" Type="http://schemas.openxmlformats.org/officeDocument/2006/relationships/hyperlink" Target="https://map.geo.admin.ch/?zoom=13&amp;E=2607336&amp;N=1228421&amp;layers=ch.kantone.cadastralwebmap-farbe,ch.swisstopo.amtliches-strassenverzeichnis,ch.bfs.gebaeude_wohnungs_register,KML||https://tinyurl.com/yy7ya4g9/SO/2601_bdg_erw.kml" TargetMode="External"/><Relationship Id="rId248" Type="http://schemas.openxmlformats.org/officeDocument/2006/relationships/hyperlink" Target="https://map.geo.admin.ch/?zoom=13&amp;E=2596961.298&amp;N=1226484.688&amp;layers=ch.kantone.cadastralwebmap-farbe,ch.swisstopo.amtliches-strassenverzeichnis,ch.bfs.gebaeude_wohnungs_register,KML||https://tinyurl.com/yy7ya4g9/SO/2546_bdg_erw.kml" TargetMode="External"/><Relationship Id="rId455" Type="http://schemas.openxmlformats.org/officeDocument/2006/relationships/hyperlink" Target="https://map.geo.admin.ch/?zoom=13&amp;E=2631665.31&amp;N=1243683.355&amp;layers=ch.kantone.cadastralwebmap-farbe,ch.swisstopo.amtliches-strassenverzeichnis,ch.bfs.gebaeude_wohnungs_register,KML||https://tinyurl.com/yy7ya4g9/SO/2582_bdg_erw.kml" TargetMode="External"/><Relationship Id="rId662" Type="http://schemas.openxmlformats.org/officeDocument/2006/relationships/hyperlink" Target="https://map.geo.admin.ch/?zoom=13&amp;E=2607987&amp;N=1228246&amp;layers=ch.kantone.cadastralwebmap-farbe,ch.swisstopo.amtliches-strassenverzeichnis,ch.bfs.gebaeude_wohnungs_register,KML||https://tinyurl.com/yy7ya4g9/SO/2601_bdg_erw.kml" TargetMode="External"/><Relationship Id="rId12" Type="http://schemas.openxmlformats.org/officeDocument/2006/relationships/hyperlink" Target="https://map.geo.admin.ch/?zoom=13&amp;E=2626776&amp;N=1238955&amp;layers=ch.kantone.cadastralwebmap-farbe,ch.swisstopo.amtliches-strassenverzeichnis,ch.bfs.gebaeude_wohnungs_register,KML||https://tinyurl.com/yy7ya4g9/SO/2404_bdg_erw.kml" TargetMode="External"/><Relationship Id="rId108" Type="http://schemas.openxmlformats.org/officeDocument/2006/relationships/hyperlink" Target="https://map.geo.admin.ch/?zoom=13&amp;E=2617498.992&amp;N=1255561.494&amp;layers=ch.kantone.cadastralwebmap-farbe,ch.swisstopo.amtliches-strassenverzeichnis,ch.bfs.gebaeude_wohnungs_register,KML||https://tinyurl.com/yy7ya4g9/SO/2472_bdg_erw.kml" TargetMode="External"/><Relationship Id="rId315" Type="http://schemas.openxmlformats.org/officeDocument/2006/relationships/hyperlink" Target="https://map.geo.admin.ch/?zoom=13&amp;E=2596059.561&amp;N=1226072.978&amp;layers=ch.kantone.cadastralwebmap-farbe,ch.swisstopo.amtliches-strassenverzeichnis,ch.bfs.gebaeude_wohnungs_register,KML||https://tinyurl.com/yy7ya4g9/SO/2546_bdg_erw.kml" TargetMode="External"/><Relationship Id="rId522" Type="http://schemas.openxmlformats.org/officeDocument/2006/relationships/hyperlink" Target="https://map.geo.admin.ch/?zoom=13&amp;E=2607488&amp;N=1228591&amp;layers=ch.kantone.cadastralwebmap-farbe,ch.swisstopo.amtliches-strassenverzeichnis,ch.bfs.gebaeude_wohnungs_register,KML||https://tinyurl.com/yy7ya4g9/SO/2601_bdg_erw.kml" TargetMode="External"/><Relationship Id="rId96" Type="http://schemas.openxmlformats.org/officeDocument/2006/relationships/hyperlink" Target="https://map.geo.admin.ch/?zoom=13&amp;E=2601157.75&amp;N=1221675.375&amp;layers=ch.kantone.cadastralwebmap-farbe,ch.swisstopo.amtliches-strassenverzeichnis,ch.bfs.gebaeude_wohnungs_register,KML||https://tinyurl.com/yy7ya4g9/SO/2465_bdg_erw.kml" TargetMode="External"/><Relationship Id="rId161" Type="http://schemas.openxmlformats.org/officeDocument/2006/relationships/hyperlink" Target="https://map.geo.admin.ch/?zoom=13&amp;E=2640748.38&amp;N=1246136.077&amp;layers=ch.kantone.cadastralwebmap-farbe,ch.swisstopo.amtliches-strassenverzeichnis,ch.bfs.gebaeude_wohnungs_register,KML||https://tinyurl.com/yy7ya4g9/SO/2495_bdg_erw.kml" TargetMode="External"/><Relationship Id="rId399" Type="http://schemas.openxmlformats.org/officeDocument/2006/relationships/hyperlink" Target="https://map.geo.admin.ch/?zoom=13&amp;E=2637226.205&amp;N=1244824.984&amp;layers=ch.kantone.cadastralwebmap-farbe,ch.swisstopo.amtliches-strassenverzeichnis,ch.bfs.gebaeude_wohnungs_register,KML||https://tinyurl.com/yy7ya4g9/SO/2573_bdg_erw.kml" TargetMode="External"/><Relationship Id="rId259" Type="http://schemas.openxmlformats.org/officeDocument/2006/relationships/hyperlink" Target="https://map.geo.admin.ch/?zoom=13&amp;E=2597026&amp;N=1227128&amp;layers=ch.kantone.cadastralwebmap-farbe,ch.swisstopo.amtliches-strassenverzeichnis,ch.bfs.gebaeude_wohnungs_register,KML||https://tinyurl.com/yy7ya4g9/SO/2546_bdg_erw.kml" TargetMode="External"/><Relationship Id="rId466" Type="http://schemas.openxmlformats.org/officeDocument/2006/relationships/hyperlink" Target="https://map.geo.admin.ch/?zoom=13&amp;E=2642406.99&amp;N=1246850.399&amp;layers=ch.kantone.cadastralwebmap-farbe,ch.swisstopo.amtliches-strassenverzeichnis,ch.bfs.gebaeude_wohnungs_register,KML||https://tinyurl.com/yy7ya4g9/SO/2583_bdg_erw.kml" TargetMode="External"/><Relationship Id="rId673" Type="http://schemas.openxmlformats.org/officeDocument/2006/relationships/hyperlink" Target="https://map.geo.admin.ch/?zoom=13&amp;E=2607734.448&amp;N=1228117.417&amp;layers=ch.kantone.cadastralwebmap-farbe,ch.swisstopo.amtliches-strassenverzeichnis,ch.bfs.gebaeude_wohnungs_register,KML||https://tinyurl.com/yy7ya4g9/SO/2601_bdg_erw.kml" TargetMode="External"/><Relationship Id="rId23" Type="http://schemas.openxmlformats.org/officeDocument/2006/relationships/hyperlink" Target="https://map.geo.admin.ch/?zoom=13&amp;E=2623595&amp;N=1240765&amp;layers=ch.kantone.cadastralwebmap-farbe,ch.swisstopo.amtliches-strassenverzeichnis,ch.bfs.gebaeude_wohnungs_register,KML||https://tinyurl.com/yy7ya4g9/SO/2406_bdg_erw.kml" TargetMode="External"/><Relationship Id="rId119" Type="http://schemas.openxmlformats.org/officeDocument/2006/relationships/hyperlink" Target="https://map.geo.admin.ch/?zoom=13&amp;E=2613678.07&amp;N=1259201.9&amp;layers=ch.kantone.cadastralwebmap-farbe,ch.swisstopo.amtliches-strassenverzeichnis,ch.bfs.gebaeude_wohnungs_register,KML||https://tinyurl.com/yy7ya4g9/SO/2473_bdg_erw.kml" TargetMode="External"/><Relationship Id="rId326" Type="http://schemas.openxmlformats.org/officeDocument/2006/relationships/hyperlink" Target="https://map.geo.admin.ch/?zoom=13&amp;E=2597838.117&amp;N=1226625.534&amp;layers=ch.kantone.cadastralwebmap-farbe,ch.swisstopo.amtliches-strassenverzeichnis,ch.bfs.gebaeude_wohnungs_register,KML||https://tinyurl.com/yy7ya4g9/SO/2546_bdg_erw.kml" TargetMode="External"/><Relationship Id="rId533" Type="http://schemas.openxmlformats.org/officeDocument/2006/relationships/hyperlink" Target="https://map.geo.admin.ch/?zoom=13&amp;E=2607472&amp;N=1228445&amp;layers=ch.kantone.cadastralwebmap-farbe,ch.swisstopo.amtliches-strassenverzeichnis,ch.bfs.gebaeude_wohnungs_register,KML||https://tinyurl.com/yy7ya4g9/SO/2601_bdg_erw.kml" TargetMode="External"/><Relationship Id="rId740" Type="http://schemas.openxmlformats.org/officeDocument/2006/relationships/hyperlink" Target="https://map.geo.admin.ch/?zoom=13&amp;E=2602415.293&amp;N=1248968.254&amp;layers=ch.kantone.cadastralwebmap-farbe,ch.swisstopo.amtliches-strassenverzeichnis,ch.bfs.gebaeude_wohnungs_register,KML||https://tinyurl.com/yy7ya4g9/SO/2611_bdg_erw.kml" TargetMode="External"/><Relationship Id="rId172" Type="http://schemas.openxmlformats.org/officeDocument/2006/relationships/hyperlink" Target="https://map.geo.admin.ch/?zoom=13&amp;E=2640026.908&amp;N=1248611.67&amp;layers=ch.kantone.cadastralwebmap-farbe,ch.swisstopo.amtliches-strassenverzeichnis,ch.bfs.gebaeude_wohnungs_register,KML||https://tinyurl.com/yy7ya4g9/SO/2499_bdg_erw.kml" TargetMode="External"/><Relationship Id="rId477" Type="http://schemas.openxmlformats.org/officeDocument/2006/relationships/hyperlink" Target="https://map.geo.admin.ch/?zoom=13&amp;E=2632952&amp;N=1242806&amp;layers=ch.kantone.cadastralwebmap-farbe,ch.swisstopo.amtliches-strassenverzeichnis,ch.bfs.gebaeude_wohnungs_register,KML||https://tinyurl.com/yy7ya4g9/SO/2586_bdg_erw.kml" TargetMode="External"/><Relationship Id="rId600" Type="http://schemas.openxmlformats.org/officeDocument/2006/relationships/hyperlink" Target="https://map.geo.admin.ch/?zoom=13&amp;E=2607503&amp;N=1228561&amp;layers=ch.kantone.cadastralwebmap-farbe,ch.swisstopo.amtliches-strassenverzeichnis,ch.bfs.gebaeude_wohnungs_register,KML||https://tinyurl.com/yy7ya4g9/SO/2601_bdg_erw.kml" TargetMode="External"/><Relationship Id="rId684" Type="http://schemas.openxmlformats.org/officeDocument/2006/relationships/hyperlink" Target="https://map.geo.admin.ch/?zoom=13&amp;E=2607568.433&amp;N=1228543.066&amp;layers=ch.kantone.cadastralwebmap-farbe,ch.swisstopo.amtliches-strassenverzeichnis,ch.bfs.gebaeude_wohnungs_register,KML||https://tinyurl.com/yy7ya4g9/SO/2601_bdg_erw.kml" TargetMode="External"/><Relationship Id="rId337" Type="http://schemas.openxmlformats.org/officeDocument/2006/relationships/hyperlink" Target="https://map.geo.admin.ch/?zoom=13&amp;E=2605221.099&amp;N=1229962.624&amp;layers=ch.kantone.cadastralwebmap-farbe,ch.swisstopo.amtliches-strassenverzeichnis,ch.bfs.gebaeude_wohnungs_register,KML||https://tinyurl.com/yy7ya4g9/SO/2550_bdg_erw.kml" TargetMode="External"/><Relationship Id="rId34" Type="http://schemas.openxmlformats.org/officeDocument/2006/relationships/hyperlink" Target="https://map.geo.admin.ch/?zoom=13&amp;E=2612884&amp;N=1239993&amp;layers=ch.kantone.cadastralwebmap-farbe,ch.swisstopo.amtliches-strassenverzeichnis,ch.bfs.gebaeude_wohnungs_register,KML||https://tinyurl.com/yy7ya4g9/SO/2421_bdg_erw.kml" TargetMode="External"/><Relationship Id="rId544" Type="http://schemas.openxmlformats.org/officeDocument/2006/relationships/hyperlink" Target="https://map.geo.admin.ch/?zoom=13&amp;E=2607035&amp;N=1228581&amp;layers=ch.kantone.cadastralwebmap-farbe,ch.swisstopo.amtliches-strassenverzeichnis,ch.bfs.gebaeude_wohnungs_register,KML||https://tinyurl.com/yy7ya4g9/SO/2601_bdg_erw.kml" TargetMode="External"/><Relationship Id="rId751" Type="http://schemas.openxmlformats.org/officeDocument/2006/relationships/hyperlink" Target="https://map.geo.admin.ch/?zoom=13&amp;E=2607891.205&amp;N=1250130.242&amp;layers=ch.kantone.cadastralwebmap-farbe,ch.swisstopo.amtliches-strassenverzeichnis,ch.bfs.gebaeude_wohnungs_register,KML||https://tinyurl.com/yy7ya4g9/SO/2613_bdg_erw.kml" TargetMode="External"/><Relationship Id="rId183" Type="http://schemas.openxmlformats.org/officeDocument/2006/relationships/hyperlink" Target="https://map.geo.admin.ch/?zoom=13&amp;E=2634415.692&amp;N=1246196.066&amp;layers=ch.kantone.cadastralwebmap-farbe,ch.swisstopo.amtliches-strassenverzeichnis,ch.bfs.gebaeude_wohnungs_register,KML||https://tinyurl.com/yy7ya4g9/SO/2500_bdg_erw.kml" TargetMode="External"/><Relationship Id="rId390" Type="http://schemas.openxmlformats.org/officeDocument/2006/relationships/hyperlink" Target="https://map.geo.admin.ch/?zoom=13&amp;E=2638244&amp;N=1243989&amp;layers=ch.kantone.cadastralwebmap-farbe,ch.swisstopo.amtliches-strassenverzeichnis,ch.bfs.gebaeude_wohnungs_register,KML||https://tinyurl.com/yy7ya4g9/SO/2573_bdg_erw.kml" TargetMode="External"/><Relationship Id="rId404" Type="http://schemas.openxmlformats.org/officeDocument/2006/relationships/hyperlink" Target="https://map.geo.admin.ch/?zoom=13&amp;E=2642917.961&amp;N=1246210.702&amp;layers=ch.kantone.cadastralwebmap-farbe,ch.swisstopo.amtliches-strassenverzeichnis,ch.bfs.gebaeude_wohnungs_register,KML||https://tinyurl.com/yy7ya4g9/SO/2576_bdg_erw.kml" TargetMode="External"/><Relationship Id="rId611" Type="http://schemas.openxmlformats.org/officeDocument/2006/relationships/hyperlink" Target="https://map.geo.admin.ch/?zoom=13&amp;E=2607350&amp;N=1228625&amp;layers=ch.kantone.cadastralwebmap-farbe,ch.swisstopo.amtliches-strassenverzeichnis,ch.bfs.gebaeude_wohnungs_register,KML||https://tinyurl.com/yy7ya4g9/SO/2601_bdg_erw.kml" TargetMode="External"/><Relationship Id="rId250" Type="http://schemas.openxmlformats.org/officeDocument/2006/relationships/hyperlink" Target="https://map.geo.admin.ch/?zoom=13&amp;E=2597392.102&amp;N=1226503.497&amp;layers=ch.kantone.cadastralwebmap-farbe,ch.swisstopo.amtliches-strassenverzeichnis,ch.bfs.gebaeude_wohnungs_register,KML||https://tinyurl.com/yy7ya4g9/SO/2546_bdg_erw.kml" TargetMode="External"/><Relationship Id="rId488" Type="http://schemas.openxmlformats.org/officeDocument/2006/relationships/hyperlink" Target="https://map.geo.admin.ch/?zoom=13&amp;E=2606168&amp;N=1229008&amp;layers=ch.kantone.cadastralwebmap-farbe,ch.swisstopo.amtliches-strassenverzeichnis,ch.bfs.gebaeude_wohnungs_register,KML||https://tinyurl.com/yy7ya4g9/SO/2601_bdg_erw.kml" TargetMode="External"/><Relationship Id="rId695" Type="http://schemas.openxmlformats.org/officeDocument/2006/relationships/hyperlink" Target="https://map.geo.admin.ch/?zoom=13&amp;E=2606315&amp;N=1227514&amp;layers=ch.kantone.cadastralwebmap-farbe,ch.swisstopo.amtliches-strassenverzeichnis,ch.bfs.gebaeude_wohnungs_register,KML||https://tinyurl.com/yy7ya4g9/SO/2601_bdg_erw.kml" TargetMode="External"/><Relationship Id="rId709" Type="http://schemas.openxmlformats.org/officeDocument/2006/relationships/hyperlink" Target="https://map.geo.admin.ch/?zoom=13&amp;E=2607950.892&amp;N=1228069.886&amp;layers=ch.kantone.cadastralwebmap-farbe,ch.swisstopo.amtliches-strassenverzeichnis,ch.bfs.gebaeude_wohnungs_register,KML||https://tinyurl.com/yy7ya4g9/SO/2601_bdg_erw.kml" TargetMode="External"/><Relationship Id="rId45" Type="http://schemas.openxmlformats.org/officeDocument/2006/relationships/hyperlink" Target="https://map.geo.admin.ch/?zoom=13&amp;E=2619193&amp;N=1240284&amp;layers=ch.kantone.cadastralwebmap-farbe,ch.swisstopo.amtliches-strassenverzeichnis,ch.bfs.gebaeude_wohnungs_register,KML||https://tinyurl.com/yy7ya4g9/SO/2422_bdg_erw.kml" TargetMode="External"/><Relationship Id="rId110" Type="http://schemas.openxmlformats.org/officeDocument/2006/relationships/hyperlink" Target="https://map.geo.admin.ch/?zoom=13&amp;E=2613419.413&amp;N=1258641.814&amp;layers=ch.kantone.cadastralwebmap-farbe,ch.swisstopo.amtliches-strassenverzeichnis,ch.bfs.gebaeude_wohnungs_register,KML||https://tinyurl.com/yy7ya4g9/SO/2473_bdg_erw.kml" TargetMode="External"/><Relationship Id="rId348" Type="http://schemas.openxmlformats.org/officeDocument/2006/relationships/hyperlink" Target="https://map.geo.admin.ch/?zoom=13&amp;E=2605085.95&amp;N=1230622.359&amp;layers=ch.kantone.cadastralwebmap-farbe,ch.swisstopo.amtliches-strassenverzeichnis,ch.bfs.gebaeude_wohnungs_register,KML||https://tinyurl.com/yy7ya4g9/SO/2553_bdg_erw.kml" TargetMode="External"/><Relationship Id="rId555" Type="http://schemas.openxmlformats.org/officeDocument/2006/relationships/hyperlink" Target="https://map.geo.admin.ch/?zoom=13&amp;E=2607748&amp;N=1228272&amp;layers=ch.kantone.cadastralwebmap-farbe,ch.swisstopo.amtliches-strassenverzeichnis,ch.bfs.gebaeude_wohnungs_register,KML||https://tinyurl.com/yy7ya4g9/SO/2601_bdg_erw.kml" TargetMode="External"/><Relationship Id="rId762" Type="http://schemas.openxmlformats.org/officeDocument/2006/relationships/hyperlink" Target="https://map.geo.admin.ch/?zoom=13&amp;E=2610445.481&amp;N=1252704.434&amp;layers=ch.kantone.cadastralwebmap-farbe,ch.swisstopo.amtliches-strassenverzeichnis,ch.bfs.gebaeude_wohnungs_register,KML||https://tinyurl.com/yy7ya4g9/SO/2618_bdg_erw.kml" TargetMode="External"/><Relationship Id="rId194" Type="http://schemas.openxmlformats.org/officeDocument/2006/relationships/hyperlink" Target="https://map.geo.admin.ch/?zoom=13&amp;E=2635706.411&amp;N=1246154.51&amp;layers=ch.kantone.cadastralwebmap-farbe,ch.swisstopo.amtliches-strassenverzeichnis,ch.bfs.gebaeude_wohnungs_register,KML||https://tinyurl.com/yy7ya4g9/SO/2500_bdg_erw.kml" TargetMode="External"/><Relationship Id="rId208" Type="http://schemas.openxmlformats.org/officeDocument/2006/relationships/hyperlink" Target="https://map.geo.admin.ch/?zoom=13&amp;E=2616692.25&amp;N=1227385.875&amp;layers=ch.kantone.cadastralwebmap-farbe,ch.swisstopo.amtliches-strassenverzeichnis,ch.bfs.gebaeude_wohnungs_register,KML||https://tinyurl.com/yy7ya4g9/SO/2514_bdg_erw.kml" TargetMode="External"/><Relationship Id="rId415" Type="http://schemas.openxmlformats.org/officeDocument/2006/relationships/hyperlink" Target="https://map.geo.admin.ch/?zoom=13&amp;E=2629971.102&amp;N=1242491.205&amp;layers=ch.kantone.cadastralwebmap-farbe,ch.swisstopo.amtliches-strassenverzeichnis,ch.bfs.gebaeude_wohnungs_register,KML||https://tinyurl.com/yy7ya4g9/SO/2579_bdg_erw.kml" TargetMode="External"/><Relationship Id="rId622" Type="http://schemas.openxmlformats.org/officeDocument/2006/relationships/hyperlink" Target="https://map.geo.admin.ch/?zoom=13&amp;E=2607589&amp;N=1228549&amp;layers=ch.kantone.cadastralwebmap-farbe,ch.swisstopo.amtliches-strassenverzeichnis,ch.bfs.gebaeude_wohnungs_register,KML||https://tinyurl.com/yy7ya4g9/SO/2601_bdg_erw.kml" TargetMode="External"/><Relationship Id="rId261" Type="http://schemas.openxmlformats.org/officeDocument/2006/relationships/hyperlink" Target="https://map.geo.admin.ch/?zoom=13&amp;E=2596776.222&amp;N=1226838.066&amp;layers=ch.kantone.cadastralwebmap-farbe,ch.swisstopo.amtliches-strassenverzeichnis,ch.bfs.gebaeude_wohnungs_register,KML||https://tinyurl.com/yy7ya4g9/SO/2546_bdg_erw.kml" TargetMode="External"/><Relationship Id="rId499" Type="http://schemas.openxmlformats.org/officeDocument/2006/relationships/hyperlink" Target="https://map.geo.admin.ch/?zoom=13&amp;E=2607460&amp;N=1228554&amp;layers=ch.kantone.cadastralwebmap-farbe,ch.swisstopo.amtliches-strassenverzeichnis,ch.bfs.gebaeude_wohnungs_register,KML||https://tinyurl.com/yy7ya4g9/SO/2601_bdg_erw.kml" TargetMode="External"/><Relationship Id="rId56" Type="http://schemas.openxmlformats.org/officeDocument/2006/relationships/hyperlink" Target="https://map.geo.admin.ch/?zoom=13&amp;E=2619710.927&amp;N=1240196.703&amp;layers=ch.kantone.cadastralwebmap-farbe,ch.swisstopo.amtliches-strassenverzeichnis,ch.bfs.gebaeude_wohnungs_register,KML||https://tinyurl.com/yy7ya4g9/SO/2422_bdg_erw.kml" TargetMode="External"/><Relationship Id="rId359" Type="http://schemas.openxmlformats.org/officeDocument/2006/relationships/hyperlink" Target="https://map.geo.admin.ch/?zoom=13&amp;E=2601573.833&amp;N=1228677.749&amp;layers=ch.kantone.cadastralwebmap-farbe,ch.swisstopo.amtliches-strassenverzeichnis,ch.bfs.gebaeude_wohnungs_register,KML||https://tinyurl.com/yy7ya4g9/SO/2556_bdg_erw.kml" TargetMode="External"/><Relationship Id="rId566" Type="http://schemas.openxmlformats.org/officeDocument/2006/relationships/hyperlink" Target="https://map.geo.admin.ch/?zoom=13&amp;E=2607959.348&amp;N=1227970.941&amp;layers=ch.kantone.cadastralwebmap-farbe,ch.swisstopo.amtliches-strassenverzeichnis,ch.bfs.gebaeude_wohnungs_register,KML||https://tinyurl.com/yy7ya4g9/SO/2601_bdg_erw.kml" TargetMode="External"/><Relationship Id="rId773" Type="http://schemas.openxmlformats.org/officeDocument/2006/relationships/hyperlink" Target="https://map.geo.admin.ch/?zoom=13&amp;E=2614630&amp;N=1249275&amp;layers=ch.kantone.cadastralwebmap-farbe,ch.swisstopo.amtliches-strassenverzeichnis,ch.bfs.gebaeude_wohnungs_register,KML||https://tinyurl.com/yy7ya4g9/SO/2621_bdg_erw.kml" TargetMode="External"/><Relationship Id="rId121" Type="http://schemas.openxmlformats.org/officeDocument/2006/relationships/hyperlink" Target="https://map.geo.admin.ch/?zoom=13&amp;E=2613289.495&amp;N=1258644.482&amp;layers=ch.kantone.cadastralwebmap-farbe,ch.swisstopo.amtliches-strassenverzeichnis,ch.bfs.gebaeude_wohnungs_register,KML||https://tinyurl.com/yy7ya4g9/SO/2473_bdg_erw.kml" TargetMode="External"/><Relationship Id="rId219" Type="http://schemas.openxmlformats.org/officeDocument/2006/relationships/hyperlink" Target="https://map.geo.admin.ch/?zoom=13&amp;E=2613000.224&amp;N=1225293.05&amp;layers=ch.kantone.cadastralwebmap-farbe,ch.swisstopo.amtliches-strassenverzeichnis,ch.bfs.gebaeude_wohnungs_register,KML||https://tinyurl.com/yy7ya4g9/SO/2529_bdg_erw.kml" TargetMode="External"/><Relationship Id="rId426" Type="http://schemas.openxmlformats.org/officeDocument/2006/relationships/hyperlink" Target="https://map.geo.admin.ch/?zoom=13&amp;E=2630780.5&amp;N=1241023.75&amp;layers=ch.kantone.cadastralwebmap-farbe,ch.swisstopo.amtliches-strassenverzeichnis,ch.bfs.gebaeude_wohnungs_register,KML||https://tinyurl.com/yy7ya4g9/SO/2580_bdg_erw.kml" TargetMode="External"/><Relationship Id="rId633" Type="http://schemas.openxmlformats.org/officeDocument/2006/relationships/hyperlink" Target="https://map.geo.admin.ch/?zoom=13&amp;E=2606130&amp;N=1229316&amp;layers=ch.kantone.cadastralwebmap-farbe,ch.swisstopo.amtliches-strassenverzeichnis,ch.bfs.gebaeude_wohnungs_register,KML||https://tinyurl.com/yy7ya4g9/SO/2601_bdg_erw.kml" TargetMode="External"/><Relationship Id="rId67" Type="http://schemas.openxmlformats.org/officeDocument/2006/relationships/hyperlink" Target="https://map.geo.admin.ch/?zoom=13&amp;E=2613726.126&amp;N=1239827.233&amp;layers=ch.kantone.cadastralwebmap-farbe,ch.swisstopo.amtliches-strassenverzeichnis,ch.bfs.gebaeude_wohnungs_register,KML||https://tinyurl.com/yy7ya4g9/SO/2427_bdg_erw.kml" TargetMode="External"/><Relationship Id="rId272" Type="http://schemas.openxmlformats.org/officeDocument/2006/relationships/hyperlink" Target="https://map.geo.admin.ch/?zoom=13&amp;E=2596486.798&amp;N=1227135.341&amp;layers=ch.kantone.cadastralwebmap-farbe,ch.swisstopo.amtliches-strassenverzeichnis,ch.bfs.gebaeude_wohnungs_register,KML||https://tinyurl.com/yy7ya4g9/SO/2546_bdg_erw.kml" TargetMode="External"/><Relationship Id="rId577" Type="http://schemas.openxmlformats.org/officeDocument/2006/relationships/hyperlink" Target="https://map.geo.admin.ch/?zoom=13&amp;E=2607590&amp;N=1228472&amp;layers=ch.kantone.cadastralwebmap-farbe,ch.swisstopo.amtliches-strassenverzeichnis,ch.bfs.gebaeude_wohnungs_register,KML||https://tinyurl.com/yy7ya4g9/SO/2601_bdg_erw.kml" TargetMode="External"/><Relationship Id="rId700" Type="http://schemas.openxmlformats.org/officeDocument/2006/relationships/hyperlink" Target="https://map.geo.admin.ch/?zoom=13&amp;E=2607305.522&amp;N=1228412.491&amp;layers=ch.kantone.cadastralwebmap-farbe,ch.swisstopo.amtliches-strassenverzeichnis,ch.bfs.gebaeude_wohnungs_register,KML||https://tinyurl.com/yy7ya4g9/SO/2601_bdg_erw.kml" TargetMode="External"/><Relationship Id="rId132" Type="http://schemas.openxmlformats.org/officeDocument/2006/relationships/hyperlink" Target="https://map.geo.admin.ch/?zoom=13&amp;E=2615169.422&amp;N=1256969.73&amp;layers=ch.kantone.cadastralwebmap-farbe,ch.swisstopo.amtliches-strassenverzeichnis,ch.bfs.gebaeude_wohnungs_register,KML||https://tinyurl.com/yy7ya4g9/SO/2475_bdg_erw.kml" TargetMode="External"/><Relationship Id="rId437" Type="http://schemas.openxmlformats.org/officeDocument/2006/relationships/hyperlink" Target="https://map.geo.admin.ch/?zoom=13&amp;E=2635400.092&amp;N=1243791.125&amp;layers=ch.kantone.cadastralwebmap-farbe,ch.swisstopo.amtliches-strassenverzeichnis,ch.bfs.gebaeude_wohnungs_register,KML||https://tinyurl.com/yy7ya4g9/SO/2581_bdg_erw.kml" TargetMode="External"/><Relationship Id="rId644" Type="http://schemas.openxmlformats.org/officeDocument/2006/relationships/hyperlink" Target="https://map.geo.admin.ch/?zoom=13&amp;E=2607734.448&amp;N=1228117.417&amp;layers=ch.kantone.cadastralwebmap-farbe,ch.swisstopo.amtliches-strassenverzeichnis,ch.bfs.gebaeude_wohnungs_register,KML||https://tinyurl.com/yy7ya4g9/SO/2601_bdg_erw.kml" TargetMode="External"/><Relationship Id="rId283" Type="http://schemas.openxmlformats.org/officeDocument/2006/relationships/hyperlink" Target="https://map.geo.admin.ch/?zoom=13&amp;E=2596469.341&amp;N=1227001.452&amp;layers=ch.kantone.cadastralwebmap-farbe,ch.swisstopo.amtliches-strassenverzeichnis,ch.bfs.gebaeude_wohnungs_register,KML||https://tinyurl.com/yy7ya4g9/SO/2546_bdg_erw.kml" TargetMode="External"/><Relationship Id="rId490" Type="http://schemas.openxmlformats.org/officeDocument/2006/relationships/hyperlink" Target="https://map.geo.admin.ch/?zoom=13&amp;E=2606013.765&amp;N=1229092.563&amp;layers=ch.kantone.cadastralwebmap-farbe,ch.swisstopo.amtliches-strassenverzeichnis,ch.bfs.gebaeude_wohnungs_register,KML||https://tinyurl.com/yy7ya4g9/SO/2601_bdg_erw.kml" TargetMode="External"/><Relationship Id="rId504" Type="http://schemas.openxmlformats.org/officeDocument/2006/relationships/hyperlink" Target="https://map.geo.admin.ch/?zoom=13&amp;E=2607382&amp;N=1228447&amp;layers=ch.kantone.cadastralwebmap-farbe,ch.swisstopo.amtliches-strassenverzeichnis,ch.bfs.gebaeude_wohnungs_register,KML||https://tinyurl.com/yy7ya4g9/SO/2601_bdg_erw.kml" TargetMode="External"/><Relationship Id="rId711" Type="http://schemas.openxmlformats.org/officeDocument/2006/relationships/hyperlink" Target="https://map.geo.admin.ch/?zoom=13&amp;E=2605876.309&amp;N=1228373.924&amp;layers=ch.kantone.cadastralwebmap-farbe,ch.swisstopo.amtliches-strassenverzeichnis,ch.bfs.gebaeude_wohnungs_register,KML||https://tinyurl.com/yy7ya4g9/SO/2601_bdg_erw.kml" TargetMode="External"/><Relationship Id="rId78" Type="http://schemas.openxmlformats.org/officeDocument/2006/relationships/hyperlink" Target="https://map.geo.admin.ch/?zoom=13&amp;E=2603818.133&amp;N=1235055.665&amp;layers=ch.kantone.cadastralwebmap-farbe,ch.swisstopo.amtliches-strassenverzeichnis,ch.bfs.gebaeude_wohnungs_register,KML||https://tinyurl.com/yy7ya4g9/SO/2430_bdg_erw.kml" TargetMode="External"/><Relationship Id="rId143" Type="http://schemas.openxmlformats.org/officeDocument/2006/relationships/hyperlink" Target="https://map.geo.admin.ch/?zoom=13&amp;E=2619111.25&amp;N=1256579.75&amp;layers=ch.kantone.cadastralwebmap-farbe,ch.swisstopo.amtliches-strassenverzeichnis,ch.bfs.gebaeude_wohnungs_register,KML||https://tinyurl.com/yy7ya4g9/SO/2478_bdg_erw.kml" TargetMode="External"/><Relationship Id="rId350" Type="http://schemas.openxmlformats.org/officeDocument/2006/relationships/hyperlink" Target="https://map.geo.admin.ch/?zoom=13&amp;E=2608807&amp;N=1231644&amp;layers=ch.kantone.cadastralwebmap-farbe,ch.swisstopo.amtliches-strassenverzeichnis,ch.bfs.gebaeude_wohnungs_register,KML||https://tinyurl.com/yy7ya4g9/SO/2554_bdg_erw.kml" TargetMode="External"/><Relationship Id="rId588" Type="http://schemas.openxmlformats.org/officeDocument/2006/relationships/hyperlink" Target="https://map.geo.admin.ch/?zoom=13&amp;E=2607222&amp;N=1228562&amp;layers=ch.kantone.cadastralwebmap-farbe,ch.swisstopo.amtliches-strassenverzeichnis,ch.bfs.gebaeude_wohnungs_register,KML||https://tinyurl.com/yy7ya4g9/SO/2601_bdg_erw.kml" TargetMode="External"/><Relationship Id="rId9" Type="http://schemas.openxmlformats.org/officeDocument/2006/relationships/hyperlink" Target="https://map.geo.admin.ch/?zoom=13&amp;E=2628972&amp;N=1240021&amp;layers=ch.kantone.cadastralwebmap-farbe,ch.swisstopo.amtliches-strassenverzeichnis,ch.bfs.gebaeude_wohnungs_register,KML||https://tinyurl.com/yy7ya4g9/SO/2402_bdg_erw.kml" TargetMode="External"/><Relationship Id="rId210" Type="http://schemas.openxmlformats.org/officeDocument/2006/relationships/hyperlink" Target="https://map.geo.admin.ch/?zoom=13&amp;E=2616644.25&amp;N=1227419.125&amp;layers=ch.kantone.cadastralwebmap-farbe,ch.swisstopo.amtliches-strassenverzeichnis,ch.bfs.gebaeude_wohnungs_register,KML||https://tinyurl.com/yy7ya4g9/SO/2514_bdg_erw.kml" TargetMode="External"/><Relationship Id="rId448" Type="http://schemas.openxmlformats.org/officeDocument/2006/relationships/hyperlink" Target="https://map.geo.admin.ch/?zoom=13&amp;E=2635259.618&amp;N=1245159.358&amp;layers=ch.kantone.cadastralwebmap-farbe,ch.swisstopo.amtliches-strassenverzeichnis,ch.bfs.gebaeude_wohnungs_register,KML||https://tinyurl.com/yy7ya4g9/SO/2581_bdg_erw.kml" TargetMode="External"/><Relationship Id="rId655" Type="http://schemas.openxmlformats.org/officeDocument/2006/relationships/hyperlink" Target="https://map.geo.admin.ch/?zoom=13&amp;E=2607652&amp;N=1228542&amp;layers=ch.kantone.cadastralwebmap-farbe,ch.swisstopo.amtliches-strassenverzeichnis,ch.bfs.gebaeude_wohnungs_register,KML||https://tinyurl.com/yy7ya4g9/SO/2601_bdg_erw.kml" TargetMode="External"/><Relationship Id="rId294" Type="http://schemas.openxmlformats.org/officeDocument/2006/relationships/hyperlink" Target="https://map.geo.admin.ch/?zoom=13&amp;E=2596622.346&amp;N=1227891.445&amp;layers=ch.kantone.cadastralwebmap-farbe,ch.swisstopo.amtliches-strassenverzeichnis,ch.bfs.gebaeude_wohnungs_register,KML||https://tinyurl.com/yy7ya4g9/SO/2546_bdg_erw.kml" TargetMode="External"/><Relationship Id="rId308" Type="http://schemas.openxmlformats.org/officeDocument/2006/relationships/hyperlink" Target="https://map.geo.admin.ch/?zoom=13&amp;E=2596481.5&amp;N=1226710.875&amp;layers=ch.kantone.cadastralwebmap-farbe,ch.swisstopo.amtliches-strassenverzeichnis,ch.bfs.gebaeude_wohnungs_register,KML||https://tinyurl.com/yy7ya4g9/SO/2546_bdg_erw.kml" TargetMode="External"/><Relationship Id="rId515" Type="http://schemas.openxmlformats.org/officeDocument/2006/relationships/hyperlink" Target="https://map.geo.admin.ch/?zoom=13&amp;E=2607415&amp;N=1228630&amp;layers=ch.kantone.cadastralwebmap-farbe,ch.swisstopo.amtliches-strassenverzeichnis,ch.bfs.gebaeude_wohnungs_register,KML||https://tinyurl.com/yy7ya4g9/SO/2601_bdg_erw.kml" TargetMode="External"/><Relationship Id="rId722" Type="http://schemas.openxmlformats.org/officeDocument/2006/relationships/hyperlink" Target="https://map.geo.admin.ch/?zoom=13&amp;E=2602685&amp;N=1247745&amp;layers=ch.kantone.cadastralwebmap-farbe,ch.swisstopo.amtliches-strassenverzeichnis,ch.bfs.gebaeude_wohnungs_register,KML||https://tinyurl.com/yy7ya4g9/SO/2611_bdg_erw.kml" TargetMode="External"/><Relationship Id="rId89" Type="http://schemas.openxmlformats.org/officeDocument/2006/relationships/hyperlink" Target="https://map.geo.admin.ch/?zoom=13&amp;E=2603323.977&amp;N=1218896.528&amp;layers=ch.kantone.cadastralwebmap-farbe,ch.swisstopo.amtliches-strassenverzeichnis,ch.bfs.gebaeude_wohnungs_register,KML||https://tinyurl.com/yy7ya4g9/SO/2463_bdg_erw.kml" TargetMode="External"/><Relationship Id="rId154" Type="http://schemas.openxmlformats.org/officeDocument/2006/relationships/hyperlink" Target="https://map.geo.admin.ch/?zoom=13&amp;E=2639974.82&amp;N=1254279.799&amp;layers=ch.kantone.cadastralwebmap-farbe,ch.swisstopo.amtliches-strassenverzeichnis,ch.bfs.gebaeude_wohnungs_register,KML||https://tinyurl.com/yy7ya4g9/SO/2492_bdg_erw.kml" TargetMode="External"/><Relationship Id="rId361" Type="http://schemas.openxmlformats.org/officeDocument/2006/relationships/hyperlink" Target="https://map.geo.admin.ch/?zoom=13&amp;E=2601546.955&amp;N=1228115.074&amp;layers=ch.kantone.cadastralwebmap-farbe,ch.swisstopo.amtliches-strassenverzeichnis,ch.bfs.gebaeude_wohnungs_register,KML||https://tinyurl.com/yy7ya4g9/SO/2556_bdg_erw.kml" TargetMode="External"/><Relationship Id="rId599" Type="http://schemas.openxmlformats.org/officeDocument/2006/relationships/hyperlink" Target="https://map.geo.admin.ch/?zoom=13&amp;E=2607471&amp;N=1228556&amp;layers=ch.kantone.cadastralwebmap-farbe,ch.swisstopo.amtliches-strassenverzeichnis,ch.bfs.gebaeude_wohnungs_register,KML||https://tinyurl.com/yy7ya4g9/SO/2601_bdg_erw.kml" TargetMode="External"/><Relationship Id="rId459" Type="http://schemas.openxmlformats.org/officeDocument/2006/relationships/hyperlink" Target="https://map.geo.admin.ch/?zoom=13&amp;E=2642467.083&amp;N=1246512.789&amp;layers=ch.kantone.cadastralwebmap-farbe,ch.swisstopo.amtliches-strassenverzeichnis,ch.bfs.gebaeude_wohnungs_register,KML||https://tinyurl.com/yy7ya4g9/SO/2583_bdg_erw.kml" TargetMode="External"/><Relationship Id="rId666" Type="http://schemas.openxmlformats.org/officeDocument/2006/relationships/hyperlink" Target="https://map.geo.admin.ch/?zoom=13&amp;E=2607640&amp;N=1228553&amp;layers=ch.kantone.cadastralwebmap-farbe,ch.swisstopo.amtliches-strassenverzeichnis,ch.bfs.gebaeude_wohnungs_register,KML||https://tinyurl.com/yy7ya4g9/SO/2601_bdg_erw.kml" TargetMode="External"/><Relationship Id="rId16" Type="http://schemas.openxmlformats.org/officeDocument/2006/relationships/hyperlink" Target="https://map.geo.admin.ch/?zoom=13&amp;E=2624757.738&amp;N=1240567.075&amp;layers=ch.kantone.cadastralwebmap-farbe,ch.swisstopo.amtliches-strassenverzeichnis,ch.bfs.gebaeude_wohnungs_register,KML||https://tinyurl.com/yy7ya4g9/SO/2406_bdg_erw.kml" TargetMode="External"/><Relationship Id="rId221" Type="http://schemas.openxmlformats.org/officeDocument/2006/relationships/hyperlink" Target="https://map.geo.admin.ch/?zoom=13&amp;E=2612002&amp;N=1222766&amp;layers=ch.kantone.cadastralwebmap-farbe,ch.swisstopo.amtliches-strassenverzeichnis,ch.bfs.gebaeude_wohnungs_register,KML||https://tinyurl.com/yy7ya4g9/SO/2530_bdg_erw.kml" TargetMode="External"/><Relationship Id="rId319" Type="http://schemas.openxmlformats.org/officeDocument/2006/relationships/hyperlink" Target="https://map.geo.admin.ch/?zoom=13&amp;E=2597524.403&amp;N=1223617.949&amp;layers=ch.kantone.cadastralwebmap-farbe,ch.swisstopo.amtliches-strassenverzeichnis,ch.bfs.gebaeude_wohnungs_register,KML||https://tinyurl.com/yy7ya4g9/SO/2546_bdg_erw.kml" TargetMode="External"/><Relationship Id="rId526" Type="http://schemas.openxmlformats.org/officeDocument/2006/relationships/hyperlink" Target="https://map.geo.admin.ch/?zoom=13&amp;E=2607570.347&amp;N=1228757.323&amp;layers=ch.kantone.cadastralwebmap-farbe,ch.swisstopo.amtliches-strassenverzeichnis,ch.bfs.gebaeude_wohnungs_register,KML||https://tinyurl.com/yy7ya4g9/SO/2601_bdg_erw.kml" TargetMode="External"/><Relationship Id="rId733" Type="http://schemas.openxmlformats.org/officeDocument/2006/relationships/hyperlink" Target="https://map.geo.admin.ch/?zoom=13&amp;E=2603923.889&amp;N=1247657.339&amp;layers=ch.kantone.cadastralwebmap-farbe,ch.swisstopo.amtliches-strassenverzeichnis,ch.bfs.gebaeude_wohnungs_register,KML||https://tinyurl.com/yy7ya4g9/SO/2611_bdg_erw.kml" TargetMode="External"/><Relationship Id="rId165" Type="http://schemas.openxmlformats.org/officeDocument/2006/relationships/hyperlink" Target="https://map.geo.admin.ch/?zoom=13&amp;E=2641757.472&amp;N=1246633.461&amp;layers=ch.kantone.cadastralwebmap-farbe,ch.swisstopo.amtliches-strassenverzeichnis,ch.bfs.gebaeude_wohnungs_register,KML||https://tinyurl.com/yy7ya4g9/SO/2495_bdg_erw.kml" TargetMode="External"/><Relationship Id="rId372" Type="http://schemas.openxmlformats.org/officeDocument/2006/relationships/hyperlink" Target="https://map.geo.admin.ch/?zoom=13&amp;E=2601662.516&amp;N=1228685.724&amp;layers=ch.kantone.cadastralwebmap-farbe,ch.swisstopo.amtliches-strassenverzeichnis,ch.bfs.gebaeude_wohnungs_register,KML||https://tinyurl.com/yy7ya4g9/SO/2556_bdg_erw.kml" TargetMode="External"/><Relationship Id="rId677" Type="http://schemas.openxmlformats.org/officeDocument/2006/relationships/hyperlink" Target="https://map.geo.admin.ch/?zoom=13&amp;E=2607208.308&amp;N=1229576.371&amp;layers=ch.kantone.cadastralwebmap-farbe,ch.swisstopo.amtliches-strassenverzeichnis,ch.bfs.gebaeude_wohnungs_register,KML||https://tinyurl.com/yy7ya4g9/SO/2601_bdg_erw.kml" TargetMode="External"/><Relationship Id="rId232" Type="http://schemas.openxmlformats.org/officeDocument/2006/relationships/hyperlink" Target="https://map.geo.admin.ch/?zoom=13&amp;E=2604407.243&amp;N=1228854.353&amp;layers=ch.kantone.cadastralwebmap-farbe,ch.swisstopo.amtliches-strassenverzeichnis,ch.bfs.gebaeude_wohnungs_register,KML||https://tinyurl.com/yy7ya4g9/SO/2542_bdg_erw.kml" TargetMode="External"/><Relationship Id="rId27" Type="http://schemas.openxmlformats.org/officeDocument/2006/relationships/hyperlink" Target="https://map.geo.admin.ch/?zoom=13&amp;E=2625143&amp;N=1239615&amp;layers=ch.kantone.cadastralwebmap-farbe,ch.swisstopo.amtliches-strassenverzeichnis,ch.bfs.gebaeude_wohnungs_register,KML||https://tinyurl.com/yy7ya4g9/SO/2406_bdg_erw.kml" TargetMode="External"/><Relationship Id="rId537" Type="http://schemas.openxmlformats.org/officeDocument/2006/relationships/hyperlink" Target="https://map.geo.admin.ch/?zoom=13&amp;E=2607395&amp;N=1228398&amp;layers=ch.kantone.cadastralwebmap-farbe,ch.swisstopo.amtliches-strassenverzeichnis,ch.bfs.gebaeude_wohnungs_register,KML||https://tinyurl.com/yy7ya4g9/SO/2601_bdg_erw.kml" TargetMode="External"/><Relationship Id="rId744" Type="http://schemas.openxmlformats.org/officeDocument/2006/relationships/hyperlink" Target="https://map.geo.admin.ch/?zoom=13&amp;E=2607592.148&amp;N=1250875.535&amp;layers=ch.kantone.cadastralwebmap-farbe,ch.swisstopo.amtliches-strassenverzeichnis,ch.bfs.gebaeude_wohnungs_register,KML||https://tinyurl.com/yy7ya4g9/SO/2613_bdg_erw.kml" TargetMode="External"/><Relationship Id="rId80" Type="http://schemas.openxmlformats.org/officeDocument/2006/relationships/hyperlink" Target="https://map.geo.admin.ch/?zoom=13&amp;E=2602817.332&amp;N=1234850.222&amp;layers=ch.kantone.cadastralwebmap-farbe,ch.swisstopo.amtliches-strassenverzeichnis,ch.bfs.gebaeude_wohnungs_register,KML||https://tinyurl.com/yy7ya4g9/SO/2430_bdg_erw.kml" TargetMode="External"/><Relationship Id="rId176" Type="http://schemas.openxmlformats.org/officeDocument/2006/relationships/hyperlink" Target="https://map.geo.admin.ch/?zoom=13&amp;E=2640342.69&amp;N=1249642.519&amp;layers=ch.kantone.cadastralwebmap-farbe,ch.swisstopo.amtliches-strassenverzeichnis,ch.bfs.gebaeude_wohnungs_register,KML||https://tinyurl.com/yy7ya4g9/SO/2499_bdg_erw.kml" TargetMode="External"/><Relationship Id="rId383" Type="http://schemas.openxmlformats.org/officeDocument/2006/relationships/hyperlink" Target="https://map.geo.admin.ch/?zoom=13&amp;E=2640828.055&amp;N=1245021.584&amp;layers=ch.kantone.cadastralwebmap-farbe,ch.swisstopo.amtliches-strassenverzeichnis,ch.bfs.gebaeude_wohnungs_register,KML||https://tinyurl.com/yy7ya4g9/SO/2572_bdg_erw.kml" TargetMode="External"/><Relationship Id="rId590" Type="http://schemas.openxmlformats.org/officeDocument/2006/relationships/hyperlink" Target="https://map.geo.admin.ch/?zoom=13&amp;E=2606338.532&amp;N=1228598.734&amp;layers=ch.kantone.cadastralwebmap-farbe,ch.swisstopo.amtliches-strassenverzeichnis,ch.bfs.gebaeude_wohnungs_register,KML||https://tinyurl.com/yy7ya4g9/SO/2601_bdg_erw.kml" TargetMode="External"/><Relationship Id="rId604" Type="http://schemas.openxmlformats.org/officeDocument/2006/relationships/hyperlink" Target="https://map.geo.admin.ch/?zoom=13&amp;E=2607368&amp;N=1228526&amp;layers=ch.kantone.cadastralwebmap-farbe,ch.swisstopo.amtliches-strassenverzeichnis,ch.bfs.gebaeude_wohnungs_register,KML||https://tinyurl.com/yy7ya4g9/SO/2601_bdg_erw.kml" TargetMode="External"/><Relationship Id="rId243" Type="http://schemas.openxmlformats.org/officeDocument/2006/relationships/hyperlink" Target="https://map.geo.admin.ch/?zoom=13&amp;E=2596141.108&amp;N=1226810.25&amp;layers=ch.kantone.cadastralwebmap-farbe,ch.swisstopo.amtliches-strassenverzeichnis,ch.bfs.gebaeude_wohnungs_register,KML||https://tinyurl.com/yy7ya4g9/SO/2546_bdg_erw.kml" TargetMode="External"/><Relationship Id="rId450" Type="http://schemas.openxmlformats.org/officeDocument/2006/relationships/hyperlink" Target="https://map.geo.admin.ch/?zoom=13&amp;E=2633791.88&amp;N=1242426.944&amp;layers=ch.kantone.cadastralwebmap-farbe,ch.swisstopo.amtliches-strassenverzeichnis,ch.bfs.gebaeude_wohnungs_register,KML||https://tinyurl.com/yy7ya4g9/SO/2581_bdg_erw.kml" TargetMode="External"/><Relationship Id="rId688" Type="http://schemas.openxmlformats.org/officeDocument/2006/relationships/hyperlink" Target="https://map.geo.admin.ch/?zoom=13&amp;E=2608391&amp;N=1229147&amp;layers=ch.kantone.cadastralwebmap-farbe,ch.swisstopo.amtliches-strassenverzeichnis,ch.bfs.gebaeude_wohnungs_register,KML||https://tinyurl.com/yy7ya4g9/SO/2601_bdg_erw.kml" TargetMode="External"/><Relationship Id="rId38" Type="http://schemas.openxmlformats.org/officeDocument/2006/relationships/hyperlink" Target="https://map.geo.admin.ch/?zoom=13&amp;E=2613052&amp;N=1239594&amp;layers=ch.kantone.cadastralwebmap-farbe,ch.swisstopo.amtliches-strassenverzeichnis,ch.bfs.gebaeude_wohnungs_register,KML||https://tinyurl.com/yy7ya4g9/SO/2421_bdg_erw.kml" TargetMode="External"/><Relationship Id="rId103" Type="http://schemas.openxmlformats.org/officeDocument/2006/relationships/hyperlink" Target="https://map.geo.admin.ch/?zoom=13&amp;E=2605352.107&amp;N=1259726.546&amp;layers=ch.kantone.cadastralwebmap-farbe,ch.swisstopo.amtliches-strassenverzeichnis,ch.bfs.gebaeude_wohnungs_register,KML||https://tinyurl.com/yy7ya4g9/SO/2471_bdg_erw.kml" TargetMode="External"/><Relationship Id="rId310" Type="http://schemas.openxmlformats.org/officeDocument/2006/relationships/hyperlink" Target="https://map.geo.admin.ch/?zoom=13&amp;E=2596049.25&amp;N=1227150.125&amp;layers=ch.kantone.cadastralwebmap-farbe,ch.swisstopo.amtliches-strassenverzeichnis,ch.bfs.gebaeude_wohnungs_register,KML||https://tinyurl.com/yy7ya4g9/SO/2546_bdg_erw.kml" TargetMode="External"/><Relationship Id="rId548" Type="http://schemas.openxmlformats.org/officeDocument/2006/relationships/hyperlink" Target="https://map.geo.admin.ch/?zoom=13&amp;E=2608390.484&amp;N=1229151.972&amp;layers=ch.kantone.cadastralwebmap-farbe,ch.swisstopo.amtliches-strassenverzeichnis,ch.bfs.gebaeude_wohnungs_register,KML||https://tinyurl.com/yy7ya4g9/SO/2601_bdg_erw.kml" TargetMode="External"/><Relationship Id="rId755" Type="http://schemas.openxmlformats.org/officeDocument/2006/relationships/hyperlink" Target="https://map.geo.admin.ch/?zoom=13&amp;E=2607636.93&amp;N=1250889.736&amp;layers=ch.kantone.cadastralwebmap-farbe,ch.swisstopo.amtliches-strassenverzeichnis,ch.bfs.gebaeude_wohnungs_register,KML||https://tinyurl.com/yy7ya4g9/SO/2613_bdg_erw.kml" TargetMode="External"/><Relationship Id="rId91" Type="http://schemas.openxmlformats.org/officeDocument/2006/relationships/hyperlink" Target="https://map.geo.admin.ch/?zoom=13&amp;E=2603239.625&amp;N=1218774.625&amp;layers=ch.kantone.cadastralwebmap-farbe,ch.swisstopo.amtliches-strassenverzeichnis,ch.bfs.gebaeude_wohnungs_register,KML||https://tinyurl.com/yy7ya4g9/SO/2463_bdg_erw.kml" TargetMode="External"/><Relationship Id="rId187" Type="http://schemas.openxmlformats.org/officeDocument/2006/relationships/hyperlink" Target="https://map.geo.admin.ch/?zoom=13&amp;E=2634635&amp;N=1246273&amp;layers=ch.kantone.cadastralwebmap-farbe,ch.swisstopo.amtliches-strassenverzeichnis,ch.bfs.gebaeude_wohnungs_register,KML||https://tinyurl.com/yy7ya4g9/SO/2500_bdg_erw.kml" TargetMode="External"/><Relationship Id="rId394" Type="http://schemas.openxmlformats.org/officeDocument/2006/relationships/hyperlink" Target="https://map.geo.admin.ch/?zoom=13&amp;E=2638392.25&amp;N=1244343.968&amp;layers=ch.kantone.cadastralwebmap-farbe,ch.swisstopo.amtliches-strassenverzeichnis,ch.bfs.gebaeude_wohnungs_register,KML||https://tinyurl.com/yy7ya4g9/SO/2573_bdg_erw.kml" TargetMode="External"/><Relationship Id="rId408" Type="http://schemas.openxmlformats.org/officeDocument/2006/relationships/hyperlink" Target="https://map.geo.admin.ch/?zoom=13&amp;E=2629490.992&amp;N=1240707.508&amp;layers=ch.kantone.cadastralwebmap-farbe,ch.swisstopo.amtliches-strassenverzeichnis,ch.bfs.gebaeude_wohnungs_register,KML||https://tinyurl.com/yy7ya4g9/SO/2578_bdg_erw.kml" TargetMode="External"/><Relationship Id="rId615" Type="http://schemas.openxmlformats.org/officeDocument/2006/relationships/hyperlink" Target="https://map.geo.admin.ch/?zoom=13&amp;E=2607074.963&amp;N=1228702.673&amp;layers=ch.kantone.cadastralwebmap-farbe,ch.swisstopo.amtliches-strassenverzeichnis,ch.bfs.gebaeude_wohnungs_register,KML||https://tinyurl.com/yy7ya4g9/SO/2601_bdg_erw.kml" TargetMode="External"/><Relationship Id="rId254" Type="http://schemas.openxmlformats.org/officeDocument/2006/relationships/hyperlink" Target="https://map.geo.admin.ch/?zoom=13&amp;E=2597033&amp;N=1227508&amp;layers=ch.kantone.cadastralwebmap-farbe,ch.swisstopo.amtliches-strassenverzeichnis,ch.bfs.gebaeude_wohnungs_register,KML||https://tinyurl.com/yy7ya4g9/SO/2546_bdg_erw.kml" TargetMode="External"/><Relationship Id="rId699" Type="http://schemas.openxmlformats.org/officeDocument/2006/relationships/hyperlink" Target="https://map.geo.admin.ch/?zoom=13&amp;E=2606078&amp;N=1228839&amp;layers=ch.kantone.cadastralwebmap-farbe,ch.swisstopo.amtliches-strassenverzeichnis,ch.bfs.gebaeude_wohnungs_register,KML||https://tinyurl.com/yy7ya4g9/SO/2601_bdg_erw.kml" TargetMode="External"/><Relationship Id="rId49" Type="http://schemas.openxmlformats.org/officeDocument/2006/relationships/hyperlink" Target="https://map.geo.admin.ch/?zoom=13&amp;E=2619227&amp;N=1240467&amp;layers=ch.kantone.cadastralwebmap-farbe,ch.swisstopo.amtliches-strassenverzeichnis,ch.bfs.gebaeude_wohnungs_register,KML||https://tinyurl.com/yy7ya4g9/SO/2422_bdg_erw.kml" TargetMode="External"/><Relationship Id="rId114" Type="http://schemas.openxmlformats.org/officeDocument/2006/relationships/hyperlink" Target="https://map.geo.admin.ch/?zoom=13&amp;E=2613718.083&amp;N=1258984.7&amp;layers=ch.kantone.cadastralwebmap-farbe,ch.swisstopo.amtliches-strassenverzeichnis,ch.bfs.gebaeude_wohnungs_register,KML||https://tinyurl.com/yy7ya4g9/SO/2473_bdg_erw.kml" TargetMode="External"/><Relationship Id="rId461" Type="http://schemas.openxmlformats.org/officeDocument/2006/relationships/hyperlink" Target="https://map.geo.admin.ch/?zoom=13&amp;E=2643313.657&amp;N=1248329.135&amp;layers=ch.kantone.cadastralwebmap-farbe,ch.swisstopo.amtliches-strassenverzeichnis,ch.bfs.gebaeude_wohnungs_register,KML||https://tinyurl.com/yy7ya4g9/SO/2583_bdg_erw.kml" TargetMode="External"/><Relationship Id="rId559" Type="http://schemas.openxmlformats.org/officeDocument/2006/relationships/hyperlink" Target="https://map.geo.admin.ch/?zoom=13&amp;E=2607654.4&amp;N=1227835.08&amp;layers=ch.kantone.cadastralwebmap-farbe,ch.swisstopo.amtliches-strassenverzeichnis,ch.bfs.gebaeude_wohnungs_register,KML||https://tinyurl.com/yy7ya4g9/SO/2601_bdg_erw.kml" TargetMode="External"/><Relationship Id="rId766" Type="http://schemas.openxmlformats.org/officeDocument/2006/relationships/hyperlink" Target="https://map.geo.admin.ch/?zoom=13&amp;E=2611987.147&amp;N=1252346.875&amp;layers=ch.kantone.cadastralwebmap-farbe,ch.swisstopo.amtliches-strassenverzeichnis,ch.bfs.gebaeude_wohnungs_register,KML||https://tinyurl.com/yy7ya4g9/SO/2618_bdg_erw.kml" TargetMode="External"/><Relationship Id="rId198" Type="http://schemas.openxmlformats.org/officeDocument/2006/relationships/hyperlink" Target="https://map.geo.admin.ch/?zoom=13&amp;E=2634302.385&amp;N=1249485.26&amp;layers=ch.kantone.cadastralwebmap-farbe,ch.swisstopo.amtliches-strassenverzeichnis,ch.bfs.gebaeude_wohnungs_register,KML||https://tinyurl.com/yy7ya4g9/SO/2502_bdg_erw.kml" TargetMode="External"/><Relationship Id="rId321" Type="http://schemas.openxmlformats.org/officeDocument/2006/relationships/hyperlink" Target="https://map.geo.admin.ch/?zoom=13&amp;E=2597614.424&amp;N=1223667.23&amp;layers=ch.kantone.cadastralwebmap-farbe,ch.swisstopo.amtliches-strassenverzeichnis,ch.bfs.gebaeude_wohnungs_register,KML||https://tinyurl.com/yy7ya4g9/SO/2546_bdg_erw.kml" TargetMode="External"/><Relationship Id="rId419" Type="http://schemas.openxmlformats.org/officeDocument/2006/relationships/hyperlink" Target="https://map.geo.admin.ch/?zoom=13&amp;E=2630277.305&amp;N=1242708.818&amp;layers=ch.kantone.cadastralwebmap-farbe,ch.swisstopo.amtliches-strassenverzeichnis,ch.bfs.gebaeude_wohnungs_register,KML||https://tinyurl.com/yy7ya4g9/SO/2579_bdg_erw.kml" TargetMode="External"/><Relationship Id="rId626" Type="http://schemas.openxmlformats.org/officeDocument/2006/relationships/hyperlink" Target="https://map.geo.admin.ch/?zoom=13&amp;E=2607507&amp;N=1228595&amp;layers=ch.kantone.cadastralwebmap-farbe,ch.swisstopo.amtliches-strassenverzeichnis,ch.bfs.gebaeude_wohnungs_register,KML||https://tinyurl.com/yy7ya4g9/SO/2601_bdg_erw.kml" TargetMode="External"/><Relationship Id="rId265" Type="http://schemas.openxmlformats.org/officeDocument/2006/relationships/hyperlink" Target="https://map.geo.admin.ch/?zoom=13&amp;E=2595565.342&amp;N=1226827.459&amp;layers=ch.kantone.cadastralwebmap-farbe,ch.swisstopo.amtliches-strassenverzeichnis,ch.bfs.gebaeude_wohnungs_register,KML||https://tinyurl.com/yy7ya4g9/SO/2546_bdg_erw.kml" TargetMode="External"/><Relationship Id="rId472" Type="http://schemas.openxmlformats.org/officeDocument/2006/relationships/hyperlink" Target="https://map.geo.admin.ch/?zoom=13&amp;E=2632758.096&amp;N=1243571.372&amp;layers=ch.kantone.cadastralwebmap-farbe,ch.swisstopo.amtliches-strassenverzeichnis,ch.bfs.gebaeude_wohnungs_register,KML||https://tinyurl.com/yy7ya4g9/SO/2586_bdg_erw.kml" TargetMode="External"/><Relationship Id="rId125" Type="http://schemas.openxmlformats.org/officeDocument/2006/relationships/hyperlink" Target="https://map.geo.admin.ch/?zoom=13&amp;E=2612917.038&amp;N=1259550.822&amp;layers=ch.kantone.cadastralwebmap-farbe,ch.swisstopo.amtliches-strassenverzeichnis,ch.bfs.gebaeude_wohnungs_register,KML||https://tinyurl.com/yy7ya4g9/SO/2473_bdg_erw.kml" TargetMode="External"/><Relationship Id="rId332" Type="http://schemas.openxmlformats.org/officeDocument/2006/relationships/hyperlink" Target="https://map.geo.admin.ch/?zoom=13&amp;E=2594412.328&amp;N=1227151.822&amp;layers=ch.kantone.cadastralwebmap-farbe,ch.swisstopo.amtliches-strassenverzeichnis,ch.bfs.gebaeude_wohnungs_register,KML||https://tinyurl.com/yy7ya4g9/SO/2546_bdg_erw.kml" TargetMode="External"/><Relationship Id="rId777" Type="http://schemas.openxmlformats.org/officeDocument/2006/relationships/hyperlink" Target="https://map.geo.admin.ch/?zoom=13&amp;E=2614347.588&amp;N=1249194.15&amp;layers=ch.kantone.cadastralwebmap-farbe,ch.swisstopo.amtliches-strassenverzeichnis,ch.bfs.gebaeude_wohnungs_register,KML||https://tinyurl.com/yy7ya4g9/SO/2621_bdg_erw.kml" TargetMode="External"/><Relationship Id="rId637" Type="http://schemas.openxmlformats.org/officeDocument/2006/relationships/hyperlink" Target="https://map.geo.admin.ch/?zoom=13&amp;E=2607446.426&amp;N=1228441.884&amp;layers=ch.kantone.cadastralwebmap-farbe,ch.swisstopo.amtliches-strassenverzeichnis,ch.bfs.gebaeude_wohnungs_register,KML||https://tinyurl.com/yy7ya4g9/SO/2601_bdg_erw.kml" TargetMode="External"/><Relationship Id="rId276" Type="http://schemas.openxmlformats.org/officeDocument/2006/relationships/hyperlink" Target="https://map.geo.admin.ch/?zoom=13&amp;E=2596895.347&amp;N=1228048.442&amp;layers=ch.kantone.cadastralwebmap-farbe,ch.swisstopo.amtliches-strassenverzeichnis,ch.bfs.gebaeude_wohnungs_register,KML||https://tinyurl.com/yy7ya4g9/SO/2546_bdg_erw.kml" TargetMode="External"/><Relationship Id="rId483" Type="http://schemas.openxmlformats.org/officeDocument/2006/relationships/hyperlink" Target="https://map.geo.admin.ch/?zoom=13&amp;E=2632523.346&amp;N=1242954.517&amp;layers=ch.kantone.cadastralwebmap-farbe,ch.swisstopo.amtliches-strassenverzeichnis,ch.bfs.gebaeude_wohnungs_register,KML||https://tinyurl.com/yy7ya4g9/SO/2586_bdg_erw.kml" TargetMode="External"/><Relationship Id="rId690" Type="http://schemas.openxmlformats.org/officeDocument/2006/relationships/hyperlink" Target="https://map.geo.admin.ch/?zoom=13&amp;E=2607198&amp;N=1227910&amp;layers=ch.kantone.cadastralwebmap-farbe,ch.swisstopo.amtliches-strassenverzeichnis,ch.bfs.gebaeude_wohnungs_register,KML||https://tinyurl.com/yy7ya4g9/SO/2601_bdg_erw.kml" TargetMode="External"/><Relationship Id="rId704" Type="http://schemas.openxmlformats.org/officeDocument/2006/relationships/hyperlink" Target="https://map.geo.admin.ch/?zoom=13&amp;E=2606347.503&amp;N=1227491.978&amp;layers=ch.kantone.cadastralwebmap-farbe,ch.swisstopo.amtliches-strassenverzeichnis,ch.bfs.gebaeude_wohnungs_register,KML||https://tinyurl.com/yy7ya4g9/SO/2601_bdg_erw.kml" TargetMode="External"/><Relationship Id="rId40" Type="http://schemas.openxmlformats.org/officeDocument/2006/relationships/hyperlink" Target="https://map.geo.admin.ch/?zoom=13&amp;E=2619246&amp;N=1239392&amp;layers=ch.kantone.cadastralwebmap-farbe,ch.swisstopo.amtliches-strassenverzeichnis,ch.bfs.gebaeude_wohnungs_register,KML||https://tinyurl.com/yy7ya4g9/SO/2422_bdg_erw.kml" TargetMode="External"/><Relationship Id="rId136" Type="http://schemas.openxmlformats.org/officeDocument/2006/relationships/hyperlink" Target="https://map.geo.admin.ch/?zoom=13&amp;E=2606053&amp;N=1258223&amp;layers=ch.kantone.cadastralwebmap-farbe,ch.swisstopo.amtliches-strassenverzeichnis,ch.bfs.gebaeude_wohnungs_register,KML||https://tinyurl.com/yy7ya4g9/SO/2476_bdg_erw.kml" TargetMode="External"/><Relationship Id="rId343" Type="http://schemas.openxmlformats.org/officeDocument/2006/relationships/hyperlink" Target="https://map.geo.admin.ch/?zoom=13&amp;E=2606199.17&amp;N=1231069.873&amp;layers=ch.kantone.cadastralwebmap-farbe,ch.swisstopo.amtliches-strassenverzeichnis,ch.bfs.gebaeude_wohnungs_register,KML||https://tinyurl.com/yy7ya4g9/SO/2553_bdg_erw.kml" TargetMode="External"/><Relationship Id="rId550" Type="http://schemas.openxmlformats.org/officeDocument/2006/relationships/hyperlink" Target="https://map.geo.admin.ch/?zoom=13&amp;E=2607264.302&amp;N=1227874.125&amp;layers=ch.kantone.cadastralwebmap-farbe,ch.swisstopo.amtliches-strassenverzeichnis,ch.bfs.gebaeude_wohnungs_register,KML||https://tinyurl.com/yy7ya4g9/SO/2601_bdg_erw.kml" TargetMode="External"/><Relationship Id="rId203" Type="http://schemas.openxmlformats.org/officeDocument/2006/relationships/hyperlink" Target="https://map.geo.admin.ch/?zoom=13&amp;E=2608751&amp;N=1226333&amp;layers=ch.kantone.cadastralwebmap-farbe,ch.swisstopo.amtliches-strassenverzeichnis,ch.bfs.gebaeude_wohnungs_register,KML||https://tinyurl.com/yy7ya4g9/SO/2513_bdg_erw.kml" TargetMode="External"/><Relationship Id="rId648" Type="http://schemas.openxmlformats.org/officeDocument/2006/relationships/hyperlink" Target="https://map.geo.admin.ch/?zoom=13&amp;E=2607490.201&amp;N=1228618.804&amp;layers=ch.kantone.cadastralwebmap-farbe,ch.swisstopo.amtliches-strassenverzeichnis,ch.bfs.gebaeude_wohnungs_register,KML||https://tinyurl.com/yy7ya4g9/SO/2601_bdg_erw.kml" TargetMode="External"/><Relationship Id="rId287" Type="http://schemas.openxmlformats.org/officeDocument/2006/relationships/hyperlink" Target="https://map.geo.admin.ch/?zoom=13&amp;E=2595934.344&amp;N=1227311.454&amp;layers=ch.kantone.cadastralwebmap-farbe,ch.swisstopo.amtliches-strassenverzeichnis,ch.bfs.gebaeude_wohnungs_register,KML||https://tinyurl.com/yy7ya4g9/SO/2546_bdg_erw.kml" TargetMode="External"/><Relationship Id="rId410" Type="http://schemas.openxmlformats.org/officeDocument/2006/relationships/hyperlink" Target="https://map.geo.admin.ch/?zoom=13&amp;E=2629329.165&amp;N=1241706.714&amp;layers=ch.kantone.cadastralwebmap-farbe,ch.swisstopo.amtliches-strassenverzeichnis,ch.bfs.gebaeude_wohnungs_register,KML||https://tinyurl.com/yy7ya4g9/SO/2578_bdg_erw.kml" TargetMode="External"/><Relationship Id="rId494" Type="http://schemas.openxmlformats.org/officeDocument/2006/relationships/hyperlink" Target="https://map.geo.admin.ch/?zoom=13&amp;E=2606252.059&amp;N=1229176.454&amp;layers=ch.kantone.cadastralwebmap-farbe,ch.swisstopo.amtliches-strassenverzeichnis,ch.bfs.gebaeude_wohnungs_register,KML||https://tinyurl.com/yy7ya4g9/SO/2601_bdg_erw.kml" TargetMode="External"/><Relationship Id="rId508" Type="http://schemas.openxmlformats.org/officeDocument/2006/relationships/hyperlink" Target="https://map.geo.admin.ch/?zoom=13&amp;E=2607357.842&amp;N=1228554.85&amp;layers=ch.kantone.cadastralwebmap-farbe,ch.swisstopo.amtliches-strassenverzeichnis,ch.bfs.gebaeude_wohnungs_register,KML||https://tinyurl.com/yy7ya4g9/SO/2601_bdg_erw.kml" TargetMode="External"/><Relationship Id="rId715" Type="http://schemas.openxmlformats.org/officeDocument/2006/relationships/hyperlink" Target="https://map.geo.admin.ch/?zoom=13&amp;E=2607234.277&amp;N=1229391.729&amp;layers=ch.kantone.cadastralwebmap-farbe,ch.swisstopo.amtliches-strassenverzeichnis,ch.bfs.gebaeude_wohnungs_register,KML||https://tinyurl.com/yy7ya4g9/SO/2601_bdg_erw.kml" TargetMode="External"/><Relationship Id="rId147" Type="http://schemas.openxmlformats.org/officeDocument/2006/relationships/hyperlink" Target="https://map.geo.admin.ch/?zoom=13&amp;E=2601589&amp;N=1258767.5&amp;layers=ch.kantone.cadastralwebmap-farbe,ch.swisstopo.amtliches-strassenverzeichnis,ch.bfs.gebaeude_wohnungs_register,KML||https://tinyurl.com/yy7ya4g9/SO/2479_bdg_erw.kml" TargetMode="External"/><Relationship Id="rId354" Type="http://schemas.openxmlformats.org/officeDocument/2006/relationships/hyperlink" Target="https://map.geo.admin.ch/?zoom=13&amp;E=2601151.81&amp;N=1228216.65&amp;layers=ch.kantone.cadastralwebmap-farbe,ch.swisstopo.amtliches-strassenverzeichnis,ch.bfs.gebaeude_wohnungs_register,KML||https://tinyurl.com/yy7ya4g9/SO/2556_bdg_erw.kml" TargetMode="External"/><Relationship Id="rId51" Type="http://schemas.openxmlformats.org/officeDocument/2006/relationships/hyperlink" Target="https://map.geo.admin.ch/?zoom=13&amp;E=2618756.93&amp;N=1240335.562&amp;layers=ch.kantone.cadastralwebmap-farbe,ch.swisstopo.amtliches-strassenverzeichnis,ch.bfs.gebaeude_wohnungs_register,KML||https://tinyurl.com/yy7ya4g9/SO/2422_bdg_erw.kml" TargetMode="External"/><Relationship Id="rId561" Type="http://schemas.openxmlformats.org/officeDocument/2006/relationships/hyperlink" Target="https://map.geo.admin.ch/?zoom=13&amp;E=2607688.746&amp;N=1227809.505&amp;layers=ch.kantone.cadastralwebmap-farbe,ch.swisstopo.amtliches-strassenverzeichnis,ch.bfs.gebaeude_wohnungs_register,KML||https://tinyurl.com/yy7ya4g9/SO/2601_bdg_erw.kml" TargetMode="External"/><Relationship Id="rId659" Type="http://schemas.openxmlformats.org/officeDocument/2006/relationships/hyperlink" Target="https://map.geo.admin.ch/?zoom=13&amp;E=2608002&amp;N=1228230&amp;layers=ch.kantone.cadastralwebmap-farbe,ch.swisstopo.amtliches-strassenverzeichnis,ch.bfs.gebaeude_wohnungs_register,KML||https://tinyurl.com/yy7ya4g9/SO/2601_bdg_erw.kml" TargetMode="External"/><Relationship Id="rId214" Type="http://schemas.openxmlformats.org/officeDocument/2006/relationships/hyperlink" Target="https://map.geo.admin.ch/?zoom=13&amp;E=2612848&amp;N=1229157&amp;layers=ch.kantone.cadastralwebmap-farbe,ch.swisstopo.amtliches-strassenverzeichnis,ch.bfs.gebaeude_wohnungs_register,KML||https://tinyurl.com/yy7ya4g9/SO/2516_bdg_erw.kml" TargetMode="External"/><Relationship Id="rId298" Type="http://schemas.openxmlformats.org/officeDocument/2006/relationships/hyperlink" Target="https://map.geo.admin.ch/?zoom=13&amp;E=2596374.346&amp;N=1227905.447&amp;layers=ch.kantone.cadastralwebmap-farbe,ch.swisstopo.amtliches-strassenverzeichnis,ch.bfs.gebaeude_wohnungs_register,KML||https://tinyurl.com/yy7ya4g9/SO/2546_bdg_erw.kml" TargetMode="External"/><Relationship Id="rId421" Type="http://schemas.openxmlformats.org/officeDocument/2006/relationships/hyperlink" Target="https://map.geo.admin.ch/?zoom=13&amp;E=2629536.902&amp;N=1242898.658&amp;layers=ch.kantone.cadastralwebmap-farbe,ch.swisstopo.amtliches-strassenverzeichnis,ch.bfs.gebaeude_wohnungs_register,KML||https://tinyurl.com/yy7ya4g9/SO/2579_bdg_erw.kml" TargetMode="External"/><Relationship Id="rId519" Type="http://schemas.openxmlformats.org/officeDocument/2006/relationships/hyperlink" Target="https://map.geo.admin.ch/?zoom=13&amp;E=2607459&amp;N=1228584&amp;layers=ch.kantone.cadastralwebmap-farbe,ch.swisstopo.amtliches-strassenverzeichnis,ch.bfs.gebaeude_wohnungs_register,KML||https://tinyurl.com/yy7ya4g9/SO/2601_bdg_erw.kml" TargetMode="External"/><Relationship Id="rId158" Type="http://schemas.openxmlformats.org/officeDocument/2006/relationships/hyperlink" Target="https://map.geo.admin.ch/?zoom=13&amp;E=2641629.629&amp;N=1247087.781&amp;layers=ch.kantone.cadastralwebmap-farbe,ch.swisstopo.amtliches-strassenverzeichnis,ch.bfs.gebaeude_wohnungs_register,KML||https://tinyurl.com/yy7ya4g9/SO/2495_bdg_erw.kml" TargetMode="External"/><Relationship Id="rId726" Type="http://schemas.openxmlformats.org/officeDocument/2006/relationships/hyperlink" Target="https://map.geo.admin.ch/?zoom=13&amp;E=2602381.39&amp;N=1248782.246&amp;layers=ch.kantone.cadastralwebmap-farbe,ch.swisstopo.amtliches-strassenverzeichnis,ch.bfs.gebaeude_wohnungs_register,KML||https://tinyurl.com/yy7ya4g9/SO/2611_bdg_erw.kml" TargetMode="External"/><Relationship Id="rId62" Type="http://schemas.openxmlformats.org/officeDocument/2006/relationships/hyperlink" Target="https://map.geo.admin.ch/?zoom=13&amp;E=2623821&amp;N=1242377&amp;layers=ch.kantone.cadastralwebmap-farbe,ch.swisstopo.amtliches-strassenverzeichnis,ch.bfs.gebaeude_wohnungs_register,KML||https://tinyurl.com/yy7ya4g9/SO/2425_bdg_erw.kml" TargetMode="External"/><Relationship Id="rId365" Type="http://schemas.openxmlformats.org/officeDocument/2006/relationships/hyperlink" Target="https://map.geo.admin.ch/?zoom=13&amp;E=2600126.665&amp;N=1228717.878&amp;layers=ch.kantone.cadastralwebmap-farbe,ch.swisstopo.amtliches-strassenverzeichnis,ch.bfs.gebaeude_wohnungs_register,KML||https://tinyurl.com/yy7ya4g9/SO/2556_bdg_erw.kml" TargetMode="External"/><Relationship Id="rId572" Type="http://schemas.openxmlformats.org/officeDocument/2006/relationships/hyperlink" Target="https://map.geo.admin.ch/?zoom=13&amp;E=2607845.756&amp;N=1227957.406&amp;layers=ch.kantone.cadastralwebmap-farbe,ch.swisstopo.amtliches-strassenverzeichnis,ch.bfs.gebaeude_wohnungs_register,KML||https://tinyurl.com/yy7ya4g9/SO/2601_bdg_erw.kml" TargetMode="External"/><Relationship Id="rId225" Type="http://schemas.openxmlformats.org/officeDocument/2006/relationships/hyperlink" Target="https://map.geo.admin.ch/?zoom=13&amp;E=2609097.248&amp;N=1228023.309&amp;layers=ch.kantone.cadastralwebmap-farbe,ch.swisstopo.amtliches-strassenverzeichnis,ch.bfs.gebaeude_wohnungs_register,KML||https://tinyurl.com/yy7ya4g9/SO/2534_bdg_erw.kml" TargetMode="External"/><Relationship Id="rId432" Type="http://schemas.openxmlformats.org/officeDocument/2006/relationships/hyperlink" Target="https://map.geo.admin.ch/?zoom=13&amp;E=2631088.124&amp;N=1241059.966&amp;layers=ch.kantone.cadastralwebmap-farbe,ch.swisstopo.amtliches-strassenverzeichnis,ch.bfs.gebaeude_wohnungs_register,KML||https://tinyurl.com/yy7ya4g9/SO/2580_bdg_erw.kml" TargetMode="External"/><Relationship Id="rId737" Type="http://schemas.openxmlformats.org/officeDocument/2006/relationships/hyperlink" Target="https://map.geo.admin.ch/?zoom=13&amp;E=2602687.886&amp;N=1249079.053&amp;layers=ch.kantone.cadastralwebmap-farbe,ch.swisstopo.amtliches-strassenverzeichnis,ch.bfs.gebaeude_wohnungs_register,KML||https://tinyurl.com/yy7ya4g9/SO/2611_bdg_erw.kml" TargetMode="External"/><Relationship Id="rId73" Type="http://schemas.openxmlformats.org/officeDocument/2006/relationships/hyperlink" Target="https://map.geo.admin.ch/?zoom=13&amp;E=2603730.768&amp;N=1235399.693&amp;layers=ch.kantone.cadastralwebmap-farbe,ch.swisstopo.amtliches-strassenverzeichnis,ch.bfs.gebaeude_wohnungs_register,KML||https://tinyurl.com/yy7ya4g9/SO/2430_bdg_erw.kml" TargetMode="External"/><Relationship Id="rId169" Type="http://schemas.openxmlformats.org/officeDocument/2006/relationships/hyperlink" Target="https://map.geo.admin.ch/?zoom=13&amp;E=2640083.75&amp;N=1248926.875&amp;layers=ch.kantone.cadastralwebmap-farbe,ch.swisstopo.amtliches-strassenverzeichnis,ch.bfs.gebaeude_wohnungs_register,KML||https://tinyurl.com/yy7ya4g9/SO/2499_bdg_erw.kml" TargetMode="External"/><Relationship Id="rId376" Type="http://schemas.openxmlformats.org/officeDocument/2006/relationships/hyperlink" Target="https://map.geo.admin.ch/?zoom=13&amp;E=2601156.768&amp;N=1228581.891&amp;layers=ch.kantone.cadastralwebmap-farbe,ch.swisstopo.amtliches-strassenverzeichnis,ch.bfs.gebaeude_wohnungs_register,KML||https://tinyurl.com/yy7ya4g9/SO/2556_bdg_erw.kml" TargetMode="External"/><Relationship Id="rId583" Type="http://schemas.openxmlformats.org/officeDocument/2006/relationships/hyperlink" Target="https://map.geo.admin.ch/?zoom=13&amp;E=2607530.485&amp;N=1228443.232&amp;layers=ch.kantone.cadastralwebmap-farbe,ch.swisstopo.amtliches-strassenverzeichnis,ch.bfs.gebaeude_wohnungs_register,KML||https://tinyurl.com/yy7ya4g9/SO/2601_bdg_erw.kml" TargetMode="External"/><Relationship Id="rId4" Type="http://schemas.openxmlformats.org/officeDocument/2006/relationships/hyperlink" Target="https://map.geo.admin.ch/?zoom=13&amp;E=2629507.9&amp;N=1238197&amp;layers=ch.kantone.cadastralwebmap-farbe,ch.swisstopo.amtliches-strassenverzeichnis,ch.bfs.gebaeude_wohnungs_register,KML||https://tinyurl.com/yy7ya4g9/SO/2402_bdg_erw.kml" TargetMode="External"/><Relationship Id="rId236" Type="http://schemas.openxmlformats.org/officeDocument/2006/relationships/hyperlink" Target="https://map.geo.admin.ch/?zoom=13&amp;E=2612087.75&amp;N=1231602.125&amp;layers=ch.kantone.cadastralwebmap-farbe,ch.swisstopo.amtliches-strassenverzeichnis,ch.bfs.gebaeude_wohnungs_register,KML||https://tinyurl.com/yy7ya4g9/SO/2545_bdg_erw.kml" TargetMode="External"/><Relationship Id="rId443" Type="http://schemas.openxmlformats.org/officeDocument/2006/relationships/hyperlink" Target="https://map.geo.admin.ch/?zoom=13&amp;E=2636230&amp;N=1244190&amp;layers=ch.kantone.cadastralwebmap-farbe,ch.swisstopo.amtliches-strassenverzeichnis,ch.bfs.gebaeude_wohnungs_register,KML||https://tinyurl.com/yy7ya4g9/SO/2581_bdg_erw.kml" TargetMode="External"/><Relationship Id="rId650" Type="http://schemas.openxmlformats.org/officeDocument/2006/relationships/hyperlink" Target="https://map.geo.admin.ch/?zoom=13&amp;E=2607024&amp;N=1228569&amp;layers=ch.kantone.cadastralwebmap-farbe,ch.swisstopo.amtliches-strassenverzeichnis,ch.bfs.gebaeude_wohnungs_register,KML||https://tinyurl.com/yy7ya4g9/SO/2601_bdg_erw.kml" TargetMode="External"/><Relationship Id="rId303" Type="http://schemas.openxmlformats.org/officeDocument/2006/relationships/hyperlink" Target="https://map.geo.admin.ch/?zoom=13&amp;E=2598004&amp;N=1227271.3&amp;layers=ch.kantone.cadastralwebmap-farbe,ch.swisstopo.amtliches-strassenverzeichnis,ch.bfs.gebaeude_wohnungs_register,KML||https://tinyurl.com/yy7ya4g9/SO/2546_bdg_erw.kml" TargetMode="External"/><Relationship Id="rId748" Type="http://schemas.openxmlformats.org/officeDocument/2006/relationships/hyperlink" Target="https://map.geo.admin.ch/?zoom=13&amp;E=2607595.541&amp;N=1250580.541&amp;layers=ch.kantone.cadastralwebmap-farbe,ch.swisstopo.amtliches-strassenverzeichnis,ch.bfs.gebaeude_wohnungs_register,KML||https://tinyurl.com/yy7ya4g9/SO/2613_bdg_erw.kml" TargetMode="External"/><Relationship Id="rId84" Type="http://schemas.openxmlformats.org/officeDocument/2006/relationships/hyperlink" Target="https://map.geo.admin.ch/?zoom=13&amp;E=2601970.75&amp;N=1214827.125&amp;layers=ch.kantone.cadastralwebmap-farbe,ch.swisstopo.amtliches-strassenverzeichnis,ch.bfs.gebaeude_wohnungs_register,KML||https://tinyurl.com/yy7ya4g9/SO/2457_bdg_erw.kml" TargetMode="External"/><Relationship Id="rId387" Type="http://schemas.openxmlformats.org/officeDocument/2006/relationships/hyperlink" Target="https://map.geo.admin.ch/?zoom=13&amp;E=2640374.562&amp;N=1246234.987&amp;layers=ch.kantone.cadastralwebmap-farbe,ch.swisstopo.amtliches-strassenverzeichnis,ch.bfs.gebaeude_wohnungs_register,KML||https://tinyurl.com/yy7ya4g9/SO/2572_bdg_erw.kml" TargetMode="External"/><Relationship Id="rId510" Type="http://schemas.openxmlformats.org/officeDocument/2006/relationships/hyperlink" Target="https://map.geo.admin.ch/?zoom=13&amp;E=2607416&amp;N=1228656&amp;layers=ch.kantone.cadastralwebmap-farbe,ch.swisstopo.amtliches-strassenverzeichnis,ch.bfs.gebaeude_wohnungs_register,KML||https://tinyurl.com/yy7ya4g9/SO/2601_bdg_erw.kml" TargetMode="External"/><Relationship Id="rId594" Type="http://schemas.openxmlformats.org/officeDocument/2006/relationships/hyperlink" Target="https://map.geo.admin.ch/?zoom=13&amp;E=2607329&amp;N=1228582&amp;layers=ch.kantone.cadastralwebmap-farbe,ch.swisstopo.amtliches-strassenverzeichnis,ch.bfs.gebaeude_wohnungs_register,KML||https://tinyurl.com/yy7ya4g9/SO/2601_bdg_erw.kml" TargetMode="External"/><Relationship Id="rId608" Type="http://schemas.openxmlformats.org/officeDocument/2006/relationships/hyperlink" Target="https://map.geo.admin.ch/?zoom=13&amp;E=2607620&amp;N=1228709&amp;layers=ch.kantone.cadastralwebmap-farbe,ch.swisstopo.amtliches-strassenverzeichnis,ch.bfs.gebaeude_wohnungs_register,KML||https://tinyurl.com/yy7ya4g9/SO/2601_bdg_erw.kml" TargetMode="External"/><Relationship Id="rId247" Type="http://schemas.openxmlformats.org/officeDocument/2006/relationships/hyperlink" Target="https://map.geo.admin.ch/?zoom=13&amp;E=2596695&amp;N=1227076&amp;layers=ch.kantone.cadastralwebmap-farbe,ch.swisstopo.amtliches-strassenverzeichnis,ch.bfs.gebaeude_wohnungs_register,KML||https://tinyurl.com/yy7ya4g9/SO/2546_bdg_erw.kml" TargetMode="External"/><Relationship Id="rId107" Type="http://schemas.openxmlformats.org/officeDocument/2006/relationships/hyperlink" Target="https://map.geo.admin.ch/?zoom=13&amp;E=2617388.005&amp;N=1255609.005&amp;layers=ch.kantone.cadastralwebmap-farbe,ch.swisstopo.amtliches-strassenverzeichnis,ch.bfs.gebaeude_wohnungs_register,KML||https://tinyurl.com/yy7ya4g9/SO/2472_bdg_erw.kml" TargetMode="External"/><Relationship Id="rId454" Type="http://schemas.openxmlformats.org/officeDocument/2006/relationships/hyperlink" Target="https://map.geo.admin.ch/?zoom=13&amp;E=2631243.48&amp;N=1243812.721&amp;layers=ch.kantone.cadastralwebmap-farbe,ch.swisstopo.amtliches-strassenverzeichnis,ch.bfs.gebaeude_wohnungs_register,KML||https://tinyurl.com/yy7ya4g9/SO/2582_bdg_erw.kml" TargetMode="External"/><Relationship Id="rId661" Type="http://schemas.openxmlformats.org/officeDocument/2006/relationships/hyperlink" Target="https://map.geo.admin.ch/?zoom=13&amp;E=2607987&amp;N=1228227&amp;layers=ch.kantone.cadastralwebmap-farbe,ch.swisstopo.amtliches-strassenverzeichnis,ch.bfs.gebaeude_wohnungs_register,KML||https://tinyurl.com/yy7ya4g9/SO/2601_bdg_erw.kml" TargetMode="External"/><Relationship Id="rId759" Type="http://schemas.openxmlformats.org/officeDocument/2006/relationships/hyperlink" Target="https://map.geo.admin.ch/?zoom=13&amp;E=2612105&amp;N=1252385&amp;layers=ch.kantone.cadastralwebmap-farbe,ch.swisstopo.amtliches-strassenverzeichnis,ch.bfs.gebaeude_wohnungs_register,KML||https://tinyurl.com/yy7ya4g9/SO/2618_bdg_erw.kml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map.geo.admin.ch/?zoom=13&amp;E=2639577.393&amp;N=1254363.178&amp;layers=ch.kantone.cadastralwebmap-farbe,ch.swisstopo.amtliches-strassenverzeichnis,ch.bfs.gebaeude_wohnungs_register,KML||https://tinyurl.com/yy7ya4g9/SO/2492_bdg_erw.kml" TargetMode="External"/><Relationship Id="rId299" Type="http://schemas.openxmlformats.org/officeDocument/2006/relationships/hyperlink" Target="https://map.geo.admin.ch/?zoom=13&amp;E=2642602.411&amp;N=1247437.007&amp;layers=ch.kantone.cadastralwebmap-farbe,ch.swisstopo.amtliches-strassenverzeichnis,ch.bfs.gebaeude_wohnungs_register,KML||https://tinyurl.com/yy7ya4g9/SO/2583_bdg_erw.kml" TargetMode="External"/><Relationship Id="rId21" Type="http://schemas.openxmlformats.org/officeDocument/2006/relationships/hyperlink" Target="https://map.geo.admin.ch/?zoom=13&amp;E=2618883.616&amp;N=1240821.606&amp;layers=ch.kantone.cadastralwebmap-farbe,ch.swisstopo.amtliches-strassenverzeichnis,ch.bfs.gebaeude_wohnungs_register,KML||https://tinyurl.com/yy7ya4g9/SO/2422_bdg_erw.kml" TargetMode="External"/><Relationship Id="rId63" Type="http://schemas.openxmlformats.org/officeDocument/2006/relationships/hyperlink" Target="https://map.geo.admin.ch/?zoom=13&amp;E=2613974.782&amp;N=1258962.577&amp;layers=ch.kantone.cadastralwebmap-farbe,ch.swisstopo.amtliches-strassenverzeichnis,ch.bfs.gebaeude_wohnungs_register,KML||https://tinyurl.com/yy7ya4g9/SO/2473_bdg_erw.kml" TargetMode="External"/><Relationship Id="rId159" Type="http://schemas.openxmlformats.org/officeDocument/2006/relationships/hyperlink" Target="https://map.geo.admin.ch/?zoom=13&amp;E=2642802.624&amp;N=1249940.086&amp;layers=ch.kantone.cadastralwebmap-farbe,ch.swisstopo.amtliches-strassenverzeichnis,ch.bfs.gebaeude_wohnungs_register,KML||https://tinyurl.com/yy7ya4g9/SO/2503_bdg_erw.kml" TargetMode="External"/><Relationship Id="rId324" Type="http://schemas.openxmlformats.org/officeDocument/2006/relationships/hyperlink" Target="https://map.geo.admin.ch/?zoom=13&amp;E=2606573.022&amp;N=1228405.18&amp;layers=ch.kantone.cadastralwebmap-farbe,ch.swisstopo.amtliches-strassenverzeichnis,ch.bfs.gebaeude_wohnungs_register,KML||https://tinyurl.com/yy7ya4g9/SO/2601_bdg_erw.kml" TargetMode="External"/><Relationship Id="rId170" Type="http://schemas.openxmlformats.org/officeDocument/2006/relationships/hyperlink" Target="https://map.geo.admin.ch/?zoom=13&amp;E=2604990.933&amp;N=1228881.334&amp;layers=ch.kantone.cadastralwebmap-farbe,ch.swisstopo.amtliches-strassenverzeichnis,ch.bfs.gebaeude_wohnungs_register,KML||https://tinyurl.com/yy7ya4g9/SO/2542_bdg_erw.kml" TargetMode="External"/><Relationship Id="rId226" Type="http://schemas.openxmlformats.org/officeDocument/2006/relationships/hyperlink" Target="https://map.geo.admin.ch/?zoom=13&amp;E=2629667.709&amp;N=1235413.05&amp;layers=ch.kantone.cadastralwebmap-farbe,ch.swisstopo.amtliches-strassenverzeichnis,ch.bfs.gebaeude_wohnungs_register,KML||https://tinyurl.com/yy7ya4g9/SO/2575_bdg_erw.kml" TargetMode="External"/><Relationship Id="rId268" Type="http://schemas.openxmlformats.org/officeDocument/2006/relationships/hyperlink" Target="https://map.geo.admin.ch/?zoom=13&amp;E=2636411.496&amp;N=1245901.466&amp;layers=ch.kantone.cadastralwebmap-farbe,ch.swisstopo.amtliches-strassenverzeichnis,ch.bfs.gebaeude_wohnungs_register,KML||https://tinyurl.com/yy7ya4g9/SO/2581_bdg_erw.kml" TargetMode="External"/><Relationship Id="rId32" Type="http://schemas.openxmlformats.org/officeDocument/2006/relationships/hyperlink" Target="https://map.geo.admin.ch/?zoom=13&amp;E=2620414.042&amp;N=1242505.639&amp;layers=ch.kantone.cadastralwebmap-farbe,ch.swisstopo.amtliches-strassenverzeichnis,ch.bfs.gebaeude_wohnungs_register,KML||https://tinyurl.com/yy7ya4g9/SO/2428_bdg_erw.kml" TargetMode="External"/><Relationship Id="rId74" Type="http://schemas.openxmlformats.org/officeDocument/2006/relationships/hyperlink" Target="https://map.geo.admin.ch/?zoom=13&amp;E=2605587.042&amp;N=1258414.018&amp;layers=ch.kantone.cadastralwebmap-farbe,ch.swisstopo.amtliches-strassenverzeichnis,ch.bfs.gebaeude_wohnungs_register,KML||https://tinyurl.com/yy7ya4g9/SO/2476_bdg_erw.kml" TargetMode="External"/><Relationship Id="rId128" Type="http://schemas.openxmlformats.org/officeDocument/2006/relationships/hyperlink" Target="https://map.geo.admin.ch/?zoom=13&amp;E=2638969.777&amp;N=1245534.945&amp;layers=ch.kantone.cadastralwebmap-farbe,ch.swisstopo.amtliches-strassenverzeichnis,ch.bfs.gebaeude_wohnungs_register,KML||https://tinyurl.com/yy7ya4g9/SO/2497_bdg_erw.kml" TargetMode="External"/><Relationship Id="rId5" Type="http://schemas.openxmlformats.org/officeDocument/2006/relationships/hyperlink" Target="https://map.geo.admin.ch/?zoom=13&amp;E=2627192.867&amp;N=1241418.653&amp;layers=ch.kantone.cadastralwebmap-farbe,ch.swisstopo.amtliches-strassenverzeichnis,ch.bfs.gebaeude_wohnungs_register,KML||https://tinyurl.com/yy7ya4g9/SO/2401_bdg_erw.kml" TargetMode="External"/><Relationship Id="rId181" Type="http://schemas.openxmlformats.org/officeDocument/2006/relationships/hyperlink" Target="https://map.geo.admin.ch/?zoom=13&amp;E=2596653.863&amp;N=1227950.968&amp;layers=ch.kantone.cadastralwebmap-farbe,ch.swisstopo.amtliches-strassenverzeichnis,ch.bfs.gebaeude_wohnungs_register,KML||https://tinyurl.com/yy7ya4g9/SO/2546_bdg_erw.kml" TargetMode="External"/><Relationship Id="rId237" Type="http://schemas.openxmlformats.org/officeDocument/2006/relationships/hyperlink" Target="https://map.geo.admin.ch/?zoom=13&amp;E=2629847.363&amp;N=1242475.385&amp;layers=ch.kantone.cadastralwebmap-farbe,ch.swisstopo.amtliches-strassenverzeichnis,ch.bfs.gebaeude_wohnungs_register,KML||https://tinyurl.com/yy7ya4g9/SO/2579_bdg_erw.kml" TargetMode="External"/><Relationship Id="rId279" Type="http://schemas.openxmlformats.org/officeDocument/2006/relationships/hyperlink" Target="https://map.geo.admin.ch/?zoom=13&amp;E=2635491.986&amp;N=1245426.841&amp;layers=ch.kantone.cadastralwebmap-farbe,ch.swisstopo.amtliches-strassenverzeichnis,ch.bfs.gebaeude_wohnungs_register,KML||https://tinyurl.com/yy7ya4g9/SO/2581_bdg_erw.kml" TargetMode="External"/><Relationship Id="rId43" Type="http://schemas.openxmlformats.org/officeDocument/2006/relationships/hyperlink" Target="https://map.geo.admin.ch/?zoom=13&amp;E=2607056.951&amp;N=1236617.174&amp;layers=ch.kantone.cadastralwebmap-farbe,ch.swisstopo.amtliches-strassenverzeichnis,ch.bfs.gebaeude_wohnungs_register,KML||https://tinyurl.com/yy7ya4g9/SO/2430_bdg_erw.kml" TargetMode="External"/><Relationship Id="rId139" Type="http://schemas.openxmlformats.org/officeDocument/2006/relationships/hyperlink" Target="https://map.geo.admin.ch/?zoom=13&amp;E=2634018.948&amp;N=1250502.327&amp;layers=ch.kantone.cadastralwebmap-farbe,ch.swisstopo.amtliches-strassenverzeichnis,ch.bfs.gebaeude_wohnungs_register,KML||https://tinyurl.com/yy7ya4g9/SO/2502_bdg_erw.kml" TargetMode="External"/><Relationship Id="rId290" Type="http://schemas.openxmlformats.org/officeDocument/2006/relationships/hyperlink" Target="https://map.geo.admin.ch/?zoom=13&amp;E=2642807.159&amp;N=1246848.664&amp;layers=ch.kantone.cadastralwebmap-farbe,ch.swisstopo.amtliches-strassenverzeichnis,ch.bfs.gebaeude_wohnungs_register,KML||https://tinyurl.com/yy7ya4g9/SO/2583_bdg_erw.kml" TargetMode="External"/><Relationship Id="rId304" Type="http://schemas.openxmlformats.org/officeDocument/2006/relationships/hyperlink" Target="https://map.geo.admin.ch/?zoom=13&amp;E=2632940.573&amp;N=1243592.976&amp;layers=ch.kantone.cadastralwebmap-farbe,ch.swisstopo.amtliches-strassenverzeichnis,ch.bfs.gebaeude_wohnungs_register,KML||https://tinyurl.com/yy7ya4g9/SO/2586_bdg_erw.kml" TargetMode="External"/><Relationship Id="rId85" Type="http://schemas.openxmlformats.org/officeDocument/2006/relationships/hyperlink" Target="https://map.geo.admin.ch/?zoom=13&amp;E=2605613.803&amp;N=1258506.053&amp;layers=ch.kantone.cadastralwebmap-farbe,ch.swisstopo.amtliches-strassenverzeichnis,ch.bfs.gebaeude_wohnungs_register,KML||https://tinyurl.com/yy7ya4g9/SO/2476_bdg_erw.kml" TargetMode="External"/><Relationship Id="rId150" Type="http://schemas.openxmlformats.org/officeDocument/2006/relationships/hyperlink" Target="https://map.geo.admin.ch/?zoom=13&amp;E=2642590.903&amp;N=1249336.811&amp;layers=ch.kantone.cadastralwebmap-farbe,ch.swisstopo.amtliches-strassenverzeichnis,ch.bfs.gebaeude_wohnungs_register,KML||https://tinyurl.com/yy7ya4g9/SO/2503_bdg_erw.kml" TargetMode="External"/><Relationship Id="rId192" Type="http://schemas.openxmlformats.org/officeDocument/2006/relationships/hyperlink" Target="https://map.geo.admin.ch/?zoom=13&amp;E=2602190.227&amp;N=1230351.292&amp;layers=ch.kantone.cadastralwebmap-farbe,ch.swisstopo.amtliches-strassenverzeichnis,ch.bfs.gebaeude_wohnungs_register,KML||https://tinyurl.com/yy7ya4g9/SO/2551_bdg_erw.kml" TargetMode="External"/><Relationship Id="rId206" Type="http://schemas.openxmlformats.org/officeDocument/2006/relationships/hyperlink" Target="https://map.geo.admin.ch/?zoom=13&amp;E=2600955.576&amp;N=1228355.537&amp;layers=ch.kantone.cadastralwebmap-farbe,ch.swisstopo.amtliches-strassenverzeichnis,ch.bfs.gebaeude_wohnungs_register,KML||https://tinyurl.com/yy7ya4g9/SO/2556_bdg_erw.kml" TargetMode="External"/><Relationship Id="rId248" Type="http://schemas.openxmlformats.org/officeDocument/2006/relationships/hyperlink" Target="https://map.geo.admin.ch/?zoom=13&amp;E=2629888.316&amp;N=1244745.101&amp;layers=ch.kantone.cadastralwebmap-farbe,ch.swisstopo.amtliches-strassenverzeichnis,ch.bfs.gebaeude_wohnungs_register,KML||https://tinyurl.com/yy7ya4g9/SO/2579_bdg_erw.kml" TargetMode="External"/><Relationship Id="rId12" Type="http://schemas.openxmlformats.org/officeDocument/2006/relationships/hyperlink" Target="https://map.geo.admin.ch/?zoom=13&amp;E=2624573.112&amp;N=1239947.329&amp;layers=ch.kantone.cadastralwebmap-farbe,ch.swisstopo.amtliches-strassenverzeichnis,ch.bfs.gebaeude_wohnungs_register,KML||https://tinyurl.com/yy7ya4g9/SO/2406_bdg_erw.kml" TargetMode="External"/><Relationship Id="rId108" Type="http://schemas.openxmlformats.org/officeDocument/2006/relationships/hyperlink" Target="https://map.geo.admin.ch/?zoom=13&amp;E=2631695.35&amp;N=1246521.748&amp;layers=ch.kantone.cadastralwebmap-farbe,ch.swisstopo.amtliches-strassenverzeichnis,ch.bfs.gebaeude_wohnungs_register,KML||https://tinyurl.com/yy7ya4g9/SO/2491_bdg_erw.kml" TargetMode="External"/><Relationship Id="rId315" Type="http://schemas.openxmlformats.org/officeDocument/2006/relationships/hyperlink" Target="https://map.geo.admin.ch/?zoom=13&amp;E=2607038.908&amp;N=1228570.306&amp;layers=ch.kantone.cadastralwebmap-farbe,ch.swisstopo.amtliches-strassenverzeichnis,ch.bfs.gebaeude_wohnungs_register,KML||https://tinyurl.com/yy7ya4g9/SO/2601_bdg_erw.kml" TargetMode="External"/><Relationship Id="rId54" Type="http://schemas.openxmlformats.org/officeDocument/2006/relationships/hyperlink" Target="https://map.geo.admin.ch/?zoom=13&amp;E=2596782.715&amp;N=1217350.664&amp;layers=ch.kantone.cadastralwebmap-farbe,ch.swisstopo.amtliches-strassenverzeichnis,ch.bfs.gebaeude_wohnungs_register,KML||https://tinyurl.com/yy7ya4g9/SO/2461_bdg_erw.kml" TargetMode="External"/><Relationship Id="rId96" Type="http://schemas.openxmlformats.org/officeDocument/2006/relationships/hyperlink" Target="https://map.geo.admin.ch/?zoom=13&amp;E=2605434.918&amp;N=1258830.021&amp;layers=ch.kantone.cadastralwebmap-farbe,ch.swisstopo.amtliches-strassenverzeichnis,ch.bfs.gebaeude_wohnungs_register,KML||https://tinyurl.com/yy7ya4g9/SO/2476_bdg_erw.kml" TargetMode="External"/><Relationship Id="rId161" Type="http://schemas.openxmlformats.org/officeDocument/2006/relationships/hyperlink" Target="https://map.geo.admin.ch/?zoom=13&amp;E=2643066.903&amp;N=1250038.281&amp;layers=ch.kantone.cadastralwebmap-farbe,ch.swisstopo.amtliches-strassenverzeichnis,ch.bfs.gebaeude_wohnungs_register,KML||https://tinyurl.com/yy7ya4g9/SO/2503_bdg_erw.kml" TargetMode="External"/><Relationship Id="rId217" Type="http://schemas.openxmlformats.org/officeDocument/2006/relationships/hyperlink" Target="https://map.geo.admin.ch/?zoom=13&amp;E=2638491.768&amp;N=1244270.033&amp;layers=ch.kantone.cadastralwebmap-farbe,ch.swisstopo.amtliches-strassenverzeichnis,ch.bfs.gebaeude_wohnungs_register,KML||https://tinyurl.com/yy7ya4g9/SO/2573_bdg_erw.kml" TargetMode="External"/><Relationship Id="rId259" Type="http://schemas.openxmlformats.org/officeDocument/2006/relationships/hyperlink" Target="https://map.geo.admin.ch/?zoom=13&amp;E=2635523.885&amp;N=1244098.361&amp;layers=ch.kantone.cadastralwebmap-farbe,ch.swisstopo.amtliches-strassenverzeichnis,ch.bfs.gebaeude_wohnungs_register,KML||https://tinyurl.com/yy7ya4g9/SO/2581_bdg_erw.kml" TargetMode="External"/><Relationship Id="rId23" Type="http://schemas.openxmlformats.org/officeDocument/2006/relationships/hyperlink" Target="https://map.geo.admin.ch/?zoom=13&amp;E=2619216.689&amp;N=1240282.146&amp;layers=ch.kantone.cadastralwebmap-farbe,ch.swisstopo.amtliches-strassenverzeichnis,ch.bfs.gebaeude_wohnungs_register,KML||https://tinyurl.com/yy7ya4g9/SO/2422_bdg_erw.kml" TargetMode="External"/><Relationship Id="rId119" Type="http://schemas.openxmlformats.org/officeDocument/2006/relationships/hyperlink" Target="https://map.geo.admin.ch/?zoom=13&amp;E=2638500.962&amp;N=1248660.258&amp;layers=ch.kantone.cadastralwebmap-farbe,ch.swisstopo.amtliches-strassenverzeichnis,ch.bfs.gebaeude_wohnungs_register,KML||https://tinyurl.com/yy7ya4g9/SO/2493_bdg_erw.kml" TargetMode="External"/><Relationship Id="rId270" Type="http://schemas.openxmlformats.org/officeDocument/2006/relationships/hyperlink" Target="https://map.geo.admin.ch/?zoom=13&amp;E=2634678.742&amp;N=1244305.825&amp;layers=ch.kantone.cadastralwebmap-farbe,ch.swisstopo.amtliches-strassenverzeichnis,ch.bfs.gebaeude_wohnungs_register,KML||https://tinyurl.com/yy7ya4g9/SO/2581_bdg_erw.kml" TargetMode="External"/><Relationship Id="rId326" Type="http://schemas.openxmlformats.org/officeDocument/2006/relationships/hyperlink" Target="https://map.geo.admin.ch/?zoom=13&amp;E=2607077.352&amp;N=1228723.819&amp;layers=ch.kantone.cadastralwebmap-farbe,ch.swisstopo.amtliches-strassenverzeichnis,ch.bfs.gebaeude_wohnungs_register,KML||https://tinyurl.com/yy7ya4g9/SO/2601_bdg_erw.kml" TargetMode="External"/><Relationship Id="rId65" Type="http://schemas.openxmlformats.org/officeDocument/2006/relationships/hyperlink" Target="https://map.geo.admin.ch/?zoom=13&amp;E=2612759.664&amp;N=1257968.926&amp;layers=ch.kantone.cadastralwebmap-farbe,ch.swisstopo.amtliches-strassenverzeichnis,ch.bfs.gebaeude_wohnungs_register,KML||https://tinyurl.com/yy7ya4g9/SO/2473_bdg_erw.kml" TargetMode="External"/><Relationship Id="rId130" Type="http://schemas.openxmlformats.org/officeDocument/2006/relationships/hyperlink" Target="https://map.geo.admin.ch/?zoom=13&amp;E=2640288.424&amp;N=1249663.653&amp;layers=ch.kantone.cadastralwebmap-farbe,ch.swisstopo.amtliches-strassenverzeichnis,ch.bfs.gebaeude_wohnungs_register,KML||https://tinyurl.com/yy7ya4g9/SO/2499_bdg_erw.kml" TargetMode="External"/><Relationship Id="rId172" Type="http://schemas.openxmlformats.org/officeDocument/2006/relationships/hyperlink" Target="https://map.geo.admin.ch/?zoom=13&amp;E=2598622.806&amp;N=1228056.735&amp;layers=ch.kantone.cadastralwebmap-farbe,ch.swisstopo.amtliches-strassenverzeichnis,ch.bfs.gebaeude_wohnungs_register,KML||https://tinyurl.com/yy7ya4g9/SO/2543_bdg_erw.kml" TargetMode="External"/><Relationship Id="rId228" Type="http://schemas.openxmlformats.org/officeDocument/2006/relationships/hyperlink" Target="https://map.geo.admin.ch/?zoom=13&amp;E=2641792.064&amp;N=1243195.587&amp;layers=ch.kantone.cadastralwebmap-farbe,ch.swisstopo.amtliches-strassenverzeichnis,ch.bfs.gebaeude_wohnungs_register,KML||https://tinyurl.com/yy7ya4g9/SO/2576_bdg_erw.kml" TargetMode="External"/><Relationship Id="rId281" Type="http://schemas.openxmlformats.org/officeDocument/2006/relationships/hyperlink" Target="https://map.geo.admin.ch/?zoom=13&amp;E=2635850.904&amp;N=1245581.788&amp;layers=ch.kantone.cadastralwebmap-farbe,ch.swisstopo.amtliches-strassenverzeichnis,ch.bfs.gebaeude_wohnungs_register,KML||https://tinyurl.com/yy7ya4g9/SO/2581_bdg_erw.kml" TargetMode="External"/><Relationship Id="rId34" Type="http://schemas.openxmlformats.org/officeDocument/2006/relationships/hyperlink" Target="https://map.geo.admin.ch/?zoom=13&amp;E=2616056.971&amp;N=1243197.303&amp;layers=ch.kantone.cadastralwebmap-farbe,ch.swisstopo.amtliches-strassenverzeichnis,ch.bfs.gebaeude_wohnungs_register,KML||https://tinyurl.com/yy7ya4g9/SO/2428_bdg_erw.kml" TargetMode="External"/><Relationship Id="rId76" Type="http://schemas.openxmlformats.org/officeDocument/2006/relationships/hyperlink" Target="https://map.geo.admin.ch/?zoom=13&amp;E=2605481.344&amp;N=1258861.032&amp;layers=ch.kantone.cadastralwebmap-farbe,ch.swisstopo.amtliches-strassenverzeichnis,ch.bfs.gebaeude_wohnungs_register,KML||https://tinyurl.com/yy7ya4g9/SO/2476_bdg_erw.kml" TargetMode="External"/><Relationship Id="rId141" Type="http://schemas.openxmlformats.org/officeDocument/2006/relationships/hyperlink" Target="https://map.geo.admin.ch/?zoom=13&amp;E=2643233.271&amp;N=1248961.983&amp;layers=ch.kantone.cadastralwebmap-farbe,ch.swisstopo.amtliches-strassenverzeichnis,ch.bfs.gebaeude_wohnungs_register,KML||https://tinyurl.com/yy7ya4g9/SO/2503_bdg_erw.kml" TargetMode="External"/><Relationship Id="rId7" Type="http://schemas.openxmlformats.org/officeDocument/2006/relationships/hyperlink" Target="https://map.geo.admin.ch/?zoom=13&amp;E=2628235.158&amp;N=1239610.617&amp;layers=ch.kantone.cadastralwebmap-farbe,ch.swisstopo.amtliches-strassenverzeichnis,ch.bfs.gebaeude_wohnungs_register,KML||https://tinyurl.com/yy7ya4g9/SO/2402_bdg_erw.kml" TargetMode="External"/><Relationship Id="rId183" Type="http://schemas.openxmlformats.org/officeDocument/2006/relationships/hyperlink" Target="https://map.geo.admin.ch/?zoom=13&amp;E=2597398.833&amp;N=1223680.437&amp;layers=ch.kantone.cadastralwebmap-farbe,ch.swisstopo.amtliches-strassenverzeichnis,ch.bfs.gebaeude_wohnungs_register,KML||https://tinyurl.com/yy7ya4g9/SO/2546_bdg_erw.kml" TargetMode="External"/><Relationship Id="rId239" Type="http://schemas.openxmlformats.org/officeDocument/2006/relationships/hyperlink" Target="https://map.geo.admin.ch/?zoom=13&amp;E=2629545.952&amp;N=1242261.648&amp;layers=ch.kantone.cadastralwebmap-farbe,ch.swisstopo.amtliches-strassenverzeichnis,ch.bfs.gebaeude_wohnungs_register,KML||https://tinyurl.com/yy7ya4g9/SO/2579_bdg_erw.kml" TargetMode="External"/><Relationship Id="rId250" Type="http://schemas.openxmlformats.org/officeDocument/2006/relationships/hyperlink" Target="https://map.geo.admin.ch/?zoom=13&amp;E=2630517.81&amp;N=1242071.857&amp;layers=ch.kantone.cadastralwebmap-farbe,ch.swisstopo.amtliches-strassenverzeichnis,ch.bfs.gebaeude_wohnungs_register,KML||https://tinyurl.com/yy7ya4g9/SO/2579_bdg_erw.kml" TargetMode="External"/><Relationship Id="rId292" Type="http://schemas.openxmlformats.org/officeDocument/2006/relationships/hyperlink" Target="https://map.geo.admin.ch/?zoom=13&amp;E=2643306.811&amp;N=1247418.179&amp;layers=ch.kantone.cadastralwebmap-farbe,ch.swisstopo.amtliches-strassenverzeichnis,ch.bfs.gebaeude_wohnungs_register,KML||https://tinyurl.com/yy7ya4g9/SO/2583_bdg_erw.kml" TargetMode="External"/><Relationship Id="rId306" Type="http://schemas.openxmlformats.org/officeDocument/2006/relationships/hyperlink" Target="https://map.geo.admin.ch/?zoom=13&amp;E=2632824.291&amp;N=1244081.346&amp;layers=ch.kantone.cadastralwebmap-farbe,ch.swisstopo.amtliches-strassenverzeichnis,ch.bfs.gebaeude_wohnungs_register,KML||https://tinyurl.com/yy7ya4g9/SO/2586_bdg_erw.kml" TargetMode="External"/><Relationship Id="rId24" Type="http://schemas.openxmlformats.org/officeDocument/2006/relationships/hyperlink" Target="https://map.geo.admin.ch/?zoom=13&amp;E=2619247.788&amp;N=1240493.75&amp;layers=ch.kantone.cadastralwebmap-farbe,ch.swisstopo.amtliches-strassenverzeichnis,ch.bfs.gebaeude_wohnungs_register,KML||https://tinyurl.com/yy7ya4g9/SO/2422_bdg_erw.kml" TargetMode="External"/><Relationship Id="rId45" Type="http://schemas.openxmlformats.org/officeDocument/2006/relationships/hyperlink" Target="https://map.geo.admin.ch/?zoom=13&amp;E=2606722.396&amp;N=1236663.38&amp;layers=ch.kantone.cadastralwebmap-farbe,ch.swisstopo.amtliches-strassenverzeichnis,ch.bfs.gebaeude_wohnungs_register,KML||https://tinyurl.com/yy7ya4g9/SO/2430_bdg_erw.kml" TargetMode="External"/><Relationship Id="rId66" Type="http://schemas.openxmlformats.org/officeDocument/2006/relationships/hyperlink" Target="https://map.geo.admin.ch/?zoom=13&amp;E=2614089.245&amp;N=1259014.361&amp;layers=ch.kantone.cadastralwebmap-farbe,ch.swisstopo.amtliches-strassenverzeichnis,ch.bfs.gebaeude_wohnungs_register,KML||https://tinyurl.com/yy7ya4g9/SO/2473_bdg_erw.kml" TargetMode="External"/><Relationship Id="rId87" Type="http://schemas.openxmlformats.org/officeDocument/2006/relationships/hyperlink" Target="https://map.geo.admin.ch/?zoom=13&amp;E=2605915.946&amp;N=1258348.185&amp;layers=ch.kantone.cadastralwebmap-farbe,ch.swisstopo.amtliches-strassenverzeichnis,ch.bfs.gebaeude_wohnungs_register,KML||https://tinyurl.com/yy7ya4g9/SO/2476_bdg_erw.kml" TargetMode="External"/><Relationship Id="rId110" Type="http://schemas.openxmlformats.org/officeDocument/2006/relationships/hyperlink" Target="https://map.geo.admin.ch/?zoom=13&amp;E=2629928.081&amp;N=1246257.621&amp;layers=ch.kantone.cadastralwebmap-farbe,ch.swisstopo.amtliches-strassenverzeichnis,ch.bfs.gebaeude_wohnungs_register,KML||https://tinyurl.com/yy7ya4g9/SO/2491_bdg_erw.kml" TargetMode="External"/><Relationship Id="rId131" Type="http://schemas.openxmlformats.org/officeDocument/2006/relationships/hyperlink" Target="https://map.geo.admin.ch/?zoom=13&amp;E=2640067.633&amp;N=1249744.941&amp;layers=ch.kantone.cadastralwebmap-farbe,ch.swisstopo.amtliches-strassenverzeichnis,ch.bfs.gebaeude_wohnungs_register,KML||https://tinyurl.com/yy7ya4g9/SO/2499_bdg_erw.kml" TargetMode="External"/><Relationship Id="rId327" Type="http://schemas.openxmlformats.org/officeDocument/2006/relationships/hyperlink" Target="https://map.geo.admin.ch/?zoom=13&amp;E=2602409.455&amp;N=1249611.071&amp;layers=ch.kantone.cadastralwebmap-farbe,ch.swisstopo.amtliches-strassenverzeichnis,ch.bfs.gebaeude_wohnungs_register,KML||https://tinyurl.com/yy7ya4g9/SO/2611_bdg_erw.kml" TargetMode="External"/><Relationship Id="rId152" Type="http://schemas.openxmlformats.org/officeDocument/2006/relationships/hyperlink" Target="https://map.geo.admin.ch/?zoom=13&amp;E=2643035.082&amp;N=1250137.47&amp;layers=ch.kantone.cadastralwebmap-farbe,ch.swisstopo.amtliches-strassenverzeichnis,ch.bfs.gebaeude_wohnungs_register,KML||https://tinyurl.com/yy7ya4g9/SO/2503_bdg_erw.kml" TargetMode="External"/><Relationship Id="rId173" Type="http://schemas.openxmlformats.org/officeDocument/2006/relationships/hyperlink" Target="https://map.geo.admin.ch/?zoom=13&amp;E=2612175.873&amp;N=1231528.62&amp;layers=ch.kantone.cadastralwebmap-farbe,ch.swisstopo.amtliches-strassenverzeichnis,ch.bfs.gebaeude_wohnungs_register,KML||https://tinyurl.com/yy7ya4g9/SO/2545_bdg_erw.kml" TargetMode="External"/><Relationship Id="rId194" Type="http://schemas.openxmlformats.org/officeDocument/2006/relationships/hyperlink" Target="https://map.geo.admin.ch/?zoom=13&amp;E=2603769.351&amp;N=1229710.333&amp;layers=ch.kantone.cadastralwebmap-farbe,ch.swisstopo.amtliches-strassenverzeichnis,ch.bfs.gebaeude_wohnungs_register,KML||https://tinyurl.com/yy7ya4g9/SO/2551_bdg_erw.kml" TargetMode="External"/><Relationship Id="rId208" Type="http://schemas.openxmlformats.org/officeDocument/2006/relationships/hyperlink" Target="https://map.geo.admin.ch/?zoom=13&amp;E=2600508.446&amp;N=1227007.374&amp;layers=ch.kantone.cadastralwebmap-farbe,ch.swisstopo.amtliches-strassenverzeichnis,ch.bfs.gebaeude_wohnungs_register,KML||https://tinyurl.com/yy7ya4g9/SO/2556_bdg_erw.kml" TargetMode="External"/><Relationship Id="rId229" Type="http://schemas.openxmlformats.org/officeDocument/2006/relationships/hyperlink" Target="https://map.geo.admin.ch/?zoom=13&amp;E=2641763.139&amp;N=1243218.533&amp;layers=ch.kantone.cadastralwebmap-farbe,ch.swisstopo.amtliches-strassenverzeichnis,ch.bfs.gebaeude_wohnungs_register,KML||https://tinyurl.com/yy7ya4g9/SO/2576_bdg_erw.kml" TargetMode="External"/><Relationship Id="rId240" Type="http://schemas.openxmlformats.org/officeDocument/2006/relationships/hyperlink" Target="https://map.geo.admin.ch/?zoom=13&amp;E=2629513.883&amp;N=1242244.608&amp;layers=ch.kantone.cadastralwebmap-farbe,ch.swisstopo.amtliches-strassenverzeichnis,ch.bfs.gebaeude_wohnungs_register,KML||https://tinyurl.com/yy7ya4g9/SO/2579_bdg_erw.kml" TargetMode="External"/><Relationship Id="rId261" Type="http://schemas.openxmlformats.org/officeDocument/2006/relationships/hyperlink" Target="https://map.geo.admin.ch/?zoom=13&amp;E=2635411.368&amp;N=1244801.316&amp;layers=ch.kantone.cadastralwebmap-farbe,ch.swisstopo.amtliches-strassenverzeichnis,ch.bfs.gebaeude_wohnungs_register,KML||https://tinyurl.com/yy7ya4g9/SO/2581_bdg_erw.kml" TargetMode="External"/><Relationship Id="rId14" Type="http://schemas.openxmlformats.org/officeDocument/2006/relationships/hyperlink" Target="https://map.geo.admin.ch/?zoom=13&amp;E=2610640.393&amp;N=1241289.723&amp;layers=ch.kantone.cadastralwebmap-farbe,ch.swisstopo.amtliches-strassenverzeichnis,ch.bfs.gebaeude_wohnungs_register,KML||https://tinyurl.com/yy7ya4g9/SO/2421_bdg_erw.kml" TargetMode="External"/><Relationship Id="rId35" Type="http://schemas.openxmlformats.org/officeDocument/2006/relationships/hyperlink" Target="https://map.geo.admin.ch/?zoom=13&amp;E=2616013.379&amp;N=1244295.164&amp;layers=ch.kantone.cadastralwebmap-farbe,ch.swisstopo.amtliches-strassenverzeichnis,ch.bfs.gebaeude_wohnungs_register,KML||https://tinyurl.com/yy7ya4g9/SO/2428_bdg_erw.kml" TargetMode="External"/><Relationship Id="rId56" Type="http://schemas.openxmlformats.org/officeDocument/2006/relationships/hyperlink" Target="https://map.geo.admin.ch/?zoom=13&amp;E=2601414.544&amp;N=1219467.556&amp;layers=ch.kantone.cadastralwebmap-farbe,ch.swisstopo.amtliches-strassenverzeichnis,ch.bfs.gebaeude_wohnungs_register,KML||https://tinyurl.com/yy7ya4g9/SO/2465_bdg_erw.kml" TargetMode="External"/><Relationship Id="rId77" Type="http://schemas.openxmlformats.org/officeDocument/2006/relationships/hyperlink" Target="https://map.geo.admin.ch/?zoom=13&amp;E=2605961.165&amp;N=1258724.48&amp;layers=ch.kantone.cadastralwebmap-farbe,ch.swisstopo.amtliches-strassenverzeichnis,ch.bfs.gebaeude_wohnungs_register,KML||https://tinyurl.com/yy7ya4g9/SO/2476_bdg_erw.kml" TargetMode="External"/><Relationship Id="rId100" Type="http://schemas.openxmlformats.org/officeDocument/2006/relationships/hyperlink" Target="https://map.geo.admin.ch/?zoom=13&amp;E=2601984.835&amp;N=1256734.634&amp;layers=ch.kantone.cadastralwebmap-farbe,ch.swisstopo.amtliches-strassenverzeichnis,ch.bfs.gebaeude_wohnungs_register,KML||https://tinyurl.com/yy7ya4g9/SO/2477_bdg_erw.kml" TargetMode="External"/><Relationship Id="rId282" Type="http://schemas.openxmlformats.org/officeDocument/2006/relationships/hyperlink" Target="https://map.geo.admin.ch/?zoom=13&amp;E=2635581.515&amp;N=1245362.275&amp;layers=ch.kantone.cadastralwebmap-farbe,ch.swisstopo.amtliches-strassenverzeichnis,ch.bfs.gebaeude_wohnungs_register,KML||https://tinyurl.com/yy7ya4g9/SO/2581_bdg_erw.kml" TargetMode="External"/><Relationship Id="rId317" Type="http://schemas.openxmlformats.org/officeDocument/2006/relationships/hyperlink" Target="https://map.geo.admin.ch/?zoom=13&amp;E=2606876.251&amp;N=1229561.443&amp;layers=ch.kantone.cadastralwebmap-farbe,ch.swisstopo.amtliches-strassenverzeichnis,ch.bfs.gebaeude_wohnungs_register,KML||https://tinyurl.com/yy7ya4g9/SO/2601_bdg_erw.kml" TargetMode="External"/><Relationship Id="rId8" Type="http://schemas.openxmlformats.org/officeDocument/2006/relationships/hyperlink" Target="https://map.geo.admin.ch/?zoom=13&amp;E=2625170.292&amp;N=1239691.308&amp;layers=ch.kantone.cadastralwebmap-farbe,ch.swisstopo.amtliches-strassenverzeichnis,ch.bfs.gebaeude_wohnungs_register,KML||https://tinyurl.com/yy7ya4g9/SO/2406_bdg_erw.kml" TargetMode="External"/><Relationship Id="rId98" Type="http://schemas.openxmlformats.org/officeDocument/2006/relationships/hyperlink" Target="https://map.geo.admin.ch/?zoom=13&amp;E=2605124.6&amp;N=1256947.276&amp;layers=ch.kantone.cadastralwebmap-farbe,ch.swisstopo.amtliches-strassenverzeichnis,ch.bfs.gebaeude_wohnungs_register,KML||https://tinyurl.com/yy7ya4g9/SO/2476_bdg_erw.kml" TargetMode="External"/><Relationship Id="rId121" Type="http://schemas.openxmlformats.org/officeDocument/2006/relationships/hyperlink" Target="https://map.geo.admin.ch/?zoom=13&amp;E=2638661.726&amp;N=1247646.419&amp;layers=ch.kantone.cadastralwebmap-farbe,ch.swisstopo.amtliches-strassenverzeichnis,ch.bfs.gebaeude_wohnungs_register,KML||https://tinyurl.com/yy7ya4g9/SO/2493_bdg_erw.kml" TargetMode="External"/><Relationship Id="rId142" Type="http://schemas.openxmlformats.org/officeDocument/2006/relationships/hyperlink" Target="https://map.geo.admin.ch/?zoom=13&amp;E=2642543.281&amp;N=1250004.841&amp;layers=ch.kantone.cadastralwebmap-farbe,ch.swisstopo.amtliches-strassenverzeichnis,ch.bfs.gebaeude_wohnungs_register,KML||https://tinyurl.com/yy7ya4g9/SO/2503_bdg_erw.kml" TargetMode="External"/><Relationship Id="rId163" Type="http://schemas.openxmlformats.org/officeDocument/2006/relationships/hyperlink" Target="https://map.geo.admin.ch/?zoom=13&amp;E=2613626.849&amp;N=1229663.298&amp;layers=ch.kantone.cadastralwebmap-farbe,ch.swisstopo.amtliches-strassenverzeichnis,ch.bfs.gebaeude_wohnungs_register,KML||https://tinyurl.com/yy7ya4g9/SO/2516_bdg_erw.kml" TargetMode="External"/><Relationship Id="rId184" Type="http://schemas.openxmlformats.org/officeDocument/2006/relationships/hyperlink" Target="https://map.geo.admin.ch/?zoom=13&amp;E=2596009.106&amp;N=1227068.68&amp;layers=ch.kantone.cadastralwebmap-farbe,ch.swisstopo.amtliches-strassenverzeichnis,ch.bfs.gebaeude_wohnungs_register,KML||https://tinyurl.com/yy7ya4g9/SO/2546_bdg_erw.kml" TargetMode="External"/><Relationship Id="rId219" Type="http://schemas.openxmlformats.org/officeDocument/2006/relationships/hyperlink" Target="https://map.geo.admin.ch/?zoom=13&amp;E=2630485.43&amp;N=1236924.519&amp;layers=ch.kantone.cadastralwebmap-farbe,ch.swisstopo.amtliches-strassenverzeichnis,ch.bfs.gebaeude_wohnungs_register,KML||https://tinyurl.com/yy7ya4g9/SO/2575_bdg_erw.kml" TargetMode="External"/><Relationship Id="rId230" Type="http://schemas.openxmlformats.org/officeDocument/2006/relationships/hyperlink" Target="https://map.geo.admin.ch/?zoom=13&amp;E=2629745.834&amp;N=1241025.9405&amp;layers=ch.kantone.cadastralwebmap-farbe,ch.swisstopo.amtliches-strassenverzeichnis,ch.bfs.gebaeude_wohnungs_register,KML||https://tinyurl.com/yy7ya4g9/SO/2578_bdg_erw.kml" TargetMode="External"/><Relationship Id="rId251" Type="http://schemas.openxmlformats.org/officeDocument/2006/relationships/hyperlink" Target="https://map.geo.admin.ch/?zoom=13&amp;E=2630655.823&amp;N=1242426.09&amp;layers=ch.kantone.cadastralwebmap-farbe,ch.swisstopo.amtliches-strassenverzeichnis,ch.bfs.gebaeude_wohnungs_register,KML||https://tinyurl.com/yy7ya4g9/SO/2579_bdg_erw.kml" TargetMode="External"/><Relationship Id="rId25" Type="http://schemas.openxmlformats.org/officeDocument/2006/relationships/hyperlink" Target="https://map.geo.admin.ch/?zoom=13&amp;E=2619247.788&amp;N=1240493.75&amp;layers=ch.kantone.cadastralwebmap-farbe,ch.swisstopo.amtliches-strassenverzeichnis,ch.bfs.gebaeude_wohnungs_register,KML||https://tinyurl.com/yy7ya4g9/SO/2422_bdg_erw.kml" TargetMode="External"/><Relationship Id="rId46" Type="http://schemas.openxmlformats.org/officeDocument/2006/relationships/hyperlink" Target="https://map.geo.admin.ch/?zoom=13&amp;E=2606878.934&amp;N=1236732.703&amp;layers=ch.kantone.cadastralwebmap-farbe,ch.swisstopo.amtliches-strassenverzeichnis,ch.bfs.gebaeude_wohnungs_register,KML||https://tinyurl.com/yy7ya4g9/SO/2430_bdg_erw.kml" TargetMode="External"/><Relationship Id="rId67" Type="http://schemas.openxmlformats.org/officeDocument/2006/relationships/hyperlink" Target="https://map.geo.admin.ch/?zoom=13&amp;E=2613445.247&amp;N=1258431.284&amp;layers=ch.kantone.cadastralwebmap-farbe,ch.swisstopo.amtliches-strassenverzeichnis,ch.bfs.gebaeude_wohnungs_register,KML||https://tinyurl.com/yy7ya4g9/SO/2473_bdg_erw.kml" TargetMode="External"/><Relationship Id="rId272" Type="http://schemas.openxmlformats.org/officeDocument/2006/relationships/hyperlink" Target="https://map.geo.admin.ch/?zoom=13&amp;E=2636124.11&amp;N=1243783.825&amp;layers=ch.kantone.cadastralwebmap-farbe,ch.swisstopo.amtliches-strassenverzeichnis,ch.bfs.gebaeude_wohnungs_register,KML||https://tinyurl.com/yy7ya4g9/SO/2581_bdg_erw.kml" TargetMode="External"/><Relationship Id="rId293" Type="http://schemas.openxmlformats.org/officeDocument/2006/relationships/hyperlink" Target="https://map.geo.admin.ch/?zoom=13&amp;E=2643299.829&amp;N=1247433.095&amp;layers=ch.kantone.cadastralwebmap-farbe,ch.swisstopo.amtliches-strassenverzeichnis,ch.bfs.gebaeude_wohnungs_register,KML||https://tinyurl.com/yy7ya4g9/SO/2583_bdg_erw.kml" TargetMode="External"/><Relationship Id="rId307" Type="http://schemas.openxmlformats.org/officeDocument/2006/relationships/hyperlink" Target="https://map.geo.admin.ch/?zoom=13&amp;E=2632624.624&amp;N=1242758.793&amp;layers=ch.kantone.cadastralwebmap-farbe,ch.swisstopo.amtliches-strassenverzeichnis,ch.bfs.gebaeude_wohnungs_register,KML||https://tinyurl.com/yy7ya4g9/SO/2586_bdg_erw.kml" TargetMode="External"/><Relationship Id="rId328" Type="http://schemas.openxmlformats.org/officeDocument/2006/relationships/hyperlink" Target="https://map.geo.admin.ch/?zoom=13&amp;E=2608320.958&amp;N=1251408.967&amp;layers=ch.kantone.cadastralwebmap-farbe,ch.swisstopo.amtliches-strassenverzeichnis,ch.bfs.gebaeude_wohnungs_register,KML||https://tinyurl.com/yy7ya4g9/SO/2613_bdg_erw.kml" TargetMode="External"/><Relationship Id="rId88" Type="http://schemas.openxmlformats.org/officeDocument/2006/relationships/hyperlink" Target="https://map.geo.admin.ch/?zoom=13&amp;E=2605777.44&amp;N=1258623.006&amp;layers=ch.kantone.cadastralwebmap-farbe,ch.swisstopo.amtliches-strassenverzeichnis,ch.bfs.gebaeude_wohnungs_register,KML||https://tinyurl.com/yy7ya4g9/SO/2476_bdg_erw.kml" TargetMode="External"/><Relationship Id="rId111" Type="http://schemas.openxmlformats.org/officeDocument/2006/relationships/hyperlink" Target="https://map.geo.admin.ch/?zoom=13&amp;E=2639717.33&amp;N=1254753.778&amp;layers=ch.kantone.cadastralwebmap-farbe,ch.swisstopo.amtliches-strassenverzeichnis,ch.bfs.gebaeude_wohnungs_register,KML||https://tinyurl.com/yy7ya4g9/SO/2492_bdg_erw.kml" TargetMode="External"/><Relationship Id="rId132" Type="http://schemas.openxmlformats.org/officeDocument/2006/relationships/hyperlink" Target="https://map.geo.admin.ch/?zoom=13&amp;E=2640528.837&amp;N=1248138.879&amp;layers=ch.kantone.cadastralwebmap-farbe,ch.swisstopo.amtliches-strassenverzeichnis,ch.bfs.gebaeude_wohnungs_register,KML||https://tinyurl.com/yy7ya4g9/SO/2499_bdg_erw.kml" TargetMode="External"/><Relationship Id="rId153" Type="http://schemas.openxmlformats.org/officeDocument/2006/relationships/hyperlink" Target="https://map.geo.admin.ch/?zoom=13&amp;E=2642901.462&amp;N=1249857.825&amp;layers=ch.kantone.cadastralwebmap-farbe,ch.swisstopo.amtliches-strassenverzeichnis,ch.bfs.gebaeude_wohnungs_register,KML||https://tinyurl.com/yy7ya4g9/SO/2503_bdg_erw.kml" TargetMode="External"/><Relationship Id="rId174" Type="http://schemas.openxmlformats.org/officeDocument/2006/relationships/hyperlink" Target="https://map.geo.admin.ch/?zoom=13&amp;E=2612154.1&amp;N=1231925.585&amp;layers=ch.kantone.cadastralwebmap-farbe,ch.swisstopo.amtliches-strassenverzeichnis,ch.bfs.gebaeude_wohnungs_register,KML||https://tinyurl.com/yy7ya4g9/SO/2545_bdg_erw.kml" TargetMode="External"/><Relationship Id="rId195" Type="http://schemas.openxmlformats.org/officeDocument/2006/relationships/hyperlink" Target="https://map.geo.admin.ch/?zoom=13&amp;E=2604471.728&amp;N=1231610.448&amp;layers=ch.kantone.cadastralwebmap-farbe,ch.swisstopo.amtliches-strassenverzeichnis,ch.bfs.gebaeude_wohnungs_register,KML||https://tinyurl.com/yy7ya4g9/SO/2553_bdg_erw.kml" TargetMode="External"/><Relationship Id="rId209" Type="http://schemas.openxmlformats.org/officeDocument/2006/relationships/hyperlink" Target="https://map.geo.admin.ch/?zoom=13&amp;E=2601546.299&amp;N=1227704.769&amp;layers=ch.kantone.cadastralwebmap-farbe,ch.swisstopo.amtliches-strassenverzeichnis,ch.bfs.gebaeude_wohnungs_register,KML||https://tinyurl.com/yy7ya4g9/SO/2556_bdg_erw.kml" TargetMode="External"/><Relationship Id="rId220" Type="http://schemas.openxmlformats.org/officeDocument/2006/relationships/hyperlink" Target="https://map.geo.admin.ch/?zoom=13&amp;E=2630491.867&amp;N=1236937.823&amp;layers=ch.kantone.cadastralwebmap-farbe,ch.swisstopo.amtliches-strassenverzeichnis,ch.bfs.gebaeude_wohnungs_register,KML||https://tinyurl.com/yy7ya4g9/SO/2575_bdg_erw.kml" TargetMode="External"/><Relationship Id="rId241" Type="http://schemas.openxmlformats.org/officeDocument/2006/relationships/hyperlink" Target="https://map.geo.admin.ch/?zoom=13&amp;E=2630045.074&amp;N=1242897.76&amp;layers=ch.kantone.cadastralwebmap-farbe,ch.swisstopo.amtliches-strassenverzeichnis,ch.bfs.gebaeude_wohnungs_register,KML||https://tinyurl.com/yy7ya4g9/SO/2579_bdg_erw.kml" TargetMode="External"/><Relationship Id="rId15" Type="http://schemas.openxmlformats.org/officeDocument/2006/relationships/hyperlink" Target="https://map.geo.admin.ch/?zoom=13&amp;E=2610643.484&amp;N=1241291.869&amp;layers=ch.kantone.cadastralwebmap-farbe,ch.swisstopo.amtliches-strassenverzeichnis,ch.bfs.gebaeude_wohnungs_register,KML||https://tinyurl.com/yy7ya4g9/SO/2421_bdg_erw.kml" TargetMode="External"/><Relationship Id="rId36" Type="http://schemas.openxmlformats.org/officeDocument/2006/relationships/hyperlink" Target="https://map.geo.admin.ch/?zoom=13&amp;E=2615226.689&amp;N=1243823.653&amp;layers=ch.kantone.cadastralwebmap-farbe,ch.swisstopo.amtliches-strassenverzeichnis,ch.bfs.gebaeude_wohnungs_register,KML||https://tinyurl.com/yy7ya4g9/SO/2428_bdg_erw.kml" TargetMode="External"/><Relationship Id="rId57" Type="http://schemas.openxmlformats.org/officeDocument/2006/relationships/hyperlink" Target="https://map.geo.admin.ch/?zoom=13&amp;E=2605533.787&amp;N=1221339.077&amp;layers=ch.kantone.cadastralwebmap-farbe,ch.swisstopo.amtliches-strassenverzeichnis,ch.bfs.gebaeude_wohnungs_register,KML||https://tinyurl.com/yy7ya4g9/SO/2465_bdg_erw.kml" TargetMode="External"/><Relationship Id="rId262" Type="http://schemas.openxmlformats.org/officeDocument/2006/relationships/hyperlink" Target="https://map.geo.admin.ch/?zoom=13&amp;E=2636317.86&amp;N=1246115.721&amp;layers=ch.kantone.cadastralwebmap-farbe,ch.swisstopo.amtliches-strassenverzeichnis,ch.bfs.gebaeude_wohnungs_register,KML||https://tinyurl.com/yy7ya4g9/SO/2581_bdg_erw.kml" TargetMode="External"/><Relationship Id="rId283" Type="http://schemas.openxmlformats.org/officeDocument/2006/relationships/hyperlink" Target="https://map.geo.admin.ch/?zoom=13&amp;E=2634304.559&amp;N=1244558.781&amp;layers=ch.kantone.cadastralwebmap-farbe,ch.swisstopo.amtliches-strassenverzeichnis,ch.bfs.gebaeude_wohnungs_register,KML||https://tinyurl.com/yy7ya4g9/SO/2581_bdg_erw.kml" TargetMode="External"/><Relationship Id="rId318" Type="http://schemas.openxmlformats.org/officeDocument/2006/relationships/hyperlink" Target="https://map.geo.admin.ch/?zoom=13&amp;E=2607697.393&amp;N=1229376.276&amp;layers=ch.kantone.cadastralwebmap-farbe,ch.swisstopo.amtliches-strassenverzeichnis,ch.bfs.gebaeude_wohnungs_register,KML||https://tinyurl.com/yy7ya4g9/SO/2601_bdg_erw.kml" TargetMode="External"/><Relationship Id="rId78" Type="http://schemas.openxmlformats.org/officeDocument/2006/relationships/hyperlink" Target="https://map.geo.admin.ch/?zoom=13&amp;E=2605898.25&amp;N=1258691.705&amp;layers=ch.kantone.cadastralwebmap-farbe,ch.swisstopo.amtliches-strassenverzeichnis,ch.bfs.gebaeude_wohnungs_register,KML||https://tinyurl.com/yy7ya4g9/SO/2476_bdg_erw.kml" TargetMode="External"/><Relationship Id="rId99" Type="http://schemas.openxmlformats.org/officeDocument/2006/relationships/hyperlink" Target="https://map.geo.admin.ch/?zoom=13&amp;E=2601993.256&amp;N=1256736.773&amp;layers=ch.kantone.cadastralwebmap-farbe,ch.swisstopo.amtliches-strassenverzeichnis,ch.bfs.gebaeude_wohnungs_register,KML||https://tinyurl.com/yy7ya4g9/SO/2477_bdg_erw.kml" TargetMode="External"/><Relationship Id="rId101" Type="http://schemas.openxmlformats.org/officeDocument/2006/relationships/hyperlink" Target="https://map.geo.admin.ch/?zoom=13&amp;E=2619199.795&amp;N=1257945.683&amp;layers=ch.kantone.cadastralwebmap-farbe,ch.swisstopo.amtliches-strassenverzeichnis,ch.bfs.gebaeude_wohnungs_register,KML||https://tinyurl.com/yy7ya4g9/SO/2478_bdg_erw.kml" TargetMode="External"/><Relationship Id="rId122" Type="http://schemas.openxmlformats.org/officeDocument/2006/relationships/hyperlink" Target="https://map.geo.admin.ch/?zoom=13&amp;E=2641748.154&amp;N=1246628.572&amp;layers=ch.kantone.cadastralwebmap-farbe,ch.swisstopo.amtliches-strassenverzeichnis,ch.bfs.gebaeude_wohnungs_register,KML||https://tinyurl.com/yy7ya4g9/SO/2495_bdg_erw.kml" TargetMode="External"/><Relationship Id="rId143" Type="http://schemas.openxmlformats.org/officeDocument/2006/relationships/hyperlink" Target="https://map.geo.admin.ch/?zoom=13&amp;E=2642552.825&amp;N=1250003.709&amp;layers=ch.kantone.cadastralwebmap-farbe,ch.swisstopo.amtliches-strassenverzeichnis,ch.bfs.gebaeude_wohnungs_register,KML||https://tinyurl.com/yy7ya4g9/SO/2503_bdg_erw.kml" TargetMode="External"/><Relationship Id="rId164" Type="http://schemas.openxmlformats.org/officeDocument/2006/relationships/hyperlink" Target="https://map.geo.admin.ch/?zoom=13&amp;E=2614985.567&amp;N=1226113.873&amp;layers=ch.kantone.cadastralwebmap-farbe,ch.swisstopo.amtliches-strassenverzeichnis,ch.bfs.gebaeude_wohnungs_register,KML||https://tinyurl.com/yy7ya4g9/SO/2524_bdg_erw.kml" TargetMode="External"/><Relationship Id="rId185" Type="http://schemas.openxmlformats.org/officeDocument/2006/relationships/hyperlink" Target="https://map.geo.admin.ch/?zoom=13&amp;E=2597194.776&amp;N=1226991.4&amp;layers=ch.kantone.cadastralwebmap-farbe,ch.swisstopo.amtliches-strassenverzeichnis,ch.bfs.gebaeude_wohnungs_register,KML||https://tinyurl.com/yy7ya4g9/SO/2546_bdg_erw.kml" TargetMode="External"/><Relationship Id="rId9" Type="http://schemas.openxmlformats.org/officeDocument/2006/relationships/hyperlink" Target="https://map.geo.admin.ch/?zoom=13&amp;E=2624458.156&amp;N=1240343.198&amp;layers=ch.kantone.cadastralwebmap-farbe,ch.swisstopo.amtliches-strassenverzeichnis,ch.bfs.gebaeude_wohnungs_register,KML||https://tinyurl.com/yy7ya4g9/SO/2406_bdg_erw.kml" TargetMode="External"/><Relationship Id="rId210" Type="http://schemas.openxmlformats.org/officeDocument/2006/relationships/hyperlink" Target="https://map.geo.admin.ch/?zoom=13&amp;E=2601549.802&amp;N=1227701.849&amp;layers=ch.kantone.cadastralwebmap-farbe,ch.swisstopo.amtliches-strassenverzeichnis,ch.bfs.gebaeude_wohnungs_register,KML||https://tinyurl.com/yy7ya4g9/SO/2556_bdg_erw.kml" TargetMode="External"/><Relationship Id="rId26" Type="http://schemas.openxmlformats.org/officeDocument/2006/relationships/hyperlink" Target="https://map.geo.admin.ch/?zoom=13&amp;E=2619247.788&amp;N=1240493.75&amp;layers=ch.kantone.cadastralwebmap-farbe,ch.swisstopo.amtliches-strassenverzeichnis,ch.bfs.gebaeude_wohnungs_register,KML||https://tinyurl.com/yy7ya4g9/SO/2422_bdg_erw.kml" TargetMode="External"/><Relationship Id="rId231" Type="http://schemas.openxmlformats.org/officeDocument/2006/relationships/hyperlink" Target="https://map.geo.admin.ch/?zoom=13&amp;E=2629521.296&amp;N=1240750.635&amp;layers=ch.kantone.cadastralwebmap-farbe,ch.swisstopo.amtliches-strassenverzeichnis,ch.bfs.gebaeude_wohnungs_register,KML||https://tinyurl.com/yy7ya4g9/SO/2578_bdg_erw.kml" TargetMode="External"/><Relationship Id="rId252" Type="http://schemas.openxmlformats.org/officeDocument/2006/relationships/hyperlink" Target="https://map.geo.admin.ch/?zoom=13&amp;E=2630699.626&amp;N=1240565.834&amp;layers=ch.kantone.cadastralwebmap-farbe,ch.swisstopo.amtliches-strassenverzeichnis,ch.bfs.gebaeude_wohnungs_register,KML||https://tinyurl.com/yy7ya4g9/SO/2580_bdg_erw.kml" TargetMode="External"/><Relationship Id="rId273" Type="http://schemas.openxmlformats.org/officeDocument/2006/relationships/hyperlink" Target="https://map.geo.admin.ch/?zoom=13&amp;E=2634020.106&amp;N=1244364.204&amp;layers=ch.kantone.cadastralwebmap-farbe,ch.swisstopo.amtliches-strassenverzeichnis,ch.bfs.gebaeude_wohnungs_register,KML||https://tinyurl.com/yy7ya4g9/SO/2581_bdg_erw.kml" TargetMode="External"/><Relationship Id="rId294" Type="http://schemas.openxmlformats.org/officeDocument/2006/relationships/hyperlink" Target="https://map.geo.admin.ch/?zoom=13&amp;E=2642566.177&amp;N=1246767.694&amp;layers=ch.kantone.cadastralwebmap-farbe,ch.swisstopo.amtliches-strassenverzeichnis,ch.bfs.gebaeude_wohnungs_register,KML||https://tinyurl.com/yy7ya4g9/SO/2583_bdg_erw.kml" TargetMode="External"/><Relationship Id="rId308" Type="http://schemas.openxmlformats.org/officeDocument/2006/relationships/hyperlink" Target="https://map.geo.admin.ch/?zoom=13&amp;E=2632625.912&amp;N=1242756.487&amp;layers=ch.kantone.cadastralwebmap-farbe,ch.swisstopo.amtliches-strassenverzeichnis,ch.bfs.gebaeude_wohnungs_register,KML||https://tinyurl.com/yy7ya4g9/SO/2586_bdg_erw.kml" TargetMode="External"/><Relationship Id="rId329" Type="http://schemas.openxmlformats.org/officeDocument/2006/relationships/hyperlink" Target="https://map.geo.admin.ch/?zoom=13&amp;E=2598106.477&amp;N=1251388.345&amp;layers=ch.kantone.cadastralwebmap-farbe,ch.swisstopo.amtliches-strassenverzeichnis,ch.bfs.gebaeude_wohnungs_register,KML||https://tinyurl.com/yy7ya4g9/SO/2619_bdg_erw.kml" TargetMode="External"/><Relationship Id="rId47" Type="http://schemas.openxmlformats.org/officeDocument/2006/relationships/hyperlink" Target="https://map.geo.admin.ch/?zoom=13&amp;E=2606500.238&amp;N=1236655.384&amp;layers=ch.kantone.cadastralwebmap-farbe,ch.swisstopo.amtliches-strassenverzeichnis,ch.bfs.gebaeude_wohnungs_register,KML||https://tinyurl.com/yy7ya4g9/SO/2430_bdg_erw.kml" TargetMode="External"/><Relationship Id="rId68" Type="http://schemas.openxmlformats.org/officeDocument/2006/relationships/hyperlink" Target="https://map.geo.admin.ch/?zoom=13&amp;E=2613221.19&amp;N=1259280.841&amp;layers=ch.kantone.cadastralwebmap-farbe,ch.swisstopo.amtliches-strassenverzeichnis,ch.bfs.gebaeude_wohnungs_register,KML||https://tinyurl.com/yy7ya4g9/SO/2473_bdg_erw.kml" TargetMode="External"/><Relationship Id="rId89" Type="http://schemas.openxmlformats.org/officeDocument/2006/relationships/hyperlink" Target="https://map.geo.admin.ch/?zoom=13&amp;E=2605767.129&amp;N=1258624.534&amp;layers=ch.kantone.cadastralwebmap-farbe,ch.swisstopo.amtliches-strassenverzeichnis,ch.bfs.gebaeude_wohnungs_register,KML||https://tinyurl.com/yy7ya4g9/SO/2476_bdg_erw.kml" TargetMode="External"/><Relationship Id="rId112" Type="http://schemas.openxmlformats.org/officeDocument/2006/relationships/hyperlink" Target="https://map.geo.admin.ch/?zoom=13&amp;E=2639980.388&amp;N=1254680.823&amp;layers=ch.kantone.cadastralwebmap-farbe,ch.swisstopo.amtliches-strassenverzeichnis,ch.bfs.gebaeude_wohnungs_register,KML||https://tinyurl.com/yy7ya4g9/SO/2492_bdg_erw.kml" TargetMode="External"/><Relationship Id="rId133" Type="http://schemas.openxmlformats.org/officeDocument/2006/relationships/hyperlink" Target="https://map.geo.admin.ch/?zoom=13&amp;E=2640364.529&amp;N=1249636.954&amp;layers=ch.kantone.cadastralwebmap-farbe,ch.swisstopo.amtliches-strassenverzeichnis,ch.bfs.gebaeude_wohnungs_register,KML||https://tinyurl.com/yy7ya4g9/SO/2499_bdg_erw.kml" TargetMode="External"/><Relationship Id="rId154" Type="http://schemas.openxmlformats.org/officeDocument/2006/relationships/hyperlink" Target="https://map.geo.admin.ch/?zoom=13&amp;E=2642711.854&amp;N=1249952.397&amp;layers=ch.kantone.cadastralwebmap-farbe,ch.swisstopo.amtliches-strassenverzeichnis,ch.bfs.gebaeude_wohnungs_register,KML||https://tinyurl.com/yy7ya4g9/SO/2503_bdg_erw.kml" TargetMode="External"/><Relationship Id="rId175" Type="http://schemas.openxmlformats.org/officeDocument/2006/relationships/hyperlink" Target="https://map.geo.admin.ch/?zoom=13&amp;E=2597012.888&amp;N=1226753.993&amp;layers=ch.kantone.cadastralwebmap-farbe,ch.swisstopo.amtliches-strassenverzeichnis,ch.bfs.gebaeude_wohnungs_register,KML||https://tinyurl.com/yy7ya4g9/SO/2546_bdg_erw.kml" TargetMode="External"/><Relationship Id="rId196" Type="http://schemas.openxmlformats.org/officeDocument/2006/relationships/hyperlink" Target="https://map.geo.admin.ch/?zoom=13&amp;E=2610122.735&amp;N=1231160.84&amp;layers=ch.kantone.cadastralwebmap-farbe,ch.swisstopo.amtliches-strassenverzeichnis,ch.bfs.gebaeude_wohnungs_register,KML||https://tinyurl.com/yy7ya4g9/SO/2554_bdg_erw.kml" TargetMode="External"/><Relationship Id="rId200" Type="http://schemas.openxmlformats.org/officeDocument/2006/relationships/hyperlink" Target="https://map.geo.admin.ch/?zoom=13&amp;E=2601221.269&amp;N=1228237.875&amp;layers=ch.kantone.cadastralwebmap-farbe,ch.swisstopo.amtliches-strassenverzeichnis,ch.bfs.gebaeude_wohnungs_register,KML||https://tinyurl.com/yy7ya4g9/SO/2556_bdg_erw.kml" TargetMode="External"/><Relationship Id="rId16" Type="http://schemas.openxmlformats.org/officeDocument/2006/relationships/hyperlink" Target="https://map.geo.admin.ch/?zoom=13&amp;E=2612416.191&amp;N=1239438.789&amp;layers=ch.kantone.cadastralwebmap-farbe,ch.swisstopo.amtliches-strassenverzeichnis,ch.bfs.gebaeude_wohnungs_register,KML||https://tinyurl.com/yy7ya4g9/SO/2421_bdg_erw.kml" TargetMode="External"/><Relationship Id="rId221" Type="http://schemas.openxmlformats.org/officeDocument/2006/relationships/hyperlink" Target="https://map.geo.admin.ch/?zoom=13&amp;E=2630461.667&amp;N=1236948.21&amp;layers=ch.kantone.cadastralwebmap-farbe,ch.swisstopo.amtliches-strassenverzeichnis,ch.bfs.gebaeude_wohnungs_register,KML||https://tinyurl.com/yy7ya4g9/SO/2575_bdg_erw.kml" TargetMode="External"/><Relationship Id="rId242" Type="http://schemas.openxmlformats.org/officeDocument/2006/relationships/hyperlink" Target="https://map.geo.admin.ch/?zoom=13&amp;E=2629552.335&amp;N=1242228.133&amp;layers=ch.kantone.cadastralwebmap-farbe,ch.swisstopo.amtliches-strassenverzeichnis,ch.bfs.gebaeude_wohnungs_register,KML||https://tinyurl.com/yy7ya4g9/SO/2579_bdg_erw.kml" TargetMode="External"/><Relationship Id="rId263" Type="http://schemas.openxmlformats.org/officeDocument/2006/relationships/hyperlink" Target="https://map.geo.admin.ch/?zoom=13&amp;E=2635574.283&amp;N=1244048.64&amp;layers=ch.kantone.cadastralwebmap-farbe,ch.swisstopo.amtliches-strassenverzeichnis,ch.bfs.gebaeude_wohnungs_register,KML||https://tinyurl.com/yy7ya4g9/SO/2581_bdg_erw.kml" TargetMode="External"/><Relationship Id="rId284" Type="http://schemas.openxmlformats.org/officeDocument/2006/relationships/hyperlink" Target="https://map.geo.admin.ch/?zoom=13&amp;E=2635710.918&amp;N=1244794.302&amp;layers=ch.kantone.cadastralwebmap-farbe,ch.swisstopo.amtliches-strassenverzeichnis,ch.bfs.gebaeude_wohnungs_register,KML||https://tinyurl.com/yy7ya4g9/SO/2581_bdg_erw.kml" TargetMode="External"/><Relationship Id="rId319" Type="http://schemas.openxmlformats.org/officeDocument/2006/relationships/hyperlink" Target="https://map.geo.admin.ch/?zoom=13&amp;E=2606612.169&amp;N=1229499.804&amp;layers=ch.kantone.cadastralwebmap-farbe,ch.swisstopo.amtliches-strassenverzeichnis,ch.bfs.gebaeude_wohnungs_register,KML||https://tinyurl.com/yy7ya4g9/SO/2601_bdg_erw.kml" TargetMode="External"/><Relationship Id="rId37" Type="http://schemas.openxmlformats.org/officeDocument/2006/relationships/hyperlink" Target="https://map.geo.admin.ch/?zoom=13&amp;E=2620154.249&amp;N=1243289.241&amp;layers=ch.kantone.cadastralwebmap-farbe,ch.swisstopo.amtliches-strassenverzeichnis,ch.bfs.gebaeude_wohnungs_register,KML||https://tinyurl.com/yy7ya4g9/SO/2428_bdg_erw.kml" TargetMode="External"/><Relationship Id="rId58" Type="http://schemas.openxmlformats.org/officeDocument/2006/relationships/hyperlink" Target="https://map.geo.admin.ch/?zoom=13&amp;E=2601415.763&amp;N=1219510.09&amp;layers=ch.kantone.cadastralwebmap-farbe,ch.swisstopo.amtliches-strassenverzeichnis,ch.bfs.gebaeude_wohnungs_register,KML||https://tinyurl.com/yy7ya4g9/SO/2465_bdg_erw.kml" TargetMode="External"/><Relationship Id="rId79" Type="http://schemas.openxmlformats.org/officeDocument/2006/relationships/hyperlink" Target="https://map.geo.admin.ch/?zoom=13&amp;E=2605778.042&amp;N=1258746.019&amp;layers=ch.kantone.cadastralwebmap-farbe,ch.swisstopo.amtliches-strassenverzeichnis,ch.bfs.gebaeude_wohnungs_register,KML||https://tinyurl.com/yy7ya4g9/SO/2476_bdg_erw.kml" TargetMode="External"/><Relationship Id="rId102" Type="http://schemas.openxmlformats.org/officeDocument/2006/relationships/hyperlink" Target="https://map.geo.admin.ch/?zoom=13&amp;E=2601546.98&amp;N=1258891.743&amp;layers=ch.kantone.cadastralwebmap-farbe,ch.swisstopo.amtliches-strassenverzeichnis,ch.bfs.gebaeude_wohnungs_register,KML||https://tinyurl.com/yy7ya4g9/SO/2479_bdg_erw.kml" TargetMode="External"/><Relationship Id="rId123" Type="http://schemas.openxmlformats.org/officeDocument/2006/relationships/hyperlink" Target="https://map.geo.admin.ch/?zoom=13&amp;E=2641755.04&amp;N=1246631.613&amp;layers=ch.kantone.cadastralwebmap-farbe,ch.swisstopo.amtliches-strassenverzeichnis,ch.bfs.gebaeude_wohnungs_register,KML||https://tinyurl.com/yy7ya4g9/SO/2495_bdg_erw.kml" TargetMode="External"/><Relationship Id="rId144" Type="http://schemas.openxmlformats.org/officeDocument/2006/relationships/hyperlink" Target="https://map.geo.admin.ch/?zoom=13&amp;E=2642571.332&amp;N=1250001.812&amp;layers=ch.kantone.cadastralwebmap-farbe,ch.swisstopo.amtliches-strassenverzeichnis,ch.bfs.gebaeude_wohnungs_register,KML||https://tinyurl.com/yy7ya4g9/SO/2503_bdg_erw.kml" TargetMode="External"/><Relationship Id="rId330" Type="http://schemas.openxmlformats.org/officeDocument/2006/relationships/hyperlink" Target="https://map.geo.admin.ch/?zoom=13&amp;E=2598318.541&amp;N=1252329.432&amp;layers=ch.kantone.cadastralwebmap-farbe,ch.swisstopo.amtliches-strassenverzeichnis,ch.bfs.gebaeude_wohnungs_register,KML||https://tinyurl.com/yy7ya4g9/SO/2619_bdg_erw.kml" TargetMode="External"/><Relationship Id="rId90" Type="http://schemas.openxmlformats.org/officeDocument/2006/relationships/hyperlink" Target="https://map.geo.admin.ch/?zoom=13&amp;E=2604349.827&amp;N=1259228.989&amp;layers=ch.kantone.cadastralwebmap-farbe,ch.swisstopo.amtliches-strassenverzeichnis,ch.bfs.gebaeude_wohnungs_register,KML||https://tinyurl.com/yy7ya4g9/SO/2476_bdg_erw.kml" TargetMode="External"/><Relationship Id="rId165" Type="http://schemas.openxmlformats.org/officeDocument/2006/relationships/hyperlink" Target="https://map.geo.admin.ch/?zoom=13&amp;E=2612094.691&amp;N=1222942.817&amp;layers=ch.kantone.cadastralwebmap-farbe,ch.swisstopo.amtliches-strassenverzeichnis,ch.bfs.gebaeude_wohnungs_register,KML||https://tinyurl.com/yy7ya4g9/SO/2530_bdg_erw.kml" TargetMode="External"/><Relationship Id="rId186" Type="http://schemas.openxmlformats.org/officeDocument/2006/relationships/hyperlink" Target="https://map.geo.admin.ch/?zoom=13&amp;E=2595908.051&amp;N=1227014.068&amp;layers=ch.kantone.cadastralwebmap-farbe,ch.swisstopo.amtliches-strassenverzeichnis,ch.bfs.gebaeude_wohnungs_register,KML||https://tinyurl.com/yy7ya4g9/SO/2546_bdg_erw.kml" TargetMode="External"/><Relationship Id="rId211" Type="http://schemas.openxmlformats.org/officeDocument/2006/relationships/hyperlink" Target="https://map.geo.admin.ch/?zoom=13&amp;E=2600774.883&amp;N=1228703.079&amp;layers=ch.kantone.cadastralwebmap-farbe,ch.swisstopo.amtliches-strassenverzeichnis,ch.bfs.gebaeude_wohnungs_register,KML||https://tinyurl.com/yy7ya4g9/SO/2556_bdg_erw.kml" TargetMode="External"/><Relationship Id="rId232" Type="http://schemas.openxmlformats.org/officeDocument/2006/relationships/hyperlink" Target="https://map.geo.admin.ch/?zoom=13&amp;E=2630120.171&amp;N=1243542.612&amp;layers=ch.kantone.cadastralwebmap-farbe,ch.swisstopo.amtliches-strassenverzeichnis,ch.bfs.gebaeude_wohnungs_register,KML||https://tinyurl.com/yy7ya4g9/SO/2579_bdg_erw.kml" TargetMode="External"/><Relationship Id="rId253" Type="http://schemas.openxmlformats.org/officeDocument/2006/relationships/hyperlink" Target="https://map.geo.admin.ch/?zoom=13&amp;E=2631412.99&amp;N=1242232.195&amp;layers=ch.kantone.cadastralwebmap-farbe,ch.swisstopo.amtliches-strassenverzeichnis,ch.bfs.gebaeude_wohnungs_register,KML||https://tinyurl.com/yy7ya4g9/SO/2580_bdg_erw.kml" TargetMode="External"/><Relationship Id="rId274" Type="http://schemas.openxmlformats.org/officeDocument/2006/relationships/hyperlink" Target="https://map.geo.admin.ch/?zoom=13&amp;E=2635719.258&amp;N=1245027.54&amp;layers=ch.kantone.cadastralwebmap-farbe,ch.swisstopo.amtliches-strassenverzeichnis,ch.bfs.gebaeude_wohnungs_register,KML||https://tinyurl.com/yy7ya4g9/SO/2581_bdg_erw.kml" TargetMode="External"/><Relationship Id="rId295" Type="http://schemas.openxmlformats.org/officeDocument/2006/relationships/hyperlink" Target="https://map.geo.admin.ch/?zoom=13&amp;E=2642581.649&amp;N=1246760.097&amp;layers=ch.kantone.cadastralwebmap-farbe,ch.swisstopo.amtliches-strassenverzeichnis,ch.bfs.gebaeude_wohnungs_register,KML||https://tinyurl.com/yy7ya4g9/SO/2583_bdg_erw.kml" TargetMode="External"/><Relationship Id="rId309" Type="http://schemas.openxmlformats.org/officeDocument/2006/relationships/hyperlink" Target="https://map.geo.admin.ch/?zoom=13&amp;E=2632053.018&amp;N=1243368.006&amp;layers=ch.kantone.cadastralwebmap-farbe,ch.swisstopo.amtliches-strassenverzeichnis,ch.bfs.gebaeude_wohnungs_register,KML||https://tinyurl.com/yy7ya4g9/SO/2586_bdg_erw.kml" TargetMode="External"/><Relationship Id="rId27" Type="http://schemas.openxmlformats.org/officeDocument/2006/relationships/hyperlink" Target="https://map.geo.admin.ch/?zoom=13&amp;E=2619495.772&amp;N=1240338.643&amp;layers=ch.kantone.cadastralwebmap-farbe,ch.swisstopo.amtliches-strassenverzeichnis,ch.bfs.gebaeude_wohnungs_register,KML||https://tinyurl.com/yy7ya4g9/SO/2422_bdg_erw.kml" TargetMode="External"/><Relationship Id="rId48" Type="http://schemas.openxmlformats.org/officeDocument/2006/relationships/hyperlink" Target="https://map.geo.admin.ch/?zoom=13&amp;E=2606717.786&amp;N=1236674.366&amp;layers=ch.kantone.cadastralwebmap-farbe,ch.swisstopo.amtliches-strassenverzeichnis,ch.bfs.gebaeude_wohnungs_register,KML||https://tinyurl.com/yy7ya4g9/SO/2430_bdg_erw.kml" TargetMode="External"/><Relationship Id="rId69" Type="http://schemas.openxmlformats.org/officeDocument/2006/relationships/hyperlink" Target="https://map.geo.admin.ch/?zoom=13&amp;E=2613928.104&amp;N=1258519.805&amp;layers=ch.kantone.cadastralwebmap-farbe,ch.swisstopo.amtliches-strassenverzeichnis,ch.bfs.gebaeude_wohnungs_register,KML||https://tinyurl.com/yy7ya4g9/SO/2473_bdg_erw.kml" TargetMode="External"/><Relationship Id="rId113" Type="http://schemas.openxmlformats.org/officeDocument/2006/relationships/hyperlink" Target="https://map.geo.admin.ch/?zoom=13&amp;E=2639980.493&amp;N=1254683.814&amp;layers=ch.kantone.cadastralwebmap-farbe,ch.swisstopo.amtliches-strassenverzeichnis,ch.bfs.gebaeude_wohnungs_register,KML||https://tinyurl.com/yy7ya4g9/SO/2492_bdg_erw.kml" TargetMode="External"/><Relationship Id="rId134" Type="http://schemas.openxmlformats.org/officeDocument/2006/relationships/hyperlink" Target="https://map.geo.admin.ch/?zoom=13&amp;E=2639866.289&amp;N=1250358.989&amp;layers=ch.kantone.cadastralwebmap-farbe,ch.swisstopo.amtliches-strassenverzeichnis,ch.bfs.gebaeude_wohnungs_register,KML||https://tinyurl.com/yy7ya4g9/SO/2499_bdg_erw.kml" TargetMode="External"/><Relationship Id="rId320" Type="http://schemas.openxmlformats.org/officeDocument/2006/relationships/hyperlink" Target="https://map.geo.admin.ch/?zoom=13&amp;E=2606759.915&amp;N=1228558.343&amp;layers=ch.kantone.cadastralwebmap-farbe,ch.swisstopo.amtliches-strassenverzeichnis,ch.bfs.gebaeude_wohnungs_register,KML||https://tinyurl.com/yy7ya4g9/SO/2601_bdg_erw.kml" TargetMode="External"/><Relationship Id="rId80" Type="http://schemas.openxmlformats.org/officeDocument/2006/relationships/hyperlink" Target="https://map.geo.admin.ch/?zoom=13&amp;E=2605499.02&amp;N=1258771.647&amp;layers=ch.kantone.cadastralwebmap-farbe,ch.swisstopo.amtliches-strassenverzeichnis,ch.bfs.gebaeude_wohnungs_register,KML||https://tinyurl.com/yy7ya4g9/SO/2476_bdg_erw.kml" TargetMode="External"/><Relationship Id="rId155" Type="http://schemas.openxmlformats.org/officeDocument/2006/relationships/hyperlink" Target="https://map.geo.admin.ch/?zoom=13&amp;E=2642187.58&amp;N=1249380.098&amp;layers=ch.kantone.cadastralwebmap-farbe,ch.swisstopo.amtliches-strassenverzeichnis,ch.bfs.gebaeude_wohnungs_register,KML||https://tinyurl.com/yy7ya4g9/SO/2503_bdg_erw.kml" TargetMode="External"/><Relationship Id="rId176" Type="http://schemas.openxmlformats.org/officeDocument/2006/relationships/hyperlink" Target="https://map.geo.admin.ch/?zoom=13&amp;E=2595611.127&amp;N=1225881.051&amp;layers=ch.kantone.cadastralwebmap-farbe,ch.swisstopo.amtliches-strassenverzeichnis,ch.bfs.gebaeude_wohnungs_register,KML||https://tinyurl.com/yy7ya4g9/SO/2546_bdg_erw.kml" TargetMode="External"/><Relationship Id="rId197" Type="http://schemas.openxmlformats.org/officeDocument/2006/relationships/hyperlink" Target="https://map.geo.admin.ch/?zoom=13&amp;E=2606925.293&amp;N=1230757.513&amp;layers=ch.kantone.cadastralwebmap-farbe,ch.swisstopo.amtliches-strassenverzeichnis,ch.bfs.gebaeude_wohnungs_register,KML||https://tinyurl.com/yy7ya4g9/SO/2555_bdg_erw.kml" TargetMode="External"/><Relationship Id="rId201" Type="http://schemas.openxmlformats.org/officeDocument/2006/relationships/hyperlink" Target="https://map.geo.admin.ch/?zoom=13&amp;E=2600950.078&amp;N=1228365.954&amp;layers=ch.kantone.cadastralwebmap-farbe,ch.swisstopo.amtliches-strassenverzeichnis,ch.bfs.gebaeude_wohnungs_register,KML||https://tinyurl.com/yy7ya4g9/SO/2556_bdg_erw.kml" TargetMode="External"/><Relationship Id="rId222" Type="http://schemas.openxmlformats.org/officeDocument/2006/relationships/hyperlink" Target="https://map.geo.admin.ch/?zoom=13&amp;E=2629921.658&amp;N=1236095.935&amp;layers=ch.kantone.cadastralwebmap-farbe,ch.swisstopo.amtliches-strassenverzeichnis,ch.bfs.gebaeude_wohnungs_register,KML||https://tinyurl.com/yy7ya4g9/SO/2575_bdg_erw.kml" TargetMode="External"/><Relationship Id="rId243" Type="http://schemas.openxmlformats.org/officeDocument/2006/relationships/hyperlink" Target="https://map.geo.admin.ch/?zoom=13&amp;E=2629983.899&amp;N=1242412.896&amp;layers=ch.kantone.cadastralwebmap-farbe,ch.swisstopo.amtliches-strassenverzeichnis,ch.bfs.gebaeude_wohnungs_register,KML||https://tinyurl.com/yy7ya4g9/SO/2579_bdg_erw.kml" TargetMode="External"/><Relationship Id="rId264" Type="http://schemas.openxmlformats.org/officeDocument/2006/relationships/hyperlink" Target="https://map.geo.admin.ch/?zoom=13&amp;E=2636444.914&amp;N=1244620.281&amp;layers=ch.kantone.cadastralwebmap-farbe,ch.swisstopo.amtliches-strassenverzeichnis,ch.bfs.gebaeude_wohnungs_register,KML||https://tinyurl.com/yy7ya4g9/SO/2581_bdg_erw.kml" TargetMode="External"/><Relationship Id="rId285" Type="http://schemas.openxmlformats.org/officeDocument/2006/relationships/hyperlink" Target="https://map.geo.admin.ch/?zoom=13&amp;E=2635643.765&amp;N=1244267.616&amp;layers=ch.kantone.cadastralwebmap-farbe,ch.swisstopo.amtliches-strassenverzeichnis,ch.bfs.gebaeude_wohnungs_register,KML||https://tinyurl.com/yy7ya4g9/SO/2581_bdg_erw.kml" TargetMode="External"/><Relationship Id="rId17" Type="http://schemas.openxmlformats.org/officeDocument/2006/relationships/hyperlink" Target="https://map.geo.admin.ch/?zoom=13&amp;E=2612956.655&amp;N=1239302.724&amp;layers=ch.kantone.cadastralwebmap-farbe,ch.swisstopo.amtliches-strassenverzeichnis,ch.bfs.gebaeude_wohnungs_register,KML||https://tinyurl.com/yy7ya4g9/SO/2421_bdg_erw.kml" TargetMode="External"/><Relationship Id="rId38" Type="http://schemas.openxmlformats.org/officeDocument/2006/relationships/hyperlink" Target="https://map.geo.admin.ch/?zoom=13&amp;E=2620226.501&amp;N=1243770.572&amp;layers=ch.kantone.cadastralwebmap-farbe,ch.swisstopo.amtliches-strassenverzeichnis,ch.bfs.gebaeude_wohnungs_register,KML||https://tinyurl.com/yy7ya4g9/SO/2428_bdg_erw.kml" TargetMode="External"/><Relationship Id="rId59" Type="http://schemas.openxmlformats.org/officeDocument/2006/relationships/hyperlink" Target="https://map.geo.admin.ch/?zoom=13&amp;E=2604423.465&amp;N=1221417.498&amp;layers=ch.kantone.cadastralwebmap-farbe,ch.swisstopo.amtliches-strassenverzeichnis,ch.bfs.gebaeude_wohnungs_register,KML||https://tinyurl.com/yy7ya4g9/SO/2465_bdg_erw.kml" TargetMode="External"/><Relationship Id="rId103" Type="http://schemas.openxmlformats.org/officeDocument/2006/relationships/hyperlink" Target="https://map.geo.admin.ch/?zoom=13&amp;E=2601693.291&amp;N=1259031.77&amp;layers=ch.kantone.cadastralwebmap-farbe,ch.swisstopo.amtliches-strassenverzeichnis,ch.bfs.gebaeude_wohnungs_register,KML||https://tinyurl.com/yy7ya4g9/SO/2479_bdg_erw.kml" TargetMode="External"/><Relationship Id="rId124" Type="http://schemas.openxmlformats.org/officeDocument/2006/relationships/hyperlink" Target="https://map.geo.admin.ch/?zoom=13&amp;E=2641755.04&amp;N=1246631.613&amp;layers=ch.kantone.cadastralwebmap-farbe,ch.swisstopo.amtliches-strassenverzeichnis,ch.bfs.gebaeude_wohnungs_register,KML||https://tinyurl.com/yy7ya4g9/SO/2495_bdg_erw.kml" TargetMode="External"/><Relationship Id="rId310" Type="http://schemas.openxmlformats.org/officeDocument/2006/relationships/hyperlink" Target="https://map.geo.admin.ch/?zoom=13&amp;E=2633224.699&amp;N=1243318.615&amp;layers=ch.kantone.cadastralwebmap-farbe,ch.swisstopo.amtliches-strassenverzeichnis,ch.bfs.gebaeude_wohnungs_register,KML||https://tinyurl.com/yy7ya4g9/SO/2586_bdg_erw.kml" TargetMode="External"/><Relationship Id="rId70" Type="http://schemas.openxmlformats.org/officeDocument/2006/relationships/hyperlink" Target="https://map.geo.admin.ch/?zoom=13&amp;E=2613819.286&amp;N=1259052.924&amp;layers=ch.kantone.cadastralwebmap-farbe,ch.swisstopo.amtliches-strassenverzeichnis,ch.bfs.gebaeude_wohnungs_register,KML||https://tinyurl.com/yy7ya4g9/SO/2473_bdg_erw.kml" TargetMode="External"/><Relationship Id="rId91" Type="http://schemas.openxmlformats.org/officeDocument/2006/relationships/hyperlink" Target="https://map.geo.admin.ch/?zoom=13&amp;E=2604302.86&amp;N=1258923.643&amp;layers=ch.kantone.cadastralwebmap-farbe,ch.swisstopo.amtliches-strassenverzeichnis,ch.bfs.gebaeude_wohnungs_register,KML||https://tinyurl.com/yy7ya4g9/SO/2476_bdg_erw.kml" TargetMode="External"/><Relationship Id="rId145" Type="http://schemas.openxmlformats.org/officeDocument/2006/relationships/hyperlink" Target="https://map.geo.admin.ch/?zoom=13&amp;E=2642574.384&amp;N=1250001.445&amp;layers=ch.kantone.cadastralwebmap-farbe,ch.swisstopo.amtliches-strassenverzeichnis,ch.bfs.gebaeude_wohnungs_register,KML||https://tinyurl.com/yy7ya4g9/SO/2503_bdg_erw.kml" TargetMode="External"/><Relationship Id="rId166" Type="http://schemas.openxmlformats.org/officeDocument/2006/relationships/hyperlink" Target="https://map.geo.admin.ch/?zoom=13&amp;E=2609461.411&amp;N=1228833.998&amp;layers=ch.kantone.cadastralwebmap-farbe,ch.swisstopo.amtliches-strassenverzeichnis,ch.bfs.gebaeude_wohnungs_register,KML||https://tinyurl.com/yy7ya4g9/SO/2534_bdg_erw.kml" TargetMode="External"/><Relationship Id="rId187" Type="http://schemas.openxmlformats.org/officeDocument/2006/relationships/hyperlink" Target="https://map.geo.admin.ch/?zoom=13&amp;E=2596036.577&amp;N=1227812.756&amp;layers=ch.kantone.cadastralwebmap-farbe,ch.swisstopo.amtliches-strassenverzeichnis,ch.bfs.gebaeude_wohnungs_register,KML||https://tinyurl.com/yy7ya4g9/SO/2546_bdg_erw.kml" TargetMode="External"/><Relationship Id="rId331" Type="http://schemas.openxmlformats.org/officeDocument/2006/relationships/hyperlink" Target="https://map.geo.admin.ch/?zoom=13&amp;E=2613477.582&amp;N=1249511.915&amp;layers=ch.kantone.cadastralwebmap-farbe,ch.swisstopo.amtliches-strassenverzeichnis,ch.bfs.gebaeude_wohnungs_register,KML||https://tinyurl.com/yy7ya4g9/SO/2621_bdg_erw.kml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212" Type="http://schemas.openxmlformats.org/officeDocument/2006/relationships/hyperlink" Target="https://map.geo.admin.ch/?zoom=13&amp;E=2601518.995&amp;N=1228636.123&amp;layers=ch.kantone.cadastralwebmap-farbe,ch.swisstopo.amtliches-strassenverzeichnis,ch.bfs.gebaeude_wohnungs_register,KML||https://tinyurl.com/yy7ya4g9/SO/2556_bdg_erw.kml" TargetMode="External"/><Relationship Id="rId233" Type="http://schemas.openxmlformats.org/officeDocument/2006/relationships/hyperlink" Target="https://map.geo.admin.ch/?zoom=13&amp;E=2630856.191&amp;N=1243129.533&amp;layers=ch.kantone.cadastralwebmap-farbe,ch.swisstopo.amtliches-strassenverzeichnis,ch.bfs.gebaeude_wohnungs_register,KML||https://tinyurl.com/yy7ya4g9/SO/2579_bdg_erw.kml" TargetMode="External"/><Relationship Id="rId254" Type="http://schemas.openxmlformats.org/officeDocument/2006/relationships/hyperlink" Target="https://map.geo.admin.ch/?zoom=13&amp;E=2631261.217&amp;N=1241413.754&amp;layers=ch.kantone.cadastralwebmap-farbe,ch.swisstopo.amtliches-strassenverzeichnis,ch.bfs.gebaeude_wohnungs_register,KML||https://tinyurl.com/yy7ya4g9/SO/2580_bdg_erw.kml" TargetMode="External"/><Relationship Id="rId28" Type="http://schemas.openxmlformats.org/officeDocument/2006/relationships/hyperlink" Target="https://map.geo.admin.ch/?zoom=13&amp;E=2619458.795&amp;N=1240768.467&amp;layers=ch.kantone.cadastralwebmap-farbe,ch.swisstopo.amtliches-strassenverzeichnis,ch.bfs.gebaeude_wohnungs_register,KML||https://tinyurl.com/yy7ya4g9/SO/2422_bdg_erw.kml" TargetMode="External"/><Relationship Id="rId49" Type="http://schemas.openxmlformats.org/officeDocument/2006/relationships/hyperlink" Target="https://map.geo.admin.ch/?zoom=13&amp;E=2603654.715&amp;N=1235178&amp;layers=ch.kantone.cadastralwebmap-farbe,ch.swisstopo.amtliches-strassenverzeichnis,ch.bfs.gebaeude_wohnungs_register,KML||https://tinyurl.com/yy7ya4g9/SO/2430_bdg_erw.kml" TargetMode="External"/><Relationship Id="rId114" Type="http://schemas.openxmlformats.org/officeDocument/2006/relationships/hyperlink" Target="https://map.geo.admin.ch/?zoom=13&amp;E=2639980.602&amp;N=1254686.819&amp;layers=ch.kantone.cadastralwebmap-farbe,ch.swisstopo.amtliches-strassenverzeichnis,ch.bfs.gebaeude_wohnungs_register,KML||https://tinyurl.com/yy7ya4g9/SO/2492_bdg_erw.kml" TargetMode="External"/><Relationship Id="rId275" Type="http://schemas.openxmlformats.org/officeDocument/2006/relationships/hyperlink" Target="https://map.geo.admin.ch/?zoom=13&amp;E=2636069.651&amp;N=1244391.223&amp;layers=ch.kantone.cadastralwebmap-farbe,ch.swisstopo.amtliches-strassenverzeichnis,ch.bfs.gebaeude_wohnungs_register,KML||https://tinyurl.com/yy7ya4g9/SO/2581_bdg_erw.kml" TargetMode="External"/><Relationship Id="rId296" Type="http://schemas.openxmlformats.org/officeDocument/2006/relationships/hyperlink" Target="https://map.geo.admin.ch/?zoom=13&amp;E=2642408.857&amp;N=1246338.348&amp;layers=ch.kantone.cadastralwebmap-farbe,ch.swisstopo.amtliches-strassenverzeichnis,ch.bfs.gebaeude_wohnungs_register,KML||https://tinyurl.com/yy7ya4g9/SO/2583_bdg_erw.kml" TargetMode="External"/><Relationship Id="rId300" Type="http://schemas.openxmlformats.org/officeDocument/2006/relationships/hyperlink" Target="https://map.geo.admin.ch/?zoom=13&amp;E=2642549.825&amp;N=1247422.356&amp;layers=ch.kantone.cadastralwebmap-farbe,ch.swisstopo.amtliches-strassenverzeichnis,ch.bfs.gebaeude_wohnungs_register,KML||https://tinyurl.com/yy7ya4g9/SO/2583_bdg_erw.kml" TargetMode="External"/><Relationship Id="rId60" Type="http://schemas.openxmlformats.org/officeDocument/2006/relationships/hyperlink" Target="https://map.geo.admin.ch/?zoom=13&amp;E=2600135.193&amp;N=1218660.361&amp;layers=ch.kantone.cadastralwebmap-farbe,ch.swisstopo.amtliches-strassenverzeichnis,ch.bfs.gebaeude_wohnungs_register,KML||https://tinyurl.com/yy7ya4g9/SO/2465_bdg_erw.kml" TargetMode="External"/><Relationship Id="rId81" Type="http://schemas.openxmlformats.org/officeDocument/2006/relationships/hyperlink" Target="https://map.geo.admin.ch/?zoom=13&amp;E=2606336.597&amp;N=1258310.21&amp;layers=ch.kantone.cadastralwebmap-farbe,ch.swisstopo.amtliches-strassenverzeichnis,ch.bfs.gebaeude_wohnungs_register,KML||https://tinyurl.com/yy7ya4g9/SO/2476_bdg_erw.kml" TargetMode="External"/><Relationship Id="rId135" Type="http://schemas.openxmlformats.org/officeDocument/2006/relationships/hyperlink" Target="https://map.geo.admin.ch/?zoom=13&amp;E=2638971.256&amp;N=1251102.324&amp;layers=ch.kantone.cadastralwebmap-farbe,ch.swisstopo.amtliches-strassenverzeichnis,ch.bfs.gebaeude_wohnungs_register,KML||https://tinyurl.com/yy7ya4g9/SO/2499_bdg_erw.kml" TargetMode="External"/><Relationship Id="rId156" Type="http://schemas.openxmlformats.org/officeDocument/2006/relationships/hyperlink" Target="https://map.geo.admin.ch/?zoom=13&amp;E=2642868.222&amp;N=1249494.064&amp;layers=ch.kantone.cadastralwebmap-farbe,ch.swisstopo.amtliches-strassenverzeichnis,ch.bfs.gebaeude_wohnungs_register,KML||https://tinyurl.com/yy7ya4g9/SO/2503_bdg_erw.kml" TargetMode="External"/><Relationship Id="rId177" Type="http://schemas.openxmlformats.org/officeDocument/2006/relationships/hyperlink" Target="https://map.geo.admin.ch/?zoom=13&amp;E=2596970.651&amp;N=1226843.469&amp;layers=ch.kantone.cadastralwebmap-farbe,ch.swisstopo.amtliches-strassenverzeichnis,ch.bfs.gebaeude_wohnungs_register,KML||https://tinyurl.com/yy7ya4g9/SO/2546_bdg_erw.kml" TargetMode="External"/><Relationship Id="rId198" Type="http://schemas.openxmlformats.org/officeDocument/2006/relationships/hyperlink" Target="https://map.geo.admin.ch/?zoom=13&amp;E=2606896.364&amp;N=1229965.484&amp;layers=ch.kantone.cadastralwebmap-farbe,ch.swisstopo.amtliches-strassenverzeichnis,ch.bfs.gebaeude_wohnungs_register,KML||https://tinyurl.com/yy7ya4g9/SO/2555_bdg_erw.kml" TargetMode="External"/><Relationship Id="rId321" Type="http://schemas.openxmlformats.org/officeDocument/2006/relationships/hyperlink" Target="https://map.geo.admin.ch/?zoom=13&amp;E=2606965.462&amp;N=1227900.34&amp;layers=ch.kantone.cadastralwebmap-farbe,ch.swisstopo.amtliches-strassenverzeichnis,ch.bfs.gebaeude_wohnungs_register,KML||https://tinyurl.com/yy7ya4g9/SO/2601_bdg_erw.kml" TargetMode="External"/><Relationship Id="rId202" Type="http://schemas.openxmlformats.org/officeDocument/2006/relationships/hyperlink" Target="https://map.geo.admin.ch/?zoom=13&amp;E=2600687.905&amp;N=1226579.958&amp;layers=ch.kantone.cadastralwebmap-farbe,ch.swisstopo.amtliches-strassenverzeichnis,ch.bfs.gebaeude_wohnungs_register,KML||https://tinyurl.com/yy7ya4g9/SO/2556_bdg_erw.kml" TargetMode="External"/><Relationship Id="rId223" Type="http://schemas.openxmlformats.org/officeDocument/2006/relationships/hyperlink" Target="https://map.geo.admin.ch/?zoom=13&amp;E=2629537.077&amp;N=1235932.998&amp;layers=ch.kantone.cadastralwebmap-farbe,ch.swisstopo.amtliches-strassenverzeichnis,ch.bfs.gebaeude_wohnungs_register,KML||https://tinyurl.com/yy7ya4g9/SO/2575_bdg_erw.kml" TargetMode="External"/><Relationship Id="rId244" Type="http://schemas.openxmlformats.org/officeDocument/2006/relationships/hyperlink" Target="https://map.geo.admin.ch/?zoom=13&amp;E=2629884.876&amp;N=1242391.096&amp;layers=ch.kantone.cadastralwebmap-farbe,ch.swisstopo.amtliches-strassenverzeichnis,ch.bfs.gebaeude_wohnungs_register,KML||https://tinyurl.com/yy7ya4g9/SO/2579_bdg_erw.kml" TargetMode="External"/><Relationship Id="rId18" Type="http://schemas.openxmlformats.org/officeDocument/2006/relationships/hyperlink" Target="https://map.geo.admin.ch/?zoom=13&amp;E=2613209.616&amp;N=1239280.075&amp;layers=ch.kantone.cadastralwebmap-farbe,ch.swisstopo.amtliches-strassenverzeichnis,ch.bfs.gebaeude_wohnungs_register,KML||https://tinyurl.com/yy7ya4g9/SO/2421_bdg_erw.kml" TargetMode="External"/><Relationship Id="rId39" Type="http://schemas.openxmlformats.org/officeDocument/2006/relationships/hyperlink" Target="https://map.geo.admin.ch/?zoom=13&amp;E=2620074.918&amp;N=1244216.303&amp;layers=ch.kantone.cadastralwebmap-farbe,ch.swisstopo.amtliches-strassenverzeichnis,ch.bfs.gebaeude_wohnungs_register,KML||https://tinyurl.com/yy7ya4g9/SO/2428_bdg_erw.kml" TargetMode="External"/><Relationship Id="rId265" Type="http://schemas.openxmlformats.org/officeDocument/2006/relationships/hyperlink" Target="https://map.geo.admin.ch/?zoom=13&amp;E=2635640.253&amp;N=1244262.568&amp;layers=ch.kantone.cadastralwebmap-farbe,ch.swisstopo.amtliches-strassenverzeichnis,ch.bfs.gebaeude_wohnungs_register,KML||https://tinyurl.com/yy7ya4g9/SO/2581_bdg_erw.kml" TargetMode="External"/><Relationship Id="rId286" Type="http://schemas.openxmlformats.org/officeDocument/2006/relationships/hyperlink" Target="https://map.geo.admin.ch/?zoom=13&amp;E=2631481.852&amp;N=1242783.085&amp;layers=ch.kantone.cadastralwebmap-farbe,ch.swisstopo.amtliches-strassenverzeichnis,ch.bfs.gebaeude_wohnungs_register,KML||https://tinyurl.com/yy7ya4g9/SO/2582_bdg_erw.kml" TargetMode="External"/><Relationship Id="rId50" Type="http://schemas.openxmlformats.org/officeDocument/2006/relationships/hyperlink" Target="https://map.geo.admin.ch/?zoom=13&amp;E=2603018.685&amp;N=1234886.708&amp;layers=ch.kantone.cadastralwebmap-farbe,ch.swisstopo.amtliches-strassenverzeichnis,ch.bfs.gebaeude_wohnungs_register,KML||https://tinyurl.com/yy7ya4g9/SO/2430_bdg_erw.kml" TargetMode="External"/><Relationship Id="rId104" Type="http://schemas.openxmlformats.org/officeDocument/2006/relationships/hyperlink" Target="https://map.geo.admin.ch/?zoom=13&amp;E=2601216.799&amp;N=1258651.878&amp;layers=ch.kantone.cadastralwebmap-farbe,ch.swisstopo.amtliches-strassenverzeichnis,ch.bfs.gebaeude_wohnungs_register,KML||https://tinyurl.com/yy7ya4g9/SO/2479_bdg_erw.kml" TargetMode="External"/><Relationship Id="rId125" Type="http://schemas.openxmlformats.org/officeDocument/2006/relationships/hyperlink" Target="https://map.geo.admin.ch/?zoom=13&amp;E=2641767.258&amp;N=1246631.703&amp;layers=ch.kantone.cadastralwebmap-farbe,ch.swisstopo.amtliches-strassenverzeichnis,ch.bfs.gebaeude_wohnungs_register,KML||https://tinyurl.com/yy7ya4g9/SO/2495_bdg_erw.kml" TargetMode="External"/><Relationship Id="rId146" Type="http://schemas.openxmlformats.org/officeDocument/2006/relationships/hyperlink" Target="https://map.geo.admin.ch/?zoom=13&amp;E=2642583.293&amp;N=1250000.791&amp;layers=ch.kantone.cadastralwebmap-farbe,ch.swisstopo.amtliches-strassenverzeichnis,ch.bfs.gebaeude_wohnungs_register,KML||https://tinyurl.com/yy7ya4g9/SO/2503_bdg_erw.kml" TargetMode="External"/><Relationship Id="rId167" Type="http://schemas.openxmlformats.org/officeDocument/2006/relationships/hyperlink" Target="https://map.geo.admin.ch/?zoom=13&amp;E=2608802.75&amp;N=1228219.528&amp;layers=ch.kantone.cadastralwebmap-farbe,ch.swisstopo.amtliches-strassenverzeichnis,ch.bfs.gebaeude_wohnungs_register,KML||https://tinyurl.com/yy7ya4g9/SO/2534_bdg_erw.kml" TargetMode="External"/><Relationship Id="rId188" Type="http://schemas.openxmlformats.org/officeDocument/2006/relationships/hyperlink" Target="https://map.geo.admin.ch/?zoom=13&amp;E=2611450.344&amp;N=1232904.707&amp;layers=ch.kantone.cadastralwebmap-farbe,ch.swisstopo.amtliches-strassenverzeichnis,ch.bfs.gebaeude_wohnungs_register,KML||https://tinyurl.com/yy7ya4g9/SO/2548_bdg_erw.kml" TargetMode="External"/><Relationship Id="rId311" Type="http://schemas.openxmlformats.org/officeDocument/2006/relationships/hyperlink" Target="https://map.geo.admin.ch/?zoom=13&amp;E=2632509.814&amp;N=1244536.278&amp;layers=ch.kantone.cadastralwebmap-farbe,ch.swisstopo.amtliches-strassenverzeichnis,ch.bfs.gebaeude_wohnungs_register,KML||https://tinyurl.com/yy7ya4g9/SO/2586_bdg_erw.kml" TargetMode="External"/><Relationship Id="rId332" Type="http://schemas.openxmlformats.org/officeDocument/2006/relationships/hyperlink" Target="https://map.geo.admin.ch/?zoom=13&amp;E=2614808.337&amp;N=1249329.486&amp;layers=ch.kantone.cadastralwebmap-farbe,ch.swisstopo.amtliches-strassenverzeichnis,ch.bfs.gebaeude_wohnungs_register,KML||https://tinyurl.com/yy7ya4g9/SO/2621_bdg_erw.kml" TargetMode="External"/><Relationship Id="rId71" Type="http://schemas.openxmlformats.org/officeDocument/2006/relationships/hyperlink" Target="https://map.geo.admin.ch/?zoom=13&amp;E=2615624.971&amp;N=1255965.01&amp;layers=ch.kantone.cadastralwebmap-farbe,ch.swisstopo.amtliches-strassenverzeichnis,ch.bfs.gebaeude_wohnungs_register,KML||https://tinyurl.com/yy7ya4g9/SO/2475_bdg_erw.kml" TargetMode="External"/><Relationship Id="rId92" Type="http://schemas.openxmlformats.org/officeDocument/2006/relationships/hyperlink" Target="https://map.geo.admin.ch/?zoom=13&amp;E=2604719.375&amp;N=1258994.744&amp;layers=ch.kantone.cadastralwebmap-farbe,ch.swisstopo.amtliches-strassenverzeichnis,ch.bfs.gebaeude_wohnungs_register,KML||https://tinyurl.com/yy7ya4g9/SO/2476_bdg_erw.kml" TargetMode="External"/><Relationship Id="rId213" Type="http://schemas.openxmlformats.org/officeDocument/2006/relationships/hyperlink" Target="https://map.geo.admin.ch/?zoom=13&amp;E=2601486.017&amp;N=1228559.064&amp;layers=ch.kantone.cadastralwebmap-farbe,ch.swisstopo.amtliches-strassenverzeichnis,ch.bfs.gebaeude_wohnungs_register,KML||https://tinyurl.com/yy7ya4g9/SO/2556_bdg_erw.kml" TargetMode="External"/><Relationship Id="rId234" Type="http://schemas.openxmlformats.org/officeDocument/2006/relationships/hyperlink" Target="https://map.geo.admin.ch/?zoom=13&amp;E=2630399.049&amp;N=1243021.055&amp;layers=ch.kantone.cadastralwebmap-farbe,ch.swisstopo.amtliches-strassenverzeichnis,ch.bfs.gebaeude_wohnungs_register,KML||https://tinyurl.com/yy7ya4g9/SO/2579_bdg_erw.kml" TargetMode="External"/><Relationship Id="rId2" Type="http://schemas.openxmlformats.org/officeDocument/2006/relationships/hyperlink" Target="https://www.housing-stat.ch/files/Traitement_erreurs_DE.pdf" TargetMode="External"/><Relationship Id="rId29" Type="http://schemas.openxmlformats.org/officeDocument/2006/relationships/hyperlink" Target="https://map.geo.admin.ch/?zoom=13&amp;E=2624048.443&amp;N=1242471.169&amp;layers=ch.kantone.cadastralwebmap-farbe,ch.swisstopo.amtliches-strassenverzeichnis,ch.bfs.gebaeude_wohnungs_register,KML||https://tinyurl.com/yy7ya4g9/SO/2425_bdg_erw.kml" TargetMode="External"/><Relationship Id="rId255" Type="http://schemas.openxmlformats.org/officeDocument/2006/relationships/hyperlink" Target="https://map.geo.admin.ch/?zoom=13&amp;E=2631275.277&amp;N=1241384.985&amp;layers=ch.kantone.cadastralwebmap-farbe,ch.swisstopo.amtliches-strassenverzeichnis,ch.bfs.gebaeude_wohnungs_register,KML||https://tinyurl.com/yy7ya4g9/SO/2580_bdg_erw.kml" TargetMode="External"/><Relationship Id="rId276" Type="http://schemas.openxmlformats.org/officeDocument/2006/relationships/hyperlink" Target="https://map.geo.admin.ch/?zoom=13&amp;E=2634411.094&amp;N=1243603.549&amp;layers=ch.kantone.cadastralwebmap-farbe,ch.swisstopo.amtliches-strassenverzeichnis,ch.bfs.gebaeude_wohnungs_register,KML||https://tinyurl.com/yy7ya4g9/SO/2581_bdg_erw.kml" TargetMode="External"/><Relationship Id="rId297" Type="http://schemas.openxmlformats.org/officeDocument/2006/relationships/hyperlink" Target="https://map.geo.admin.ch/?zoom=13&amp;E=2642872.594&amp;N=1247697.152&amp;layers=ch.kantone.cadastralwebmap-farbe,ch.swisstopo.amtliches-strassenverzeichnis,ch.bfs.gebaeude_wohnungs_register,KML||https://tinyurl.com/yy7ya4g9/SO/2583_bdg_erw.kml" TargetMode="External"/><Relationship Id="rId40" Type="http://schemas.openxmlformats.org/officeDocument/2006/relationships/hyperlink" Target="https://map.geo.admin.ch/?zoom=13&amp;E=2620077.969&amp;N=1244216.499&amp;layers=ch.kantone.cadastralwebmap-farbe,ch.swisstopo.amtliches-strassenverzeichnis,ch.bfs.gebaeude_wohnungs_register,KML||https://tinyurl.com/yy7ya4g9/SO/2428_bdg_erw.kml" TargetMode="External"/><Relationship Id="rId115" Type="http://schemas.openxmlformats.org/officeDocument/2006/relationships/hyperlink" Target="https://map.geo.admin.ch/?zoom=13&amp;E=2640062.833&amp;N=1254605.395&amp;layers=ch.kantone.cadastralwebmap-farbe,ch.swisstopo.amtliches-strassenverzeichnis,ch.bfs.gebaeude_wohnungs_register,KML||https://tinyurl.com/yy7ya4g9/SO/2492_bdg_erw.kml" TargetMode="External"/><Relationship Id="rId136" Type="http://schemas.openxmlformats.org/officeDocument/2006/relationships/hyperlink" Target="https://map.geo.admin.ch/?zoom=13&amp;E=2638390.048&amp;N=1251049.689&amp;layers=ch.kantone.cadastralwebmap-farbe,ch.swisstopo.amtliches-strassenverzeichnis,ch.bfs.gebaeude_wohnungs_register,KML||https://tinyurl.com/yy7ya4g9/SO/2499_bdg_erw.kml" TargetMode="External"/><Relationship Id="rId157" Type="http://schemas.openxmlformats.org/officeDocument/2006/relationships/hyperlink" Target="https://map.geo.admin.ch/?zoom=13&amp;E=2642903.789&amp;N=1249482.185&amp;layers=ch.kantone.cadastralwebmap-farbe,ch.swisstopo.amtliches-strassenverzeichnis,ch.bfs.gebaeude_wohnungs_register,KML||https://tinyurl.com/yy7ya4g9/SO/2503_bdg_erw.kml" TargetMode="External"/><Relationship Id="rId178" Type="http://schemas.openxmlformats.org/officeDocument/2006/relationships/hyperlink" Target="https://map.geo.admin.ch/?zoom=13&amp;E=2596481.236&amp;N=1227156.722&amp;layers=ch.kantone.cadastralwebmap-farbe,ch.swisstopo.amtliches-strassenverzeichnis,ch.bfs.gebaeude_wohnungs_register,KML||https://tinyurl.com/yy7ya4g9/SO/2546_bdg_erw.kml" TargetMode="External"/><Relationship Id="rId301" Type="http://schemas.openxmlformats.org/officeDocument/2006/relationships/hyperlink" Target="https://map.geo.admin.ch/?zoom=13&amp;E=2632655.359&amp;N=1244066.874&amp;layers=ch.kantone.cadastralwebmap-farbe,ch.swisstopo.amtliches-strassenverzeichnis,ch.bfs.gebaeude_wohnungs_register,KML||https://tinyurl.com/yy7ya4g9/SO/2586_bdg_erw.kml" TargetMode="External"/><Relationship Id="rId322" Type="http://schemas.openxmlformats.org/officeDocument/2006/relationships/hyperlink" Target="https://map.geo.admin.ch/?zoom=13&amp;E=2605591.588&amp;N=1228573.15&amp;layers=ch.kantone.cadastralwebmap-farbe,ch.swisstopo.amtliches-strassenverzeichnis,ch.bfs.gebaeude_wohnungs_register,KML||https://tinyurl.com/yy7ya4g9/SO/2601_bdg_erw.kml" TargetMode="External"/><Relationship Id="rId61" Type="http://schemas.openxmlformats.org/officeDocument/2006/relationships/hyperlink" Target="https://map.geo.admin.ch/?zoom=13&amp;E=2617687.889&amp;N=1255432.413&amp;layers=ch.kantone.cadastralwebmap-farbe,ch.swisstopo.amtliches-strassenverzeichnis,ch.bfs.gebaeude_wohnungs_register,KML||https://tinyurl.com/yy7ya4g9/SO/2472_bdg_erw.kml" TargetMode="External"/><Relationship Id="rId82" Type="http://schemas.openxmlformats.org/officeDocument/2006/relationships/hyperlink" Target="https://map.geo.admin.ch/?zoom=13&amp;E=2606321.835&amp;N=1258309.632&amp;layers=ch.kantone.cadastralwebmap-farbe,ch.swisstopo.amtliches-strassenverzeichnis,ch.bfs.gebaeude_wohnungs_register,KML||https://tinyurl.com/yy7ya4g9/SO/2476_bdg_erw.kml" TargetMode="External"/><Relationship Id="rId199" Type="http://schemas.openxmlformats.org/officeDocument/2006/relationships/hyperlink" Target="https://map.geo.admin.ch/?zoom=13&amp;E=2601220.338&amp;N=1228665.106&amp;layers=ch.kantone.cadastralwebmap-farbe,ch.swisstopo.amtliches-strassenverzeichnis,ch.bfs.gebaeude_wohnungs_register,KML||https://tinyurl.com/yy7ya4g9/SO/2556_bdg_erw.kml" TargetMode="External"/><Relationship Id="rId203" Type="http://schemas.openxmlformats.org/officeDocument/2006/relationships/hyperlink" Target="https://map.geo.admin.ch/?zoom=13&amp;E=2601516.415&amp;N=1228156.211&amp;layers=ch.kantone.cadastralwebmap-farbe,ch.swisstopo.amtliches-strassenverzeichnis,ch.bfs.gebaeude_wohnungs_register,KML||https://tinyurl.com/yy7ya4g9/SO/2556_bdg_erw.kml" TargetMode="External"/><Relationship Id="rId19" Type="http://schemas.openxmlformats.org/officeDocument/2006/relationships/hyperlink" Target="https://map.geo.admin.ch/?zoom=13&amp;E=2620906.946&amp;N=1240811.684&amp;layers=ch.kantone.cadastralwebmap-farbe,ch.swisstopo.amtliches-strassenverzeichnis,ch.bfs.gebaeude_wohnungs_register,KML||https://tinyurl.com/yy7ya4g9/SO/2422_bdg_erw.kml" TargetMode="External"/><Relationship Id="rId224" Type="http://schemas.openxmlformats.org/officeDocument/2006/relationships/hyperlink" Target="https://map.geo.admin.ch/?zoom=13&amp;E=2629794.702&amp;N=1236261.916&amp;layers=ch.kantone.cadastralwebmap-farbe,ch.swisstopo.amtliches-strassenverzeichnis,ch.bfs.gebaeude_wohnungs_register,KML||https://tinyurl.com/yy7ya4g9/SO/2575_bdg_erw.kml" TargetMode="External"/><Relationship Id="rId245" Type="http://schemas.openxmlformats.org/officeDocument/2006/relationships/hyperlink" Target="https://map.geo.admin.ch/?zoom=13&amp;E=2629882.237&amp;N=1242384.018&amp;layers=ch.kantone.cadastralwebmap-farbe,ch.swisstopo.amtliches-strassenverzeichnis,ch.bfs.gebaeude_wohnungs_register,KML||https://tinyurl.com/yy7ya4g9/SO/2579_bdg_erw.kml" TargetMode="External"/><Relationship Id="rId266" Type="http://schemas.openxmlformats.org/officeDocument/2006/relationships/hyperlink" Target="https://map.geo.admin.ch/?zoom=13&amp;E=2635625.333&amp;N=1244264.656&amp;layers=ch.kantone.cadastralwebmap-farbe,ch.swisstopo.amtliches-strassenverzeichnis,ch.bfs.gebaeude_wohnungs_register,KML||https://tinyurl.com/yy7ya4g9/SO/2581_bdg_erw.kml" TargetMode="External"/><Relationship Id="rId287" Type="http://schemas.openxmlformats.org/officeDocument/2006/relationships/hyperlink" Target="https://map.geo.admin.ch/?zoom=13&amp;E=2632072.74&amp;N=1242862.234&amp;layers=ch.kantone.cadastralwebmap-farbe,ch.swisstopo.amtliches-strassenverzeichnis,ch.bfs.gebaeude_wohnungs_register,KML||https://tinyurl.com/yy7ya4g9/SO/2582_bdg_erw.kml" TargetMode="External"/><Relationship Id="rId30" Type="http://schemas.openxmlformats.org/officeDocument/2006/relationships/hyperlink" Target="https://map.geo.admin.ch/?zoom=13&amp;E=2615198.335&amp;N=1244334.757&amp;layers=ch.kantone.cadastralwebmap-farbe,ch.swisstopo.amtliches-strassenverzeichnis,ch.bfs.gebaeude_wohnungs_register,KML||https://tinyurl.com/yy7ya4g9/SO/2428_bdg_erw.kml" TargetMode="External"/><Relationship Id="rId105" Type="http://schemas.openxmlformats.org/officeDocument/2006/relationships/hyperlink" Target="https://map.geo.admin.ch/?zoom=13&amp;E=2601387.668&amp;N=1258623.071&amp;layers=ch.kantone.cadastralwebmap-farbe,ch.swisstopo.amtliches-strassenverzeichnis,ch.bfs.gebaeude_wohnungs_register,KML||https://tinyurl.com/yy7ya4g9/SO/2479_bdg_erw.kml" TargetMode="External"/><Relationship Id="rId126" Type="http://schemas.openxmlformats.org/officeDocument/2006/relationships/hyperlink" Target="https://map.geo.admin.ch/?zoom=13&amp;E=2641297.057&amp;N=1246733.655&amp;layers=ch.kantone.cadastralwebmap-farbe,ch.swisstopo.amtliches-strassenverzeichnis,ch.bfs.gebaeude_wohnungs_register,KML||https://tinyurl.com/yy7ya4g9/SO/2495_bdg_erw.kml" TargetMode="External"/><Relationship Id="rId147" Type="http://schemas.openxmlformats.org/officeDocument/2006/relationships/hyperlink" Target="https://map.geo.admin.ch/?zoom=13&amp;E=2642586.245&amp;N=1250000.653&amp;layers=ch.kantone.cadastralwebmap-farbe,ch.swisstopo.amtliches-strassenverzeichnis,ch.bfs.gebaeude_wohnungs_register,KML||https://tinyurl.com/yy7ya4g9/SO/2503_bdg_erw.kml" TargetMode="External"/><Relationship Id="rId168" Type="http://schemas.openxmlformats.org/officeDocument/2006/relationships/hyperlink" Target="https://map.geo.admin.ch/?zoom=13&amp;E=2608609.475&amp;N=1228489.075&amp;layers=ch.kantone.cadastralwebmap-farbe,ch.swisstopo.amtliches-strassenverzeichnis,ch.bfs.gebaeude_wohnungs_register,KML||https://tinyurl.com/yy7ya4g9/SO/2534_bdg_erw.kml" TargetMode="External"/><Relationship Id="rId312" Type="http://schemas.openxmlformats.org/officeDocument/2006/relationships/hyperlink" Target="https://map.geo.admin.ch/?zoom=13&amp;E=2606494.768&amp;N=1228582.068&amp;layers=ch.kantone.cadastralwebmap-farbe,ch.swisstopo.amtliches-strassenverzeichnis,ch.bfs.gebaeude_wohnungs_register,KML||https://tinyurl.com/yy7ya4g9/SO/2601_bdg_erw.kml" TargetMode="External"/><Relationship Id="rId333" Type="http://schemas.openxmlformats.org/officeDocument/2006/relationships/hyperlink" Target="https://map.geo.admin.ch/?zoom=13&amp;E=2613480.892&amp;N=1249003.797&amp;layers=ch.kantone.cadastralwebmap-farbe,ch.swisstopo.amtliches-strassenverzeichnis,ch.bfs.gebaeude_wohnungs_register,KML||https://tinyurl.com/yy7ya4g9/SO/2621_bdg_erw.kml" TargetMode="External"/><Relationship Id="rId51" Type="http://schemas.openxmlformats.org/officeDocument/2006/relationships/hyperlink" Target="https://map.geo.admin.ch/?zoom=13&amp;E=2602226.139&amp;N=1234557.526&amp;layers=ch.kantone.cadastralwebmap-farbe,ch.swisstopo.amtliches-strassenverzeichnis,ch.bfs.gebaeude_wohnungs_register,KML||https://tinyurl.com/yy7ya4g9/SO/2430_bdg_erw.kml" TargetMode="External"/><Relationship Id="rId72" Type="http://schemas.openxmlformats.org/officeDocument/2006/relationships/hyperlink" Target="https://map.geo.admin.ch/?zoom=13&amp;E=2614485.958&amp;N=1257009.76&amp;layers=ch.kantone.cadastralwebmap-farbe,ch.swisstopo.amtliches-strassenverzeichnis,ch.bfs.gebaeude_wohnungs_register,KML||https://tinyurl.com/yy7ya4g9/SO/2475_bdg_erw.kml" TargetMode="External"/><Relationship Id="rId93" Type="http://schemas.openxmlformats.org/officeDocument/2006/relationships/hyperlink" Target="https://map.geo.admin.ch/?zoom=13&amp;E=2604708.605&amp;N=1259003.931&amp;layers=ch.kantone.cadastralwebmap-farbe,ch.swisstopo.amtliches-strassenverzeichnis,ch.bfs.gebaeude_wohnungs_register,KML||https://tinyurl.com/yy7ya4g9/SO/2476_bdg_erw.kml" TargetMode="External"/><Relationship Id="rId189" Type="http://schemas.openxmlformats.org/officeDocument/2006/relationships/hyperlink" Target="https://map.geo.admin.ch/?zoom=13&amp;E=2605350.818&amp;N=1229437.789&amp;layers=ch.kantone.cadastralwebmap-farbe,ch.swisstopo.amtliches-strassenverzeichnis,ch.bfs.gebaeude_wohnungs_register,KML||https://tinyurl.com/yy7ya4g9/SO/2550_bdg_erw.kml" TargetMode="External"/><Relationship Id="rId3" Type="http://schemas.openxmlformats.org/officeDocument/2006/relationships/hyperlink" Target="https://www.housing-stat.ch/de/benutzerhilfen/41.html" TargetMode="External"/><Relationship Id="rId214" Type="http://schemas.openxmlformats.org/officeDocument/2006/relationships/hyperlink" Target="https://map.geo.admin.ch/?zoom=13&amp;E=2640476.698&amp;N=1245574.424&amp;layers=ch.kantone.cadastralwebmap-farbe,ch.swisstopo.amtliches-strassenverzeichnis,ch.bfs.gebaeude_wohnungs_register,KML||https://tinyurl.com/yy7ya4g9/SO/2572_bdg_erw.kml" TargetMode="External"/><Relationship Id="rId235" Type="http://schemas.openxmlformats.org/officeDocument/2006/relationships/hyperlink" Target="https://map.geo.admin.ch/?zoom=13&amp;E=2629773.041&amp;N=1242734.824&amp;layers=ch.kantone.cadastralwebmap-farbe,ch.swisstopo.amtliches-strassenverzeichnis,ch.bfs.gebaeude_wohnungs_register,KML||https://tinyurl.com/yy7ya4g9/SO/2579_bdg_erw.kml" TargetMode="External"/><Relationship Id="rId256" Type="http://schemas.openxmlformats.org/officeDocument/2006/relationships/hyperlink" Target="https://map.geo.admin.ch/?zoom=13&amp;E=2635306.431&amp;N=1244432.263&amp;layers=ch.kantone.cadastralwebmap-farbe,ch.swisstopo.amtliches-strassenverzeichnis,ch.bfs.gebaeude_wohnungs_register,KML||https://tinyurl.com/yy7ya4g9/SO/2581_bdg_erw.kml" TargetMode="External"/><Relationship Id="rId277" Type="http://schemas.openxmlformats.org/officeDocument/2006/relationships/hyperlink" Target="https://map.geo.admin.ch/?zoom=13&amp;E=2634854.551&amp;N=1244550.749&amp;layers=ch.kantone.cadastralwebmap-farbe,ch.swisstopo.amtliches-strassenverzeichnis,ch.bfs.gebaeude_wohnungs_register,KML||https://tinyurl.com/yy7ya4g9/SO/2581_bdg_erw.kml" TargetMode="External"/><Relationship Id="rId298" Type="http://schemas.openxmlformats.org/officeDocument/2006/relationships/hyperlink" Target="https://map.geo.admin.ch/?zoom=13&amp;E=2642562.983&amp;N=1247081.19&amp;layers=ch.kantone.cadastralwebmap-farbe,ch.swisstopo.amtliches-strassenverzeichnis,ch.bfs.gebaeude_wohnungs_register,KML||https://tinyurl.com/yy7ya4g9/SO/2583_bdg_erw.kml" TargetMode="External"/><Relationship Id="rId116" Type="http://schemas.openxmlformats.org/officeDocument/2006/relationships/hyperlink" Target="https://map.geo.admin.ch/?zoom=13&amp;E=2639586.223&amp;N=1254466.246&amp;layers=ch.kantone.cadastralwebmap-farbe,ch.swisstopo.amtliches-strassenverzeichnis,ch.bfs.gebaeude_wohnungs_register,KML||https://tinyurl.com/yy7ya4g9/SO/2492_bdg_erw.kml" TargetMode="External"/><Relationship Id="rId137" Type="http://schemas.openxmlformats.org/officeDocument/2006/relationships/hyperlink" Target="https://map.geo.admin.ch/?zoom=13&amp;E=2636944.498&amp;N=1246055.718&amp;layers=ch.kantone.cadastralwebmap-farbe,ch.swisstopo.amtliches-strassenverzeichnis,ch.bfs.gebaeude_wohnungs_register,KML||https://tinyurl.com/yy7ya4g9/SO/2501_bdg_erw.kml" TargetMode="External"/><Relationship Id="rId158" Type="http://schemas.openxmlformats.org/officeDocument/2006/relationships/hyperlink" Target="https://map.geo.admin.ch/?zoom=13&amp;E=2642904.951&amp;N=1249513.631&amp;layers=ch.kantone.cadastralwebmap-farbe,ch.swisstopo.amtliches-strassenverzeichnis,ch.bfs.gebaeude_wohnungs_register,KML||https://tinyurl.com/yy7ya4g9/SO/2503_bdg_erw.kml" TargetMode="External"/><Relationship Id="rId302" Type="http://schemas.openxmlformats.org/officeDocument/2006/relationships/hyperlink" Target="https://map.geo.admin.ch/?zoom=13&amp;E=2632927.697&amp;N=1243890.765&amp;layers=ch.kantone.cadastralwebmap-farbe,ch.swisstopo.amtliches-strassenverzeichnis,ch.bfs.gebaeude_wohnungs_register,KML||https://tinyurl.com/yy7ya4g9/SO/2586_bdg_erw.kml" TargetMode="External"/><Relationship Id="rId323" Type="http://schemas.openxmlformats.org/officeDocument/2006/relationships/hyperlink" Target="https://map.geo.admin.ch/?zoom=13&amp;E=2607736.344&amp;N=1228638.622&amp;layers=ch.kantone.cadastralwebmap-farbe,ch.swisstopo.amtliches-strassenverzeichnis,ch.bfs.gebaeude_wohnungs_register,KML||https://tinyurl.com/yy7ya4g9/SO/2601_bdg_erw.kml" TargetMode="External"/><Relationship Id="rId20" Type="http://schemas.openxmlformats.org/officeDocument/2006/relationships/hyperlink" Target="https://map.geo.admin.ch/?zoom=13&amp;E=2619734.984&amp;N=1240199.157&amp;layers=ch.kantone.cadastralwebmap-farbe,ch.swisstopo.amtliches-strassenverzeichnis,ch.bfs.gebaeude_wohnungs_register,KML||https://tinyurl.com/yy7ya4g9/SO/2422_bdg_erw.kml" TargetMode="External"/><Relationship Id="rId41" Type="http://schemas.openxmlformats.org/officeDocument/2006/relationships/hyperlink" Target="https://map.geo.admin.ch/?zoom=13&amp;E=2617628.369&amp;N=1245728.643&amp;layers=ch.kantone.cadastralwebmap-farbe,ch.swisstopo.amtliches-strassenverzeichnis,ch.bfs.gebaeude_wohnungs_register,KML||https://tinyurl.com/yy7ya4g9/SO/2428_bdg_erw.kml" TargetMode="External"/><Relationship Id="rId62" Type="http://schemas.openxmlformats.org/officeDocument/2006/relationships/hyperlink" Target="https://map.geo.admin.ch/?zoom=13&amp;E=2613249.742&amp;N=1258653.577&amp;layers=ch.kantone.cadastralwebmap-farbe,ch.swisstopo.amtliches-strassenverzeichnis,ch.bfs.gebaeude_wohnungs_register,KML||https://tinyurl.com/yy7ya4g9/SO/2473_bdg_erw.kml" TargetMode="External"/><Relationship Id="rId83" Type="http://schemas.openxmlformats.org/officeDocument/2006/relationships/hyperlink" Target="https://map.geo.admin.ch/?zoom=13&amp;E=2606301.277&amp;N=1258310.727&amp;layers=ch.kantone.cadastralwebmap-farbe,ch.swisstopo.amtliches-strassenverzeichnis,ch.bfs.gebaeude_wohnungs_register,KML||https://tinyurl.com/yy7ya4g9/SO/2476_bdg_erw.kml" TargetMode="External"/><Relationship Id="rId179" Type="http://schemas.openxmlformats.org/officeDocument/2006/relationships/hyperlink" Target="https://map.geo.admin.ch/?zoom=13&amp;E=2596481.236&amp;N=1227156.722&amp;layers=ch.kantone.cadastralwebmap-farbe,ch.swisstopo.amtliches-strassenverzeichnis,ch.bfs.gebaeude_wohnungs_register,KML||https://tinyurl.com/yy7ya4g9/SO/2546_bdg_erw.kml" TargetMode="External"/><Relationship Id="rId190" Type="http://schemas.openxmlformats.org/officeDocument/2006/relationships/hyperlink" Target="https://map.geo.admin.ch/?zoom=13&amp;E=2602871.829&amp;N=1231140.952&amp;layers=ch.kantone.cadastralwebmap-farbe,ch.swisstopo.amtliches-strassenverzeichnis,ch.bfs.gebaeude_wohnungs_register,KML||https://tinyurl.com/yy7ya4g9/SO/2551_bdg_erw.kml" TargetMode="External"/><Relationship Id="rId204" Type="http://schemas.openxmlformats.org/officeDocument/2006/relationships/hyperlink" Target="https://map.geo.admin.ch/?zoom=13&amp;E=2601016.3&amp;N=1228064.045&amp;layers=ch.kantone.cadastralwebmap-farbe,ch.swisstopo.amtliches-strassenverzeichnis,ch.bfs.gebaeude_wohnungs_register,KML||https://tinyurl.com/yy7ya4g9/SO/2556_bdg_erw.kml" TargetMode="External"/><Relationship Id="rId225" Type="http://schemas.openxmlformats.org/officeDocument/2006/relationships/hyperlink" Target="https://map.geo.admin.ch/?zoom=13&amp;E=2629414.386&amp;N=1235777.829&amp;layers=ch.kantone.cadastralwebmap-farbe,ch.swisstopo.amtliches-strassenverzeichnis,ch.bfs.gebaeude_wohnungs_register,KML||https://tinyurl.com/yy7ya4g9/SO/2575_bdg_erw.kml" TargetMode="External"/><Relationship Id="rId246" Type="http://schemas.openxmlformats.org/officeDocument/2006/relationships/hyperlink" Target="https://map.geo.admin.ch/?zoom=13&amp;E=2630439.134&amp;N=1243461.254&amp;layers=ch.kantone.cadastralwebmap-farbe,ch.swisstopo.amtliches-strassenverzeichnis,ch.bfs.gebaeude_wohnungs_register,KML||https://tinyurl.com/yy7ya4g9/SO/2579_bdg_erw.kml" TargetMode="External"/><Relationship Id="rId267" Type="http://schemas.openxmlformats.org/officeDocument/2006/relationships/hyperlink" Target="https://map.geo.admin.ch/?zoom=13&amp;E=2634632.329&amp;N=1245055.582&amp;layers=ch.kantone.cadastralwebmap-farbe,ch.swisstopo.amtliches-strassenverzeichnis,ch.bfs.gebaeude_wohnungs_register,KML||https://tinyurl.com/yy7ya4g9/SO/2581_bdg_erw.kml" TargetMode="External"/><Relationship Id="rId288" Type="http://schemas.openxmlformats.org/officeDocument/2006/relationships/hyperlink" Target="https://map.geo.admin.ch/?zoom=13&amp;E=2643188.725&amp;N=1247839.497&amp;layers=ch.kantone.cadastralwebmap-farbe,ch.swisstopo.amtliches-strassenverzeichnis,ch.bfs.gebaeude_wohnungs_register,KML||https://tinyurl.com/yy7ya4g9/SO/2583_bdg_erw.kml" TargetMode="External"/><Relationship Id="rId106" Type="http://schemas.openxmlformats.org/officeDocument/2006/relationships/hyperlink" Target="https://map.geo.admin.ch/?zoom=13&amp;E=2616170.624&amp;N=1251328.675&amp;layers=ch.kantone.cadastralwebmap-farbe,ch.swisstopo.amtliches-strassenverzeichnis,ch.bfs.gebaeude_wohnungs_register,KML||https://tinyurl.com/yy7ya4g9/SO/2480_bdg_erw.kml" TargetMode="External"/><Relationship Id="rId127" Type="http://schemas.openxmlformats.org/officeDocument/2006/relationships/hyperlink" Target="https://map.geo.admin.ch/?zoom=13&amp;E=2642136.979&amp;N=1246921.803&amp;layers=ch.kantone.cadastralwebmap-farbe,ch.swisstopo.amtliches-strassenverzeichnis,ch.bfs.gebaeude_wohnungs_register,KML||https://tinyurl.com/yy7ya4g9/SO/2495_bdg_erw.kml" TargetMode="External"/><Relationship Id="rId313" Type="http://schemas.openxmlformats.org/officeDocument/2006/relationships/hyperlink" Target="https://map.geo.admin.ch/?zoom=13&amp;E=2607623.785&amp;N=1228649.649&amp;layers=ch.kantone.cadastralwebmap-farbe,ch.swisstopo.amtliches-strassenverzeichnis,ch.bfs.gebaeude_wohnungs_register,KML||https://tinyurl.com/yy7ya4g9/SO/2601_bdg_erw.kml" TargetMode="External"/><Relationship Id="rId10" Type="http://schemas.openxmlformats.org/officeDocument/2006/relationships/hyperlink" Target="https://map.geo.admin.ch/?zoom=13&amp;E=2625580.492&amp;N=1240995.32&amp;layers=ch.kantone.cadastralwebmap-farbe,ch.swisstopo.amtliches-strassenverzeichnis,ch.bfs.gebaeude_wohnungs_register,KML||https://tinyurl.com/yy7ya4g9/SO/2406_bdg_erw.kml" TargetMode="External"/><Relationship Id="rId31" Type="http://schemas.openxmlformats.org/officeDocument/2006/relationships/hyperlink" Target="https://map.geo.admin.ch/?zoom=13&amp;E=2616656.014&amp;N=1243836.23&amp;layers=ch.kantone.cadastralwebmap-farbe,ch.swisstopo.amtliches-strassenverzeichnis,ch.bfs.gebaeude_wohnungs_register,KML||https://tinyurl.com/yy7ya4g9/SO/2428_bdg_erw.kml" TargetMode="External"/><Relationship Id="rId52" Type="http://schemas.openxmlformats.org/officeDocument/2006/relationships/hyperlink" Target="https://map.geo.admin.ch/?zoom=13&amp;E=2601451.831&amp;N=1215235.684&amp;layers=ch.kantone.cadastralwebmap-farbe,ch.swisstopo.amtliches-strassenverzeichnis,ch.bfs.gebaeude_wohnungs_register,KML||https://tinyurl.com/yy7ya4g9/SO/2457_bdg_erw.kml" TargetMode="External"/><Relationship Id="rId73" Type="http://schemas.openxmlformats.org/officeDocument/2006/relationships/hyperlink" Target="https://map.geo.admin.ch/?zoom=13&amp;E=2604510.576&amp;N=1259681.321&amp;layers=ch.kantone.cadastralwebmap-farbe,ch.swisstopo.amtliches-strassenverzeichnis,ch.bfs.gebaeude_wohnungs_register,KML||https://tinyurl.com/yy7ya4g9/SO/2476_bdg_erw.kml" TargetMode="External"/><Relationship Id="rId94" Type="http://schemas.openxmlformats.org/officeDocument/2006/relationships/hyperlink" Target="https://map.geo.admin.ch/?zoom=13&amp;E=2604850.957&amp;N=1259035.878&amp;layers=ch.kantone.cadastralwebmap-farbe,ch.swisstopo.amtliches-strassenverzeichnis,ch.bfs.gebaeude_wohnungs_register,KML||https://tinyurl.com/yy7ya4g9/SO/2476_bdg_erw.kml" TargetMode="External"/><Relationship Id="rId148" Type="http://schemas.openxmlformats.org/officeDocument/2006/relationships/hyperlink" Target="https://map.geo.admin.ch/?zoom=13&amp;E=2642589.281&amp;N=1250000.513&amp;layers=ch.kantone.cadastralwebmap-farbe,ch.swisstopo.amtliches-strassenverzeichnis,ch.bfs.gebaeude_wohnungs_register,KML||https://tinyurl.com/yy7ya4g9/SO/2503_bdg_erw.kml" TargetMode="External"/><Relationship Id="rId169" Type="http://schemas.openxmlformats.org/officeDocument/2006/relationships/hyperlink" Target="https://map.geo.admin.ch/?zoom=13&amp;E=2615946.105&amp;N=1223271.506&amp;layers=ch.kantone.cadastralwebmap-farbe,ch.swisstopo.amtliches-strassenverzeichnis,ch.bfs.gebaeude_wohnungs_register,KML||https://tinyurl.com/yy7ya4g9/SO/2535_bdg_erw.kml" TargetMode="External"/><Relationship Id="rId334" Type="http://schemas.openxmlformats.org/officeDocument/2006/relationships/drawing" Target="../drawings/drawing3.xml"/><Relationship Id="rId4" Type="http://schemas.openxmlformats.org/officeDocument/2006/relationships/hyperlink" Target="https://map.geo.admin.ch/?zoom=13&amp;E=2626524.741&amp;N=1241409.219&amp;layers=ch.kantone.cadastralwebmap-farbe,ch.swisstopo.amtliches-strassenverzeichnis,ch.bfs.gebaeude_wohnungs_register,KML||https://tinyurl.com/yy7ya4g9/SO/2401_bdg_erw.kml" TargetMode="External"/><Relationship Id="rId180" Type="http://schemas.openxmlformats.org/officeDocument/2006/relationships/hyperlink" Target="https://map.geo.admin.ch/?zoom=13&amp;E=2596021.524&amp;N=1226819.943&amp;layers=ch.kantone.cadastralwebmap-farbe,ch.swisstopo.amtliches-strassenverzeichnis,ch.bfs.gebaeude_wohnungs_register,KML||https://tinyurl.com/yy7ya4g9/SO/2546_bdg_erw.kml" TargetMode="External"/><Relationship Id="rId215" Type="http://schemas.openxmlformats.org/officeDocument/2006/relationships/hyperlink" Target="https://map.geo.admin.ch/?zoom=13&amp;E=2638296.558&amp;N=1243923.305&amp;layers=ch.kantone.cadastralwebmap-farbe,ch.swisstopo.amtliches-strassenverzeichnis,ch.bfs.gebaeude_wohnungs_register,KML||https://tinyurl.com/yy7ya4g9/SO/2573_bdg_erw.kml" TargetMode="External"/><Relationship Id="rId236" Type="http://schemas.openxmlformats.org/officeDocument/2006/relationships/hyperlink" Target="https://map.geo.admin.ch/?zoom=13&amp;E=2630757.443&amp;N=1242843.763&amp;layers=ch.kantone.cadastralwebmap-farbe,ch.swisstopo.amtliches-strassenverzeichnis,ch.bfs.gebaeude_wohnungs_register,KML||https://tinyurl.com/yy7ya4g9/SO/2579_bdg_erw.kml" TargetMode="External"/><Relationship Id="rId257" Type="http://schemas.openxmlformats.org/officeDocument/2006/relationships/hyperlink" Target="https://map.geo.admin.ch/?zoom=13&amp;E=2635305.893&amp;N=1244424.449&amp;layers=ch.kantone.cadastralwebmap-farbe,ch.swisstopo.amtliches-strassenverzeichnis,ch.bfs.gebaeude_wohnungs_register,KML||https://tinyurl.com/yy7ya4g9/SO/2581_bdg_erw.kml" TargetMode="External"/><Relationship Id="rId278" Type="http://schemas.openxmlformats.org/officeDocument/2006/relationships/hyperlink" Target="https://map.geo.admin.ch/?zoom=13&amp;E=2634861.239&amp;N=1244406.228&amp;layers=ch.kantone.cadastralwebmap-farbe,ch.swisstopo.amtliches-strassenverzeichnis,ch.bfs.gebaeude_wohnungs_register,KML||https://tinyurl.com/yy7ya4g9/SO/2581_bdg_erw.kml" TargetMode="External"/><Relationship Id="rId303" Type="http://schemas.openxmlformats.org/officeDocument/2006/relationships/hyperlink" Target="https://map.geo.admin.ch/?zoom=13&amp;E=2632612.25&amp;N=1242753.587&amp;layers=ch.kantone.cadastralwebmap-farbe,ch.swisstopo.amtliches-strassenverzeichnis,ch.bfs.gebaeude_wohnungs_register,KML||https://tinyurl.com/yy7ya4g9/SO/2586_bdg_erw.kml" TargetMode="External"/><Relationship Id="rId42" Type="http://schemas.openxmlformats.org/officeDocument/2006/relationships/hyperlink" Target="https://map.geo.admin.ch/?zoom=13&amp;E=2616653.967&amp;N=1243836.218&amp;layers=ch.kantone.cadastralwebmap-farbe,ch.swisstopo.amtliches-strassenverzeichnis,ch.bfs.gebaeude_wohnungs_register,KML||https://tinyurl.com/yy7ya4g9/SO/2428_bdg_erw.kml" TargetMode="External"/><Relationship Id="rId84" Type="http://schemas.openxmlformats.org/officeDocument/2006/relationships/hyperlink" Target="https://map.geo.admin.ch/?zoom=13&amp;E=2606189.514&amp;N=1258328.198&amp;layers=ch.kantone.cadastralwebmap-farbe,ch.swisstopo.amtliches-strassenverzeichnis,ch.bfs.gebaeude_wohnungs_register,KML||https://tinyurl.com/yy7ya4g9/SO/2476_bdg_erw.kml" TargetMode="External"/><Relationship Id="rId138" Type="http://schemas.openxmlformats.org/officeDocument/2006/relationships/hyperlink" Target="https://map.geo.admin.ch/?zoom=13&amp;E=2633795.002&amp;N=1249306.877&amp;layers=ch.kantone.cadastralwebmap-farbe,ch.swisstopo.amtliches-strassenverzeichnis,ch.bfs.gebaeude_wohnungs_register,KML||https://tinyurl.com/yy7ya4g9/SO/2502_bdg_erw.kml" TargetMode="External"/><Relationship Id="rId191" Type="http://schemas.openxmlformats.org/officeDocument/2006/relationships/hyperlink" Target="https://map.geo.admin.ch/?zoom=13&amp;E=2602451.873&amp;N=1230011.62&amp;layers=ch.kantone.cadastralwebmap-farbe,ch.swisstopo.amtliches-strassenverzeichnis,ch.bfs.gebaeude_wohnungs_register,KML||https://tinyurl.com/yy7ya4g9/SO/2551_bdg_erw.kml" TargetMode="External"/><Relationship Id="rId205" Type="http://schemas.openxmlformats.org/officeDocument/2006/relationships/hyperlink" Target="https://map.geo.admin.ch/?zoom=13&amp;E=2601130.946&amp;N=1229088.105&amp;layers=ch.kantone.cadastralwebmap-farbe,ch.swisstopo.amtliches-strassenverzeichnis,ch.bfs.gebaeude_wohnungs_register,KML||https://tinyurl.com/yy7ya4g9/SO/2556_bdg_erw.kml" TargetMode="External"/><Relationship Id="rId247" Type="http://schemas.openxmlformats.org/officeDocument/2006/relationships/hyperlink" Target="https://map.geo.admin.ch/?zoom=13&amp;E=2629959.08&amp;N=1244751.247&amp;layers=ch.kantone.cadastralwebmap-farbe,ch.swisstopo.amtliches-strassenverzeichnis,ch.bfs.gebaeude_wohnungs_register,KML||https://tinyurl.com/yy7ya4g9/SO/2579_bdg_erw.kml" TargetMode="External"/><Relationship Id="rId107" Type="http://schemas.openxmlformats.org/officeDocument/2006/relationships/hyperlink" Target="https://map.geo.admin.ch/?zoom=13&amp;E=2606565.984&amp;N=1259752.053&amp;layers=ch.kantone.cadastralwebmap-farbe,ch.swisstopo.amtliches-strassenverzeichnis,ch.bfs.gebaeude_wohnungs_register,KML||https://tinyurl.com/yy7ya4g9/SO/2481_bdg_erw.kml" TargetMode="External"/><Relationship Id="rId289" Type="http://schemas.openxmlformats.org/officeDocument/2006/relationships/hyperlink" Target="https://map.geo.admin.ch/?zoom=13&amp;E=2642961.774&amp;N=1247425.114&amp;layers=ch.kantone.cadastralwebmap-farbe,ch.swisstopo.amtliches-strassenverzeichnis,ch.bfs.gebaeude_wohnungs_register,KML||https://tinyurl.com/yy7ya4g9/SO/2583_bdg_erw.kml" TargetMode="External"/><Relationship Id="rId11" Type="http://schemas.openxmlformats.org/officeDocument/2006/relationships/hyperlink" Target="https://map.geo.admin.ch/?zoom=13&amp;E=2625036.532&amp;N=1239195.845&amp;layers=ch.kantone.cadastralwebmap-farbe,ch.swisstopo.amtliches-strassenverzeichnis,ch.bfs.gebaeude_wohnungs_register,KML||https://tinyurl.com/yy7ya4g9/SO/2406_bdg_erw.kml" TargetMode="External"/><Relationship Id="rId53" Type="http://schemas.openxmlformats.org/officeDocument/2006/relationships/hyperlink" Target="https://map.geo.admin.ch/?zoom=13&amp;E=2596782.715&amp;N=1217350.664&amp;layers=ch.kantone.cadastralwebmap-farbe,ch.swisstopo.amtliches-strassenverzeichnis,ch.bfs.gebaeude_wohnungs_register,KML||https://tinyurl.com/yy7ya4g9/SO/2461_bdg_erw.kml" TargetMode="External"/><Relationship Id="rId149" Type="http://schemas.openxmlformats.org/officeDocument/2006/relationships/hyperlink" Target="https://map.geo.admin.ch/?zoom=13&amp;E=2642562.346&amp;N=1250002.585&amp;layers=ch.kantone.cadastralwebmap-farbe,ch.swisstopo.amtliches-strassenverzeichnis,ch.bfs.gebaeude_wohnungs_register,KML||https://tinyurl.com/yy7ya4g9/SO/2503_bdg_erw.kml" TargetMode="External"/><Relationship Id="rId314" Type="http://schemas.openxmlformats.org/officeDocument/2006/relationships/hyperlink" Target="https://map.geo.admin.ch/?zoom=13&amp;E=2607912.088&amp;N=1228278.525&amp;layers=ch.kantone.cadastralwebmap-farbe,ch.swisstopo.amtliches-strassenverzeichnis,ch.bfs.gebaeude_wohnungs_register,KML||https://tinyurl.com/yy7ya4g9/SO/2601_bdg_erw.kml" TargetMode="External"/><Relationship Id="rId95" Type="http://schemas.openxmlformats.org/officeDocument/2006/relationships/hyperlink" Target="https://map.geo.admin.ch/?zoom=13&amp;E=2605348.831&amp;N=1258404.621&amp;layers=ch.kantone.cadastralwebmap-farbe,ch.swisstopo.amtliches-strassenverzeichnis,ch.bfs.gebaeude_wohnungs_register,KML||https://tinyurl.com/yy7ya4g9/SO/2476_bdg_erw.kml" TargetMode="External"/><Relationship Id="rId160" Type="http://schemas.openxmlformats.org/officeDocument/2006/relationships/hyperlink" Target="https://map.geo.admin.ch/?zoom=13&amp;E=2642818.382&amp;N=1249203.316&amp;layers=ch.kantone.cadastralwebmap-farbe,ch.swisstopo.amtliches-strassenverzeichnis,ch.bfs.gebaeude_wohnungs_register,KML||https://tinyurl.com/yy7ya4g9/SO/2503_bdg_erw.kml" TargetMode="External"/><Relationship Id="rId216" Type="http://schemas.openxmlformats.org/officeDocument/2006/relationships/hyperlink" Target="https://map.geo.admin.ch/?zoom=13&amp;E=2638793.233&amp;N=1244852.19&amp;layers=ch.kantone.cadastralwebmap-farbe,ch.swisstopo.amtliches-strassenverzeichnis,ch.bfs.gebaeude_wohnungs_register,KML||https://tinyurl.com/yy7ya4g9/SO/2573_bdg_erw.kml" TargetMode="External"/><Relationship Id="rId258" Type="http://schemas.openxmlformats.org/officeDocument/2006/relationships/hyperlink" Target="https://map.geo.admin.ch/?zoom=13&amp;E=2636387.798&amp;N=1245927.27&amp;layers=ch.kantone.cadastralwebmap-farbe,ch.swisstopo.amtliches-strassenverzeichnis,ch.bfs.gebaeude_wohnungs_register,KML||https://tinyurl.com/yy7ya4g9/SO/2581_bdg_erw.kml" TargetMode="External"/><Relationship Id="rId22" Type="http://schemas.openxmlformats.org/officeDocument/2006/relationships/hyperlink" Target="https://map.geo.admin.ch/?zoom=13&amp;E=2619216.689&amp;N=1240282.146&amp;layers=ch.kantone.cadastralwebmap-farbe,ch.swisstopo.amtliches-strassenverzeichnis,ch.bfs.gebaeude_wohnungs_register,KML||https://tinyurl.com/yy7ya4g9/SO/2422_bdg_erw.kml" TargetMode="External"/><Relationship Id="rId64" Type="http://schemas.openxmlformats.org/officeDocument/2006/relationships/hyperlink" Target="https://map.geo.admin.ch/?zoom=13&amp;E=2612792.813&amp;N=1258157.55&amp;layers=ch.kantone.cadastralwebmap-farbe,ch.swisstopo.amtliches-strassenverzeichnis,ch.bfs.gebaeude_wohnungs_register,KML||https://tinyurl.com/yy7ya4g9/SO/2473_bdg_erw.kml" TargetMode="External"/><Relationship Id="rId118" Type="http://schemas.openxmlformats.org/officeDocument/2006/relationships/hyperlink" Target="https://map.geo.admin.ch/?zoom=13&amp;E=2638845.334&amp;N=1254393.729&amp;layers=ch.kantone.cadastralwebmap-farbe,ch.swisstopo.amtliches-strassenverzeichnis,ch.bfs.gebaeude_wohnungs_register,KML||https://tinyurl.com/yy7ya4g9/SO/2492_bdg_erw.kml" TargetMode="External"/><Relationship Id="rId325" Type="http://schemas.openxmlformats.org/officeDocument/2006/relationships/hyperlink" Target="https://map.geo.admin.ch/?zoom=13&amp;E=2607653.04&amp;N=1229375.955&amp;layers=ch.kantone.cadastralwebmap-farbe,ch.swisstopo.amtliches-strassenverzeichnis,ch.bfs.gebaeude_wohnungs_register,KML||https://tinyurl.com/yy7ya4g9/SO/2601_bdg_erw.kml" TargetMode="External"/><Relationship Id="rId171" Type="http://schemas.openxmlformats.org/officeDocument/2006/relationships/hyperlink" Target="https://map.geo.admin.ch/?zoom=13&amp;E=2604621.126&amp;N=1229436.069&amp;layers=ch.kantone.cadastralwebmap-farbe,ch.swisstopo.amtliches-strassenverzeichnis,ch.bfs.gebaeude_wohnungs_register,KML||https://tinyurl.com/yy7ya4g9/SO/2542_bdg_erw.kml" TargetMode="External"/><Relationship Id="rId227" Type="http://schemas.openxmlformats.org/officeDocument/2006/relationships/hyperlink" Target="https://map.geo.admin.ch/?zoom=13&amp;E=2641987.357&amp;N=1243217.051&amp;layers=ch.kantone.cadastralwebmap-farbe,ch.swisstopo.amtliches-strassenverzeichnis,ch.bfs.gebaeude_wohnungs_register,KML||https://tinyurl.com/yy7ya4g9/SO/2576_bdg_erw.kml" TargetMode="External"/><Relationship Id="rId269" Type="http://schemas.openxmlformats.org/officeDocument/2006/relationships/hyperlink" Target="https://map.geo.admin.ch/?zoom=13&amp;E=2636198.605&amp;N=1246329.004&amp;layers=ch.kantone.cadastralwebmap-farbe,ch.swisstopo.amtliches-strassenverzeichnis,ch.bfs.gebaeude_wohnungs_register,KML||https://tinyurl.com/yy7ya4g9/SO/2581_bdg_erw.kml" TargetMode="External"/><Relationship Id="rId33" Type="http://schemas.openxmlformats.org/officeDocument/2006/relationships/hyperlink" Target="https://map.geo.admin.ch/?zoom=13&amp;E=2620196.083&amp;N=1243605.854&amp;layers=ch.kantone.cadastralwebmap-farbe,ch.swisstopo.amtliches-strassenverzeichnis,ch.bfs.gebaeude_wohnungs_register,KML||https://tinyurl.com/yy7ya4g9/SO/2428_bdg_erw.kml" TargetMode="External"/><Relationship Id="rId129" Type="http://schemas.openxmlformats.org/officeDocument/2006/relationships/hyperlink" Target="https://map.geo.admin.ch/?zoom=13&amp;E=2640190.035&amp;N=1249413.887&amp;layers=ch.kantone.cadastralwebmap-farbe,ch.swisstopo.amtliches-strassenverzeichnis,ch.bfs.gebaeude_wohnungs_register,KML||https://tinyurl.com/yy7ya4g9/SO/2499_bdg_erw.kml" TargetMode="External"/><Relationship Id="rId280" Type="http://schemas.openxmlformats.org/officeDocument/2006/relationships/hyperlink" Target="https://map.geo.admin.ch/?zoom=13&amp;E=2635805.728&amp;N=1245853.937&amp;layers=ch.kantone.cadastralwebmap-farbe,ch.swisstopo.amtliches-strassenverzeichnis,ch.bfs.gebaeude_wohnungs_register,KML||https://tinyurl.com/yy7ya4g9/SO/2581_bdg_erw.kml" TargetMode="External"/><Relationship Id="rId75" Type="http://schemas.openxmlformats.org/officeDocument/2006/relationships/hyperlink" Target="https://map.geo.admin.ch/?zoom=13&amp;E=2605462.228&amp;N=1258143.329&amp;layers=ch.kantone.cadastralwebmap-farbe,ch.swisstopo.amtliches-strassenverzeichnis,ch.bfs.gebaeude_wohnungs_register,KML||https://tinyurl.com/yy7ya4g9/SO/2476_bdg_erw.kml" TargetMode="External"/><Relationship Id="rId140" Type="http://schemas.openxmlformats.org/officeDocument/2006/relationships/hyperlink" Target="https://map.geo.admin.ch/?zoom=13&amp;E=2634355.673&amp;N=1249505.681&amp;layers=ch.kantone.cadastralwebmap-farbe,ch.swisstopo.amtliches-strassenverzeichnis,ch.bfs.gebaeude_wohnungs_register,KML||https://tinyurl.com/yy7ya4g9/SO/2502_bdg_erw.kml" TargetMode="External"/><Relationship Id="rId182" Type="http://schemas.openxmlformats.org/officeDocument/2006/relationships/hyperlink" Target="https://map.geo.admin.ch/?zoom=13&amp;E=2596224.462&amp;N=1227433.934&amp;layers=ch.kantone.cadastralwebmap-farbe,ch.swisstopo.amtliches-strassenverzeichnis,ch.bfs.gebaeude_wohnungs_register,KML||https://tinyurl.com/yy7ya4g9/SO/2546_bdg_erw.kml" TargetMode="External"/><Relationship Id="rId6" Type="http://schemas.openxmlformats.org/officeDocument/2006/relationships/hyperlink" Target="https://map.geo.admin.ch/?zoom=13&amp;E=2628724.692&amp;N=1239880.555&amp;layers=ch.kantone.cadastralwebmap-farbe,ch.swisstopo.amtliches-strassenverzeichnis,ch.bfs.gebaeude_wohnungs_register,KML||https://tinyurl.com/yy7ya4g9/SO/2402_bdg_erw.kml" TargetMode="External"/><Relationship Id="rId238" Type="http://schemas.openxmlformats.org/officeDocument/2006/relationships/hyperlink" Target="https://map.geo.admin.ch/?zoom=13&amp;E=2629552.724&amp;N=1242265.479&amp;layers=ch.kantone.cadastralwebmap-farbe,ch.swisstopo.amtliches-strassenverzeichnis,ch.bfs.gebaeude_wohnungs_register,KML||https://tinyurl.com/yy7ya4g9/SO/2579_bdg_erw.kml" TargetMode="External"/><Relationship Id="rId291" Type="http://schemas.openxmlformats.org/officeDocument/2006/relationships/hyperlink" Target="https://map.geo.admin.ch/?zoom=13&amp;E=2642850.212&amp;N=1246810.023&amp;layers=ch.kantone.cadastralwebmap-farbe,ch.swisstopo.amtliches-strassenverzeichnis,ch.bfs.gebaeude_wohnungs_register,KML||https://tinyurl.com/yy7ya4g9/SO/2583_bdg_erw.kml" TargetMode="External"/><Relationship Id="rId305" Type="http://schemas.openxmlformats.org/officeDocument/2006/relationships/hyperlink" Target="https://map.geo.admin.ch/?zoom=13&amp;E=2632824.291&amp;N=1244081.346&amp;layers=ch.kantone.cadastralwebmap-farbe,ch.swisstopo.amtliches-strassenverzeichnis,ch.bfs.gebaeude_wohnungs_register,KML||https://tinyurl.com/yy7ya4g9/SO/2586_bdg_erw.kml" TargetMode="External"/><Relationship Id="rId44" Type="http://schemas.openxmlformats.org/officeDocument/2006/relationships/hyperlink" Target="https://map.geo.admin.ch/?zoom=13&amp;E=2606342.788&amp;N=1236370.871&amp;layers=ch.kantone.cadastralwebmap-farbe,ch.swisstopo.amtliches-strassenverzeichnis,ch.bfs.gebaeude_wohnungs_register,KML||https://tinyurl.com/yy7ya4g9/SO/2430_bdg_erw.kml" TargetMode="External"/><Relationship Id="rId86" Type="http://schemas.openxmlformats.org/officeDocument/2006/relationships/hyperlink" Target="https://map.geo.admin.ch/?zoom=13&amp;E=2605926.781&amp;N=1258393.116&amp;layers=ch.kantone.cadastralwebmap-farbe,ch.swisstopo.amtliches-strassenverzeichnis,ch.bfs.gebaeude_wohnungs_register,KML||https://tinyurl.com/yy7ya4g9/SO/2476_bdg_erw.kml" TargetMode="External"/><Relationship Id="rId151" Type="http://schemas.openxmlformats.org/officeDocument/2006/relationships/hyperlink" Target="https://map.geo.admin.ch/?zoom=13&amp;E=2642811.091&amp;N=1250627.946&amp;layers=ch.kantone.cadastralwebmap-farbe,ch.swisstopo.amtliches-strassenverzeichnis,ch.bfs.gebaeude_wohnungs_register,KML||https://tinyurl.com/yy7ya4g9/SO/2503_bdg_erw.kml" TargetMode="External"/><Relationship Id="rId193" Type="http://schemas.openxmlformats.org/officeDocument/2006/relationships/hyperlink" Target="https://map.geo.admin.ch/?zoom=13&amp;E=2602347.302&amp;N=1231057.299&amp;layers=ch.kantone.cadastralwebmap-farbe,ch.swisstopo.amtliches-strassenverzeichnis,ch.bfs.gebaeude_wohnungs_register,KML||https://tinyurl.com/yy7ya4g9/SO/2551_bdg_erw.kml" TargetMode="External"/><Relationship Id="rId207" Type="http://schemas.openxmlformats.org/officeDocument/2006/relationships/hyperlink" Target="https://map.geo.admin.ch/?zoom=13&amp;E=2600645.694&amp;N=1227134.016&amp;layers=ch.kantone.cadastralwebmap-farbe,ch.swisstopo.amtliches-strassenverzeichnis,ch.bfs.gebaeude_wohnungs_register,KML||https://tinyurl.com/yy7ya4g9/SO/2556_bdg_erw.kml" TargetMode="External"/><Relationship Id="rId249" Type="http://schemas.openxmlformats.org/officeDocument/2006/relationships/hyperlink" Target="https://map.geo.admin.ch/?zoom=13&amp;E=2629900.656&amp;N=1244739.404&amp;layers=ch.kantone.cadastralwebmap-farbe,ch.swisstopo.amtliches-strassenverzeichnis,ch.bfs.gebaeude_wohnungs_register,KML||https://tinyurl.com/yy7ya4g9/SO/2579_bdg_erw.kml" TargetMode="External"/><Relationship Id="rId13" Type="http://schemas.openxmlformats.org/officeDocument/2006/relationships/hyperlink" Target="https://map.geo.admin.ch/?zoom=13&amp;E=2610637.328&amp;N=1241287.808&amp;layers=ch.kantone.cadastralwebmap-farbe,ch.swisstopo.amtliches-strassenverzeichnis,ch.bfs.gebaeude_wohnungs_register,KML||https://tinyurl.com/yy7ya4g9/SO/2421_bdg_erw.kml" TargetMode="External"/><Relationship Id="rId109" Type="http://schemas.openxmlformats.org/officeDocument/2006/relationships/hyperlink" Target="https://map.geo.admin.ch/?zoom=13&amp;E=2632820.343&amp;N=1247342.517&amp;layers=ch.kantone.cadastralwebmap-farbe,ch.swisstopo.amtliches-strassenverzeichnis,ch.bfs.gebaeude_wohnungs_register,KML||https://tinyurl.com/yy7ya4g9/SO/2491_bdg_erw.kml" TargetMode="External"/><Relationship Id="rId260" Type="http://schemas.openxmlformats.org/officeDocument/2006/relationships/hyperlink" Target="https://map.geo.admin.ch/?zoom=13&amp;E=2635523.885&amp;N=1244098.361&amp;layers=ch.kantone.cadastralwebmap-farbe,ch.swisstopo.amtliches-strassenverzeichnis,ch.bfs.gebaeude_wohnungs_register,KML||https://tinyurl.com/yy7ya4g9/SO/2581_bdg_erw.kml" TargetMode="External"/><Relationship Id="rId316" Type="http://schemas.openxmlformats.org/officeDocument/2006/relationships/hyperlink" Target="https://map.geo.admin.ch/?zoom=13&amp;E=2605532.579&amp;N=1228315.953&amp;layers=ch.kantone.cadastralwebmap-farbe,ch.swisstopo.amtliches-strassenverzeichnis,ch.bfs.gebaeude_wohnungs_register,KML||https://tinyurl.com/yy7ya4g9/SO/2601_bdg_erw.kml" TargetMode="External"/><Relationship Id="rId55" Type="http://schemas.openxmlformats.org/officeDocument/2006/relationships/hyperlink" Target="https://map.geo.admin.ch/?zoom=13&amp;E=2604779.917&amp;N=1226594.131&amp;layers=ch.kantone.cadastralwebmap-farbe,ch.swisstopo.amtliches-strassenverzeichnis,ch.bfs.gebaeude_wohnungs_register,KML||https://tinyurl.com/yy7ya4g9/SO/2464_bdg_erw.kml" TargetMode="External"/><Relationship Id="rId97" Type="http://schemas.openxmlformats.org/officeDocument/2006/relationships/hyperlink" Target="https://map.geo.admin.ch/?zoom=13&amp;E=2605431.328&amp;N=1258831.297&amp;layers=ch.kantone.cadastralwebmap-farbe,ch.swisstopo.amtliches-strassenverzeichnis,ch.bfs.gebaeude_wohnungs_register,KML||https://tinyurl.com/yy7ya4g9/SO/2476_bdg_erw.kml" TargetMode="External"/><Relationship Id="rId120" Type="http://schemas.openxmlformats.org/officeDocument/2006/relationships/hyperlink" Target="https://map.geo.admin.ch/?zoom=13&amp;E=2638297.032&amp;N=1249092.853&amp;layers=ch.kantone.cadastralwebmap-farbe,ch.swisstopo.amtliches-strassenverzeichnis,ch.bfs.gebaeude_wohnungs_register,KML||https://tinyurl.com/yy7ya4g9/SO/2493_bdg_erw.kml" TargetMode="External"/><Relationship Id="rId162" Type="http://schemas.openxmlformats.org/officeDocument/2006/relationships/hyperlink" Target="https://map.geo.admin.ch/?zoom=13&amp;E=2642883.066&amp;N=1248846.793&amp;layers=ch.kantone.cadastralwebmap-farbe,ch.swisstopo.amtliches-strassenverzeichnis,ch.bfs.gebaeude_wohnungs_register,KML||https://tinyurl.com/yy7ya4g9/SO/2503_bdg_erw.kml" TargetMode="External"/><Relationship Id="rId218" Type="http://schemas.openxmlformats.org/officeDocument/2006/relationships/hyperlink" Target="https://map.geo.admin.ch/?zoom=13&amp;E=2638466.176&amp;N=1244774.362&amp;layers=ch.kantone.cadastralwebmap-farbe,ch.swisstopo.amtliches-strassenverzeichnis,ch.bfs.gebaeude_wohnungs_register,KML||https://tinyurl.com/yy7ya4g9/SO/2573_bdg_erw.kml" TargetMode="External"/><Relationship Id="rId271" Type="http://schemas.openxmlformats.org/officeDocument/2006/relationships/hyperlink" Target="https://map.geo.admin.ch/?zoom=13&amp;E=2634793.703&amp;N=1243799.387&amp;layers=ch.kantone.cadastralwebmap-farbe,ch.swisstopo.amtliches-strassenverzeichnis,ch.bfs.gebaeude_wohnungs_register,KML||https://tinyurl.com/yy7ya4g9/SO/2581_bdg_erw.k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D47"/>
  <sheetViews>
    <sheetView zoomScaleNormal="100" workbookViewId="0"/>
  </sheetViews>
  <sheetFormatPr defaultColWidth="10.5" defaultRowHeight="15" x14ac:dyDescent="0.2"/>
  <cols>
    <col min="1" max="1" width="1.875" style="27" customWidth="1"/>
    <col min="2" max="2" width="14" style="28" customWidth="1"/>
    <col min="3" max="3" width="37.875" style="27" customWidth="1"/>
    <col min="4" max="4" width="87.25" style="27" bestFit="1" customWidth="1"/>
    <col min="5" max="16384" width="10.5" style="27"/>
  </cols>
  <sheetData>
    <row r="1" spans="2:4" s="2" customFormat="1" ht="18.75" x14ac:dyDescent="0.2">
      <c r="B1" s="1" t="s">
        <v>0</v>
      </c>
      <c r="C1" s="2" t="s">
        <v>1</v>
      </c>
      <c r="D1" s="2" t="s">
        <v>2</v>
      </c>
    </row>
    <row r="2" spans="2:4" s="5" customFormat="1" x14ac:dyDescent="0.2">
      <c r="B2" s="3" t="s">
        <v>3</v>
      </c>
      <c r="C2" s="3" t="s">
        <v>4</v>
      </c>
      <c r="D2" s="4" t="s">
        <v>5</v>
      </c>
    </row>
    <row r="3" spans="2:4" s="5" customFormat="1" x14ac:dyDescent="0.2">
      <c r="B3" s="6" t="s">
        <v>6</v>
      </c>
      <c r="C3" s="6" t="s">
        <v>7</v>
      </c>
      <c r="D3" s="7" t="s">
        <v>8</v>
      </c>
    </row>
    <row r="4" spans="2:4" s="5" customFormat="1" x14ac:dyDescent="0.2">
      <c r="B4" s="8" t="s">
        <v>9</v>
      </c>
      <c r="C4" s="8" t="s">
        <v>10</v>
      </c>
      <c r="D4" s="9" t="s">
        <v>11</v>
      </c>
    </row>
    <row r="5" spans="2:4" s="5" customFormat="1" ht="30" x14ac:dyDescent="0.2">
      <c r="B5" s="10" t="s">
        <v>12</v>
      </c>
      <c r="C5" s="10" t="s">
        <v>13</v>
      </c>
      <c r="D5" s="11" t="s">
        <v>14</v>
      </c>
    </row>
    <row r="6" spans="2:4" s="5" customFormat="1" x14ac:dyDescent="0.2">
      <c r="B6" s="12" t="s">
        <v>15</v>
      </c>
      <c r="C6" s="12" t="s">
        <v>16</v>
      </c>
      <c r="D6" s="12" t="s">
        <v>17</v>
      </c>
    </row>
    <row r="7" spans="2:4" s="5" customFormat="1" x14ac:dyDescent="0.2">
      <c r="B7" s="13" t="s">
        <v>18</v>
      </c>
      <c r="C7" s="13" t="s">
        <v>19</v>
      </c>
      <c r="D7" s="13" t="s">
        <v>20</v>
      </c>
    </row>
    <row r="9" spans="2:4" s="2" customFormat="1" ht="18.75" x14ac:dyDescent="0.2">
      <c r="B9" s="14" t="s">
        <v>21</v>
      </c>
      <c r="C9" s="15" t="s">
        <v>2</v>
      </c>
    </row>
    <row r="10" spans="2:4" s="17" customFormat="1" x14ac:dyDescent="0.2">
      <c r="B10" s="16" t="s">
        <v>22</v>
      </c>
      <c r="C10" s="18" t="s">
        <v>23</v>
      </c>
    </row>
    <row r="11" spans="2:4" s="17" customFormat="1" x14ac:dyDescent="0.2">
      <c r="B11" s="16" t="s">
        <v>24</v>
      </c>
      <c r="C11" s="18" t="s">
        <v>25</v>
      </c>
    </row>
    <row r="12" spans="2:4" s="17" customFormat="1" x14ac:dyDescent="0.2">
      <c r="B12" s="16" t="s">
        <v>26</v>
      </c>
      <c r="C12" s="18" t="s">
        <v>27</v>
      </c>
    </row>
    <row r="13" spans="2:4" s="17" customFormat="1" x14ac:dyDescent="0.2">
      <c r="B13" s="16" t="s">
        <v>28</v>
      </c>
      <c r="C13" s="18" t="s">
        <v>29</v>
      </c>
    </row>
    <row r="14" spans="2:4" s="17" customFormat="1" x14ac:dyDescent="0.2">
      <c r="B14" s="16" t="s">
        <v>30</v>
      </c>
      <c r="C14" s="18" t="s">
        <v>31</v>
      </c>
    </row>
    <row r="15" spans="2:4" s="17" customFormat="1" x14ac:dyDescent="0.2">
      <c r="B15" s="16" t="s">
        <v>32</v>
      </c>
      <c r="C15" s="18" t="s">
        <v>19</v>
      </c>
    </row>
    <row r="16" spans="2:4" s="17" customFormat="1" x14ac:dyDescent="0.2">
      <c r="B16" s="16" t="s">
        <v>33</v>
      </c>
      <c r="C16" s="18" t="s">
        <v>34</v>
      </c>
    </row>
    <row r="17" spans="2:3" s="17" customFormat="1" x14ac:dyDescent="0.2">
      <c r="B17" s="16" t="s">
        <v>35</v>
      </c>
      <c r="C17" s="18" t="s">
        <v>36</v>
      </c>
    </row>
    <row r="18" spans="2:3" s="17" customFormat="1" x14ac:dyDescent="0.2">
      <c r="B18" s="16" t="s">
        <v>37</v>
      </c>
      <c r="C18" s="18" t="s">
        <v>38</v>
      </c>
    </row>
    <row r="19" spans="2:3" s="17" customFormat="1" x14ac:dyDescent="0.2">
      <c r="B19" s="19" t="s">
        <v>39</v>
      </c>
      <c r="C19" s="18" t="s">
        <v>40</v>
      </c>
    </row>
    <row r="20" spans="2:3" s="17" customFormat="1" x14ac:dyDescent="0.2">
      <c r="B20" s="16" t="s">
        <v>41</v>
      </c>
      <c r="C20" s="18" t="s">
        <v>42</v>
      </c>
    </row>
    <row r="21" spans="2:3" s="17" customFormat="1" x14ac:dyDescent="0.2">
      <c r="B21" s="16" t="s">
        <v>43</v>
      </c>
      <c r="C21" s="18" t="s">
        <v>44</v>
      </c>
    </row>
    <row r="22" spans="2:3" s="17" customFormat="1" x14ac:dyDescent="0.2">
      <c r="B22" s="16" t="s">
        <v>45</v>
      </c>
      <c r="C22" s="18" t="s">
        <v>46</v>
      </c>
    </row>
    <row r="23" spans="2:3" s="17" customFormat="1" x14ac:dyDescent="0.2">
      <c r="B23" s="16" t="s">
        <v>47</v>
      </c>
      <c r="C23" s="18" t="s">
        <v>48</v>
      </c>
    </row>
    <row r="24" spans="2:3" s="17" customFormat="1" x14ac:dyDescent="0.2">
      <c r="B24" s="16" t="s">
        <v>49</v>
      </c>
      <c r="C24" s="18" t="s">
        <v>50</v>
      </c>
    </row>
    <row r="25" spans="2:3" s="17" customFormat="1" x14ac:dyDescent="0.2">
      <c r="B25" s="20" t="s">
        <v>51</v>
      </c>
      <c r="C25" s="18" t="s">
        <v>52</v>
      </c>
    </row>
    <row r="26" spans="2:3" s="17" customFormat="1" x14ac:dyDescent="0.2">
      <c r="B26" s="16" t="s">
        <v>53</v>
      </c>
      <c r="C26" s="18" t="s">
        <v>54</v>
      </c>
    </row>
    <row r="27" spans="2:3" s="17" customFormat="1" x14ac:dyDescent="0.2">
      <c r="B27" s="16" t="s">
        <v>55</v>
      </c>
      <c r="C27" s="18" t="s">
        <v>56</v>
      </c>
    </row>
    <row r="28" spans="2:3" s="17" customFormat="1" x14ac:dyDescent="0.2">
      <c r="B28" s="16" t="s">
        <v>57</v>
      </c>
      <c r="C28" s="18" t="s">
        <v>58</v>
      </c>
    </row>
    <row r="29" spans="2:3" s="17" customFormat="1" x14ac:dyDescent="0.2">
      <c r="B29" s="16" t="s">
        <v>59</v>
      </c>
      <c r="C29" s="18" t="s">
        <v>38</v>
      </c>
    </row>
    <row r="30" spans="2:3" s="17" customFormat="1" x14ac:dyDescent="0.2">
      <c r="B30" s="16" t="s">
        <v>60</v>
      </c>
      <c r="C30" s="18" t="s">
        <v>61</v>
      </c>
    </row>
    <row r="31" spans="2:3" s="17" customFormat="1" x14ac:dyDescent="0.2">
      <c r="B31" s="21" t="s">
        <v>62</v>
      </c>
      <c r="C31" s="18" t="s">
        <v>63</v>
      </c>
    </row>
    <row r="32" spans="2:3" s="17" customFormat="1" x14ac:dyDescent="0.2">
      <c r="B32" s="21" t="s">
        <v>64</v>
      </c>
      <c r="C32" s="18" t="s">
        <v>65</v>
      </c>
    </row>
    <row r="33" spans="2:3" s="17" customFormat="1" x14ac:dyDescent="0.2">
      <c r="B33" s="22" t="s">
        <v>66</v>
      </c>
      <c r="C33" s="18" t="s">
        <v>67</v>
      </c>
    </row>
    <row r="34" spans="2:3" s="17" customFormat="1" x14ac:dyDescent="0.2">
      <c r="B34" s="16" t="s">
        <v>68</v>
      </c>
      <c r="C34" s="18" t="s">
        <v>69</v>
      </c>
    </row>
    <row r="35" spans="2:3" s="17" customFormat="1" x14ac:dyDescent="0.25">
      <c r="B35" s="23" t="s">
        <v>70</v>
      </c>
      <c r="C35" s="18" t="s">
        <v>71</v>
      </c>
    </row>
    <row r="36" spans="2:3" s="17" customFormat="1" x14ac:dyDescent="0.25">
      <c r="B36" s="23" t="s">
        <v>72</v>
      </c>
      <c r="C36" s="18" t="s">
        <v>73</v>
      </c>
    </row>
    <row r="37" spans="2:3" s="17" customFormat="1" x14ac:dyDescent="0.25">
      <c r="B37" s="23" t="s">
        <v>74</v>
      </c>
      <c r="C37" s="18" t="s">
        <v>75</v>
      </c>
    </row>
    <row r="38" spans="2:3" s="17" customFormat="1" x14ac:dyDescent="0.2">
      <c r="B38" s="24" t="s">
        <v>76</v>
      </c>
      <c r="C38" s="18" t="s">
        <v>77</v>
      </c>
    </row>
    <row r="39" spans="2:3" s="17" customFormat="1" x14ac:dyDescent="0.2">
      <c r="B39" s="24" t="s">
        <v>78</v>
      </c>
      <c r="C39" s="18" t="s">
        <v>79</v>
      </c>
    </row>
    <row r="40" spans="2:3" s="17" customFormat="1" x14ac:dyDescent="0.2">
      <c r="B40" s="24" t="s">
        <v>80</v>
      </c>
      <c r="C40" s="18" t="s">
        <v>81</v>
      </c>
    </row>
    <row r="41" spans="2:3" s="17" customFormat="1" ht="30" x14ac:dyDescent="0.2">
      <c r="B41" s="24" t="s">
        <v>82</v>
      </c>
      <c r="C41" s="25" t="s">
        <v>83</v>
      </c>
    </row>
    <row r="42" spans="2:3" s="17" customFormat="1" x14ac:dyDescent="0.2">
      <c r="B42" s="22" t="s">
        <v>23</v>
      </c>
      <c r="C42" s="18" t="s">
        <v>84</v>
      </c>
    </row>
    <row r="43" spans="2:3" s="17" customFormat="1" ht="30" x14ac:dyDescent="0.2">
      <c r="B43" s="22" t="s">
        <v>85</v>
      </c>
      <c r="C43" s="25" t="s">
        <v>86</v>
      </c>
    </row>
    <row r="44" spans="2:3" s="17" customFormat="1" ht="30" x14ac:dyDescent="0.2">
      <c r="B44" s="22" t="s">
        <v>1</v>
      </c>
      <c r="C44" s="25" t="s">
        <v>87</v>
      </c>
    </row>
    <row r="45" spans="2:3" x14ac:dyDescent="0.2">
      <c r="B45" s="26" t="s">
        <v>88</v>
      </c>
      <c r="C45" s="22" t="s">
        <v>89</v>
      </c>
    </row>
    <row r="46" spans="2:3" ht="30" x14ac:dyDescent="0.2">
      <c r="B46" s="26" t="s">
        <v>90</v>
      </c>
      <c r="C46" s="22" t="s">
        <v>91</v>
      </c>
    </row>
    <row r="47" spans="2:3" ht="30" x14ac:dyDescent="0.2">
      <c r="B47" s="26" t="s">
        <v>92</v>
      </c>
      <c r="C47" s="22" t="s">
        <v>93</v>
      </c>
    </row>
  </sheetData>
  <hyperlinks>
    <hyperlink ref="B46" r:id="rId1" xr:uid="{00000000-0004-0000-0000-000000000000}"/>
    <hyperlink ref="B47" r:id="rId2" xr:uid="{00000000-0004-0000-0000-000001000000}"/>
    <hyperlink ref="B45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K34"/>
  <sheetViews>
    <sheetView tabSelected="1" workbookViewId="0"/>
  </sheetViews>
  <sheetFormatPr defaultColWidth="10.5" defaultRowHeight="15" x14ac:dyDescent="0.25"/>
  <cols>
    <col min="1" max="1" width="1.625" style="29" customWidth="1"/>
    <col min="2" max="2" width="2.5" style="29" customWidth="1"/>
    <col min="3" max="3" width="19.75" style="29" customWidth="1"/>
    <col min="4" max="4" width="3.875" style="29" bestFit="1" customWidth="1"/>
    <col min="5" max="5" width="10.125" style="29" bestFit="1" customWidth="1"/>
    <col min="6" max="6" width="11" style="29" bestFit="1" customWidth="1"/>
    <col min="7" max="8" width="1.125" style="29" customWidth="1"/>
    <col min="9" max="9" width="9.125" style="29" customWidth="1"/>
    <col min="10" max="10" width="1.125" style="29" customWidth="1"/>
    <col min="11" max="11" width="9.125" style="29" customWidth="1"/>
    <col min="12" max="13" width="1.125" style="29" customWidth="1"/>
    <col min="14" max="14" width="9.75" style="29" customWidth="1"/>
    <col min="15" max="15" width="1.125" style="29" customWidth="1"/>
    <col min="16" max="16" width="9.625" style="29" customWidth="1"/>
    <col min="17" max="18" width="1.125" style="29" customWidth="1"/>
    <col min="19" max="19" width="9.125" style="29" customWidth="1"/>
    <col min="20" max="20" width="1.125" style="29" customWidth="1"/>
    <col min="21" max="21" width="9.125" style="29" customWidth="1"/>
    <col min="22" max="23" width="1.125" style="29" customWidth="1"/>
    <col min="24" max="24" width="9.125" style="29" customWidth="1"/>
    <col min="25" max="25" width="1.125" style="29" customWidth="1"/>
    <col min="26" max="26" width="9.125" style="29" customWidth="1"/>
    <col min="27" max="28" width="1.125" style="29" customWidth="1"/>
    <col min="29" max="29" width="9.125" style="29" customWidth="1"/>
    <col min="30" max="30" width="1.125" style="29" customWidth="1"/>
    <col min="31" max="31" width="9.125" style="29" customWidth="1"/>
    <col min="32" max="33" width="1.125" style="29" customWidth="1"/>
    <col min="34" max="34" width="9.125" style="29" customWidth="1"/>
    <col min="35" max="35" width="1.125" style="29" customWidth="1"/>
    <col min="36" max="36" width="9.125" style="29" customWidth="1"/>
    <col min="37" max="39" width="1.125" style="29" customWidth="1"/>
    <col min="40" max="40" width="7.875" style="29" customWidth="1"/>
    <col min="41" max="41" width="1.375" style="29" customWidth="1"/>
    <col min="42" max="42" width="10.25" style="29" customWidth="1"/>
    <col min="43" max="45" width="1.125" style="29" customWidth="1"/>
    <col min="46" max="46" width="10.25" style="29" customWidth="1"/>
    <col min="47" max="47" width="1.125" style="29" customWidth="1"/>
    <col min="48" max="49" width="1" style="29" customWidth="1"/>
    <col min="50" max="51" width="9.75" style="29" customWidth="1"/>
    <col min="52" max="52" width="7.875" style="29" customWidth="1"/>
    <col min="53" max="53" width="9.75" style="29" customWidth="1"/>
    <col min="54" max="54" width="7.875" style="29" customWidth="1"/>
    <col min="55" max="56" width="1.125" style="29" customWidth="1"/>
    <col min="57" max="58" width="9.75" style="29" customWidth="1"/>
    <col min="59" max="59" width="7.875" style="29" customWidth="1"/>
    <col min="60" max="60" width="9.75" style="29" customWidth="1"/>
    <col min="61" max="61" width="7.875" style="29" customWidth="1"/>
    <col min="62" max="62" width="1.125" style="29" customWidth="1"/>
    <col min="63" max="16384" width="10.5" style="29"/>
  </cols>
  <sheetData>
    <row r="1" spans="1:63" ht="19.5" thickBot="1" x14ac:dyDescent="0.35">
      <c r="B1" s="30" t="s">
        <v>1297</v>
      </c>
      <c r="AW1" s="245" t="s">
        <v>94</v>
      </c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7"/>
      <c r="BK1" s="5"/>
    </row>
    <row r="2" spans="1:63" ht="15.95" customHeight="1" thickTop="1" x14ac:dyDescent="0.25">
      <c r="AL2" s="31"/>
      <c r="AM2" s="31"/>
      <c r="AN2" s="31"/>
      <c r="AO2" s="31"/>
      <c r="AP2" s="5"/>
      <c r="AQ2" s="31"/>
      <c r="AR2" s="5"/>
      <c r="AS2" s="180"/>
      <c r="AT2" s="180"/>
      <c r="AU2" s="180"/>
      <c r="AV2" s="5"/>
      <c r="AW2" s="181"/>
      <c r="AX2" s="248" t="s">
        <v>95</v>
      </c>
      <c r="AY2" s="248"/>
      <c r="AZ2" s="248"/>
      <c r="BA2" s="248"/>
      <c r="BB2" s="248"/>
      <c r="BC2" s="32"/>
      <c r="BD2" s="33"/>
      <c r="BE2" s="248" t="s">
        <v>96</v>
      </c>
      <c r="BF2" s="248"/>
      <c r="BG2" s="248"/>
      <c r="BH2" s="248"/>
      <c r="BI2" s="248"/>
      <c r="BJ2" s="34"/>
      <c r="BK2" s="35"/>
    </row>
    <row r="3" spans="1:63" ht="7.5" customHeight="1" x14ac:dyDescent="0.25">
      <c r="A3" s="36"/>
      <c r="B3" s="37"/>
      <c r="C3" s="37"/>
      <c r="D3" s="37"/>
      <c r="E3" s="37"/>
      <c r="F3" s="37"/>
      <c r="G3" s="37"/>
      <c r="H3" s="38"/>
      <c r="I3" s="37"/>
      <c r="J3" s="37"/>
      <c r="K3" s="37"/>
      <c r="L3" s="39"/>
      <c r="M3" s="38"/>
      <c r="N3" s="37"/>
      <c r="O3" s="37"/>
      <c r="P3" s="37"/>
      <c r="Q3" s="39"/>
      <c r="R3" s="38"/>
      <c r="S3" s="37"/>
      <c r="T3" s="37"/>
      <c r="U3" s="37"/>
      <c r="V3" s="39"/>
      <c r="W3" s="38"/>
      <c r="X3" s="37"/>
      <c r="Y3" s="37"/>
      <c r="Z3" s="37"/>
      <c r="AA3" s="39"/>
      <c r="AB3" s="40"/>
      <c r="AC3" s="41"/>
      <c r="AD3" s="41"/>
      <c r="AE3" s="41"/>
      <c r="AF3" s="42"/>
      <c r="AG3" s="40"/>
      <c r="AH3" s="41"/>
      <c r="AI3" s="41"/>
      <c r="AJ3" s="41"/>
      <c r="AK3" s="42"/>
      <c r="AL3" s="31"/>
      <c r="AM3" s="43"/>
      <c r="AN3" s="44"/>
      <c r="AO3" s="44"/>
      <c r="AP3" s="45"/>
      <c r="AQ3" s="46"/>
      <c r="AR3" s="5"/>
      <c r="AS3" s="182"/>
      <c r="AT3" s="183"/>
      <c r="AU3" s="184"/>
      <c r="AV3" s="5"/>
      <c r="AW3" s="51"/>
      <c r="AX3" s="249"/>
      <c r="AY3" s="249"/>
      <c r="AZ3" s="249"/>
      <c r="BA3" s="249"/>
      <c r="BB3" s="249"/>
      <c r="BC3" s="47"/>
      <c r="BD3" s="48"/>
      <c r="BE3" s="249"/>
      <c r="BF3" s="249"/>
      <c r="BG3" s="249"/>
      <c r="BH3" s="249"/>
      <c r="BI3" s="249"/>
      <c r="BJ3" s="185"/>
      <c r="BK3" s="5"/>
    </row>
    <row r="4" spans="1:63" ht="33.75" customHeight="1" x14ac:dyDescent="0.25">
      <c r="A4" s="49"/>
      <c r="B4" s="250" t="s">
        <v>23</v>
      </c>
      <c r="C4" s="250"/>
      <c r="D4" s="250"/>
      <c r="E4" s="50" t="s">
        <v>97</v>
      </c>
      <c r="F4" s="50" t="s">
        <v>98</v>
      </c>
      <c r="G4" s="50"/>
      <c r="H4" s="51"/>
      <c r="I4" s="251" t="s">
        <v>99</v>
      </c>
      <c r="J4" s="251"/>
      <c r="K4" s="251"/>
      <c r="L4" s="52"/>
      <c r="M4" s="51"/>
      <c r="N4" s="251" t="s">
        <v>100</v>
      </c>
      <c r="O4" s="251"/>
      <c r="P4" s="251"/>
      <c r="Q4" s="52"/>
      <c r="R4" s="51"/>
      <c r="S4" s="251" t="s">
        <v>101</v>
      </c>
      <c r="T4" s="251"/>
      <c r="U4" s="251"/>
      <c r="V4" s="52"/>
      <c r="W4" s="51"/>
      <c r="X4" s="251" t="s">
        <v>102</v>
      </c>
      <c r="Y4" s="251"/>
      <c r="Z4" s="251"/>
      <c r="AA4" s="52"/>
      <c r="AB4" s="53"/>
      <c r="AC4" s="251" t="s">
        <v>103</v>
      </c>
      <c r="AD4" s="251"/>
      <c r="AE4" s="251"/>
      <c r="AF4" s="54"/>
      <c r="AG4" s="55"/>
      <c r="AH4" s="251" t="s">
        <v>104</v>
      </c>
      <c r="AI4" s="251"/>
      <c r="AJ4" s="251"/>
      <c r="AK4" s="56"/>
      <c r="AL4" s="57"/>
      <c r="AM4" s="55"/>
      <c r="AN4" s="252" t="s">
        <v>105</v>
      </c>
      <c r="AO4" s="252"/>
      <c r="AP4" s="252"/>
      <c r="AQ4" s="54"/>
      <c r="AR4" s="58"/>
      <c r="AS4" s="51"/>
      <c r="AT4" s="59" t="s">
        <v>106</v>
      </c>
      <c r="AU4" s="60"/>
      <c r="AV4" s="5"/>
      <c r="AW4" s="51"/>
      <c r="AX4" s="59" t="s">
        <v>107</v>
      </c>
      <c r="AY4" s="253" t="s">
        <v>108</v>
      </c>
      <c r="AZ4" s="253"/>
      <c r="BA4" s="253" t="s">
        <v>109</v>
      </c>
      <c r="BB4" s="253"/>
      <c r="BC4" s="61"/>
      <c r="BD4" s="62"/>
      <c r="BE4" s="59" t="s">
        <v>107</v>
      </c>
      <c r="BF4" s="253" t="s">
        <v>108</v>
      </c>
      <c r="BG4" s="253"/>
      <c r="BH4" s="253" t="s">
        <v>109</v>
      </c>
      <c r="BI4" s="253"/>
      <c r="BJ4" s="185"/>
      <c r="BK4" s="5"/>
    </row>
    <row r="5" spans="1:63" ht="9.75" customHeight="1" x14ac:dyDescent="0.25">
      <c r="A5" s="63"/>
      <c r="B5" s="64"/>
      <c r="C5" s="65"/>
      <c r="D5" s="64"/>
      <c r="E5" s="64"/>
      <c r="F5" s="64"/>
      <c r="G5" s="64"/>
      <c r="H5" s="66"/>
      <c r="I5" s="67"/>
      <c r="J5" s="67"/>
      <c r="K5" s="68"/>
      <c r="L5" s="52"/>
      <c r="M5" s="66"/>
      <c r="N5" s="67"/>
      <c r="O5" s="67"/>
      <c r="P5" s="68"/>
      <c r="Q5" s="52"/>
      <c r="R5" s="66"/>
      <c r="S5" s="67"/>
      <c r="T5" s="67"/>
      <c r="U5" s="68"/>
      <c r="V5" s="52"/>
      <c r="W5" s="66"/>
      <c r="X5" s="67"/>
      <c r="Y5" s="67"/>
      <c r="Z5" s="68"/>
      <c r="AA5" s="52"/>
      <c r="AB5" s="69"/>
      <c r="AC5" s="70"/>
      <c r="AD5" s="70"/>
      <c r="AE5" s="71"/>
      <c r="AF5" s="56"/>
      <c r="AG5" s="69"/>
      <c r="AH5" s="70"/>
      <c r="AI5" s="70"/>
      <c r="AJ5" s="71"/>
      <c r="AK5" s="56"/>
      <c r="AL5" s="57"/>
      <c r="AM5" s="72"/>
      <c r="AN5" s="27"/>
      <c r="AO5" s="73"/>
      <c r="AP5" s="73"/>
      <c r="AQ5" s="54"/>
      <c r="AR5" s="74"/>
      <c r="AS5" s="51"/>
      <c r="AT5" s="5"/>
      <c r="AU5" s="185"/>
      <c r="AV5" s="5"/>
      <c r="AW5" s="51"/>
      <c r="AX5" s="5"/>
      <c r="AY5" s="186"/>
      <c r="AZ5" s="187"/>
      <c r="BA5" s="5"/>
      <c r="BB5" s="5"/>
      <c r="BC5" s="185"/>
      <c r="BD5" s="51"/>
      <c r="BE5" s="5"/>
      <c r="BF5" s="186"/>
      <c r="BG5" s="187"/>
      <c r="BH5" s="5"/>
      <c r="BI5" s="5"/>
      <c r="BJ5" s="185"/>
      <c r="BK5" s="5"/>
    </row>
    <row r="6" spans="1:63" s="27" customFormat="1" ht="15.95" customHeight="1" x14ac:dyDescent="0.2">
      <c r="A6" s="51"/>
      <c r="B6" s="5"/>
      <c r="C6" s="3" t="s">
        <v>110</v>
      </c>
      <c r="D6" s="75" t="s">
        <v>111</v>
      </c>
      <c r="E6" s="3">
        <v>266505</v>
      </c>
      <c r="F6" s="3">
        <v>273186</v>
      </c>
      <c r="G6" s="3"/>
      <c r="H6" s="76"/>
      <c r="I6" s="3">
        <v>4</v>
      </c>
      <c r="J6" s="3"/>
      <c r="K6" s="188">
        <v>1.5009099266430274E-5</v>
      </c>
      <c r="L6" s="77"/>
      <c r="M6" s="76"/>
      <c r="N6" s="3">
        <v>3</v>
      </c>
      <c r="O6" s="3"/>
      <c r="P6" s="188">
        <v>1.1256824449822706E-5</v>
      </c>
      <c r="Q6" s="77"/>
      <c r="R6" s="76"/>
      <c r="S6" s="3">
        <v>4</v>
      </c>
      <c r="T6" s="3"/>
      <c r="U6" s="188">
        <v>1.5009099266430274E-5</v>
      </c>
      <c r="V6" s="77"/>
      <c r="W6" s="76"/>
      <c r="X6" s="3">
        <v>719</v>
      </c>
      <c r="Y6" s="3"/>
      <c r="Z6" s="188">
        <v>2.6319064666564173E-3</v>
      </c>
      <c r="AA6" s="77"/>
      <c r="AB6" s="78"/>
      <c r="AC6" s="79">
        <v>1317</v>
      </c>
      <c r="AD6" s="80"/>
      <c r="AE6" s="81">
        <v>4.9420000000000002E-3</v>
      </c>
      <c r="AF6" s="82"/>
      <c r="AG6" s="83"/>
      <c r="AH6" s="79">
        <v>440</v>
      </c>
      <c r="AI6" s="79"/>
      <c r="AJ6" s="81">
        <v>1.6509999999999999E-3</v>
      </c>
      <c r="AK6" s="84"/>
      <c r="AL6" s="3"/>
      <c r="AM6" s="76"/>
      <c r="AN6" s="85">
        <v>197</v>
      </c>
      <c r="AO6" s="85"/>
      <c r="AP6" s="86">
        <v>1</v>
      </c>
      <c r="AQ6" s="77"/>
      <c r="AR6" s="3"/>
      <c r="AS6" s="76"/>
      <c r="AT6" s="189">
        <v>1263</v>
      </c>
      <c r="AU6" s="190"/>
      <c r="AV6" s="3"/>
      <c r="AW6" s="76"/>
      <c r="AX6" s="189">
        <v>104898</v>
      </c>
      <c r="AY6" s="189">
        <v>101345</v>
      </c>
      <c r="AZ6" s="87">
        <v>0.96612900150622505</v>
      </c>
      <c r="BA6" s="189">
        <v>99567</v>
      </c>
      <c r="BB6" s="191">
        <v>0.94917920265400679</v>
      </c>
      <c r="BC6" s="192"/>
      <c r="BD6" s="193"/>
      <c r="BE6" s="189">
        <v>49764</v>
      </c>
      <c r="BF6" s="189">
        <v>47013</v>
      </c>
      <c r="BG6" s="191">
        <v>0.9447190740294189</v>
      </c>
      <c r="BH6" s="189">
        <v>46664</v>
      </c>
      <c r="BI6" s="191">
        <v>0.93770597218873086</v>
      </c>
      <c r="BJ6" s="185"/>
      <c r="BK6" s="5"/>
    </row>
    <row r="7" spans="1:63" s="27" customFormat="1" ht="15.95" customHeight="1" x14ac:dyDescent="0.2">
      <c r="A7" s="51"/>
      <c r="B7" s="5"/>
      <c r="C7" s="31" t="s">
        <v>112</v>
      </c>
      <c r="D7" s="88" t="s">
        <v>113</v>
      </c>
      <c r="E7" s="31">
        <v>9609</v>
      </c>
      <c r="F7" s="31">
        <v>9770</v>
      </c>
      <c r="G7" s="194"/>
      <c r="H7" s="49"/>
      <c r="I7" s="31">
        <v>0</v>
      </c>
      <c r="J7" s="31"/>
      <c r="K7" s="188">
        <v>0</v>
      </c>
      <c r="L7" s="89"/>
      <c r="M7" s="49"/>
      <c r="N7" s="31">
        <v>0</v>
      </c>
      <c r="O7" s="31"/>
      <c r="P7" s="188">
        <v>0</v>
      </c>
      <c r="Q7" s="89"/>
      <c r="R7" s="49"/>
      <c r="S7" s="31">
        <v>0</v>
      </c>
      <c r="T7" s="31"/>
      <c r="U7" s="188">
        <v>0</v>
      </c>
      <c r="V7" s="89"/>
      <c r="W7" s="49"/>
      <c r="X7" s="31">
        <v>0</v>
      </c>
      <c r="Y7" s="31"/>
      <c r="Z7" s="188">
        <v>0</v>
      </c>
      <c r="AA7" s="89"/>
      <c r="AB7" s="90"/>
      <c r="AC7" s="91">
        <v>2</v>
      </c>
      <c r="AD7" s="92"/>
      <c r="AE7" s="93">
        <v>2.0799999999999999E-4</v>
      </c>
      <c r="AF7" s="94"/>
      <c r="AG7" s="95"/>
      <c r="AH7" s="91">
        <v>0</v>
      </c>
      <c r="AI7" s="96"/>
      <c r="AJ7" s="93">
        <v>0</v>
      </c>
      <c r="AK7" s="97"/>
      <c r="AL7" s="31"/>
      <c r="AM7" s="49"/>
      <c r="AN7" s="98">
        <v>5</v>
      </c>
      <c r="AO7" s="98"/>
      <c r="AP7" s="99">
        <v>1</v>
      </c>
      <c r="AQ7" s="89"/>
      <c r="AR7" s="5"/>
      <c r="AS7" s="51"/>
      <c r="AT7" s="195">
        <v>3</v>
      </c>
      <c r="AU7" s="196"/>
      <c r="AV7" s="5"/>
      <c r="AW7" s="51"/>
      <c r="AX7" s="195">
        <v>3942</v>
      </c>
      <c r="AY7" s="195">
        <v>3939</v>
      </c>
      <c r="AZ7" s="100">
        <v>0.99923896499238962</v>
      </c>
      <c r="BA7" s="195">
        <v>3820</v>
      </c>
      <c r="BB7" s="197">
        <v>0.96905124302384571</v>
      </c>
      <c r="BC7" s="198"/>
      <c r="BD7" s="199"/>
      <c r="BE7" s="195">
        <v>2723</v>
      </c>
      <c r="BF7" s="195">
        <v>2722</v>
      </c>
      <c r="BG7" s="197">
        <v>0.99963275798751372</v>
      </c>
      <c r="BH7" s="195">
        <v>2676</v>
      </c>
      <c r="BI7" s="197">
        <v>0.9827396254131473</v>
      </c>
      <c r="BJ7" s="185"/>
      <c r="BK7" s="5"/>
    </row>
    <row r="8" spans="1:63" s="27" customFormat="1" ht="15.95" customHeight="1" x14ac:dyDescent="0.2">
      <c r="A8" s="51"/>
      <c r="B8" s="5"/>
      <c r="C8" s="3" t="s">
        <v>114</v>
      </c>
      <c r="D8" s="75" t="s">
        <v>115</v>
      </c>
      <c r="E8" s="3">
        <v>27809</v>
      </c>
      <c r="F8" s="3">
        <v>28182</v>
      </c>
      <c r="G8" s="191"/>
      <c r="H8" s="76"/>
      <c r="I8" s="3">
        <v>0</v>
      </c>
      <c r="J8" s="3"/>
      <c r="K8" s="188">
        <v>0</v>
      </c>
      <c r="L8" s="77"/>
      <c r="M8" s="76"/>
      <c r="N8" s="3">
        <v>0</v>
      </c>
      <c r="O8" s="3"/>
      <c r="P8" s="188">
        <v>0</v>
      </c>
      <c r="Q8" s="77"/>
      <c r="R8" s="76"/>
      <c r="S8" s="3">
        <v>3</v>
      </c>
      <c r="T8" s="3"/>
      <c r="U8" s="188">
        <v>1.0787874429141645E-4</v>
      </c>
      <c r="V8" s="77"/>
      <c r="W8" s="76"/>
      <c r="X8" s="3">
        <v>20</v>
      </c>
      <c r="Y8" s="3"/>
      <c r="Z8" s="188">
        <v>7.096728408203818E-4</v>
      </c>
      <c r="AA8" s="77"/>
      <c r="AB8" s="101"/>
      <c r="AC8" s="102">
        <v>98</v>
      </c>
      <c r="AD8" s="103"/>
      <c r="AE8" s="81">
        <v>3.5239999999999998E-3</v>
      </c>
      <c r="AF8" s="104"/>
      <c r="AG8" s="105"/>
      <c r="AH8" s="102">
        <v>40</v>
      </c>
      <c r="AI8" s="106"/>
      <c r="AJ8" s="81">
        <v>1.438E-3</v>
      </c>
      <c r="AK8" s="107"/>
      <c r="AL8" s="3"/>
      <c r="AM8" s="76"/>
      <c r="AN8" s="85">
        <v>20</v>
      </c>
      <c r="AO8" s="85"/>
      <c r="AP8" s="86">
        <v>1</v>
      </c>
      <c r="AQ8" s="77"/>
      <c r="AR8" s="3"/>
      <c r="AS8" s="76"/>
      <c r="AT8" s="189">
        <v>8</v>
      </c>
      <c r="AU8" s="190"/>
      <c r="AV8" s="3"/>
      <c r="AW8" s="76"/>
      <c r="AX8" s="189">
        <v>11052</v>
      </c>
      <c r="AY8" s="189">
        <v>10642</v>
      </c>
      <c r="AZ8" s="87">
        <v>0.9629026420557365</v>
      </c>
      <c r="BA8" s="189">
        <v>9280</v>
      </c>
      <c r="BB8" s="191">
        <v>0.83966702859211007</v>
      </c>
      <c r="BC8" s="192"/>
      <c r="BD8" s="193"/>
      <c r="BE8" s="189">
        <v>6344</v>
      </c>
      <c r="BF8" s="189">
        <v>6042</v>
      </c>
      <c r="BG8" s="191">
        <v>0.9523959646910467</v>
      </c>
      <c r="BH8" s="189">
        <v>5333</v>
      </c>
      <c r="BI8" s="191">
        <v>0.84063682219419922</v>
      </c>
      <c r="BJ8" s="185"/>
      <c r="BK8" s="5"/>
    </row>
    <row r="9" spans="1:63" s="27" customFormat="1" ht="15.95" customHeight="1" x14ac:dyDescent="0.2">
      <c r="A9" s="51"/>
      <c r="B9" s="5"/>
      <c r="C9" s="31" t="s">
        <v>116</v>
      </c>
      <c r="D9" s="88" t="s">
        <v>117</v>
      </c>
      <c r="E9" s="31">
        <v>457707</v>
      </c>
      <c r="F9" s="31">
        <v>463061</v>
      </c>
      <c r="G9" s="194"/>
      <c r="H9" s="49"/>
      <c r="I9" s="31">
        <v>0</v>
      </c>
      <c r="J9" s="31"/>
      <c r="K9" s="188">
        <v>0</v>
      </c>
      <c r="L9" s="108"/>
      <c r="M9" s="49"/>
      <c r="N9" s="31">
        <v>1</v>
      </c>
      <c r="O9" s="31"/>
      <c r="P9" s="188">
        <v>2.1848038155413834E-6</v>
      </c>
      <c r="Q9" s="108"/>
      <c r="R9" s="49"/>
      <c r="S9" s="31">
        <v>99</v>
      </c>
      <c r="T9" s="31"/>
      <c r="U9" s="188">
        <v>2.1629557773859696E-4</v>
      </c>
      <c r="V9" s="108"/>
      <c r="W9" s="49"/>
      <c r="X9" s="31">
        <v>119</v>
      </c>
      <c r="Y9" s="31"/>
      <c r="Z9" s="188">
        <v>2.5698558073342391E-4</v>
      </c>
      <c r="AA9" s="108"/>
      <c r="AB9" s="90"/>
      <c r="AC9" s="91">
        <v>1180</v>
      </c>
      <c r="AD9" s="92"/>
      <c r="AE9" s="93">
        <v>2.578E-3</v>
      </c>
      <c r="AF9" s="109"/>
      <c r="AG9" s="95"/>
      <c r="AH9" s="91">
        <v>337</v>
      </c>
      <c r="AI9" s="96"/>
      <c r="AJ9" s="93">
        <v>7.36E-4</v>
      </c>
      <c r="AK9" s="109"/>
      <c r="AL9" s="110"/>
      <c r="AM9" s="49"/>
      <c r="AN9" s="98">
        <v>335</v>
      </c>
      <c r="AO9" s="98"/>
      <c r="AP9" s="99">
        <v>1</v>
      </c>
      <c r="AQ9" s="108"/>
      <c r="AR9" s="5"/>
      <c r="AS9" s="51"/>
      <c r="AT9" s="195">
        <v>1043</v>
      </c>
      <c r="AU9" s="196"/>
      <c r="AV9" s="5"/>
      <c r="AW9" s="51"/>
      <c r="AX9" s="195">
        <v>190812</v>
      </c>
      <c r="AY9" s="195">
        <v>161124</v>
      </c>
      <c r="AZ9" s="100">
        <v>0.84441230111313759</v>
      </c>
      <c r="BA9" s="195">
        <v>148062</v>
      </c>
      <c r="BB9" s="197">
        <v>0.77595748695050626</v>
      </c>
      <c r="BC9" s="198"/>
      <c r="BD9" s="199"/>
      <c r="BE9" s="195">
        <v>109356</v>
      </c>
      <c r="BF9" s="195">
        <v>103367</v>
      </c>
      <c r="BG9" s="197">
        <v>0.94523391492007758</v>
      </c>
      <c r="BH9" s="195">
        <v>97205</v>
      </c>
      <c r="BI9" s="197">
        <v>0.88888584074033428</v>
      </c>
      <c r="BJ9" s="185"/>
      <c r="BK9" s="5"/>
    </row>
    <row r="10" spans="1:63" s="27" customFormat="1" ht="15.95" customHeight="1" x14ac:dyDescent="0.2">
      <c r="A10" s="51"/>
      <c r="B10" s="5"/>
      <c r="C10" s="3" t="s">
        <v>118</v>
      </c>
      <c r="D10" s="75" t="s">
        <v>119</v>
      </c>
      <c r="E10" s="3">
        <v>115258</v>
      </c>
      <c r="F10" s="3">
        <v>122181</v>
      </c>
      <c r="G10" s="3"/>
      <c r="H10" s="76"/>
      <c r="I10" s="3">
        <v>0</v>
      </c>
      <c r="J10" s="3"/>
      <c r="K10" s="188">
        <v>0</v>
      </c>
      <c r="L10" s="77"/>
      <c r="M10" s="76"/>
      <c r="N10" s="3">
        <v>0</v>
      </c>
      <c r="O10" s="3"/>
      <c r="P10" s="188">
        <v>0</v>
      </c>
      <c r="Q10" s="77"/>
      <c r="R10" s="76"/>
      <c r="S10" s="3">
        <v>1</v>
      </c>
      <c r="T10" s="3"/>
      <c r="U10" s="188">
        <v>8.6761873362369632E-6</v>
      </c>
      <c r="V10" s="77"/>
      <c r="W10" s="76"/>
      <c r="X10" s="3">
        <v>22</v>
      </c>
      <c r="Y10" s="3"/>
      <c r="Z10" s="188">
        <v>1.8006072957333792E-4</v>
      </c>
      <c r="AA10" s="77"/>
      <c r="AB10" s="78"/>
      <c r="AC10" s="79">
        <v>454</v>
      </c>
      <c r="AD10" s="80"/>
      <c r="AE10" s="81">
        <v>3.9389999999999998E-3</v>
      </c>
      <c r="AF10" s="82"/>
      <c r="AG10" s="83"/>
      <c r="AH10" s="79">
        <v>88</v>
      </c>
      <c r="AI10" s="79"/>
      <c r="AJ10" s="81">
        <v>7.6400000000000003E-4</v>
      </c>
      <c r="AK10" s="84"/>
      <c r="AL10" s="3"/>
      <c r="AM10" s="76"/>
      <c r="AN10" s="85">
        <v>86</v>
      </c>
      <c r="AO10" s="85"/>
      <c r="AP10" s="86">
        <v>1</v>
      </c>
      <c r="AQ10" s="77"/>
      <c r="AR10" s="3"/>
      <c r="AS10" s="76"/>
      <c r="AT10" s="189">
        <v>7</v>
      </c>
      <c r="AU10" s="190"/>
      <c r="AV10" s="3"/>
      <c r="AW10" s="76"/>
      <c r="AX10" s="189">
        <v>36285</v>
      </c>
      <c r="AY10" s="189">
        <v>36285</v>
      </c>
      <c r="AZ10" s="87">
        <v>1</v>
      </c>
      <c r="BA10" s="189">
        <v>28944</v>
      </c>
      <c r="BB10" s="191">
        <v>0.79768499379909052</v>
      </c>
      <c r="BC10" s="192"/>
      <c r="BD10" s="193"/>
      <c r="BE10" s="189">
        <v>15475</v>
      </c>
      <c r="BF10" s="189">
        <v>15475</v>
      </c>
      <c r="BG10" s="191">
        <v>1</v>
      </c>
      <c r="BH10" s="189">
        <v>14041</v>
      </c>
      <c r="BI10" s="191">
        <v>0.90733441033925688</v>
      </c>
      <c r="BJ10" s="185"/>
      <c r="BK10" s="5"/>
    </row>
    <row r="11" spans="1:63" s="27" customFormat="1" ht="15.95" customHeight="1" x14ac:dyDescent="0.2">
      <c r="A11" s="51"/>
      <c r="B11" s="5"/>
      <c r="C11" s="31" t="s">
        <v>120</v>
      </c>
      <c r="D11" s="88" t="s">
        <v>121</v>
      </c>
      <c r="E11" s="31">
        <v>30463</v>
      </c>
      <c r="F11" s="31">
        <v>32131</v>
      </c>
      <c r="G11" s="31"/>
      <c r="H11" s="49"/>
      <c r="I11" s="31">
        <v>0</v>
      </c>
      <c r="J11" s="31"/>
      <c r="K11" s="200">
        <v>0</v>
      </c>
      <c r="L11" s="89"/>
      <c r="M11" s="49"/>
      <c r="N11" s="31">
        <v>0</v>
      </c>
      <c r="O11" s="31"/>
      <c r="P11" s="200">
        <v>0</v>
      </c>
      <c r="Q11" s="89"/>
      <c r="R11" s="49"/>
      <c r="S11" s="31">
        <v>0</v>
      </c>
      <c r="T11" s="31"/>
      <c r="U11" s="200">
        <v>0</v>
      </c>
      <c r="V11" s="89"/>
      <c r="W11" s="49"/>
      <c r="X11" s="31">
        <v>0</v>
      </c>
      <c r="Y11" s="31"/>
      <c r="Z11" s="200">
        <v>0</v>
      </c>
      <c r="AA11" s="89"/>
      <c r="AB11" s="90"/>
      <c r="AC11" s="96">
        <v>3</v>
      </c>
      <c r="AD11" s="92"/>
      <c r="AE11" s="111">
        <v>9.7999999999999997E-5</v>
      </c>
      <c r="AF11" s="94"/>
      <c r="AG11" s="95"/>
      <c r="AH11" s="96">
        <v>2</v>
      </c>
      <c r="AI11" s="96"/>
      <c r="AJ11" s="111">
        <v>6.6000000000000005E-5</v>
      </c>
      <c r="AK11" s="97"/>
      <c r="AL11" s="31"/>
      <c r="AM11" s="49"/>
      <c r="AN11" s="98">
        <v>3</v>
      </c>
      <c r="AO11" s="98"/>
      <c r="AP11" s="99">
        <v>1</v>
      </c>
      <c r="AQ11" s="89"/>
      <c r="AR11" s="31"/>
      <c r="AS11" s="49"/>
      <c r="AT11" s="201">
        <v>1</v>
      </c>
      <c r="AU11" s="202"/>
      <c r="AV11" s="31"/>
      <c r="AW11" s="49"/>
      <c r="AX11" s="201">
        <v>6201</v>
      </c>
      <c r="AY11" s="201">
        <v>6201</v>
      </c>
      <c r="AZ11" s="100">
        <v>1</v>
      </c>
      <c r="BA11" s="201">
        <v>6197</v>
      </c>
      <c r="BB11" s="194">
        <v>0.99935494275116921</v>
      </c>
      <c r="BC11" s="203"/>
      <c r="BD11" s="204"/>
      <c r="BE11" s="201">
        <v>3966</v>
      </c>
      <c r="BF11" s="201">
        <v>3966</v>
      </c>
      <c r="BG11" s="194">
        <v>1</v>
      </c>
      <c r="BH11" s="201">
        <v>3964</v>
      </c>
      <c r="BI11" s="194">
        <v>0.99949571356530509</v>
      </c>
      <c r="BJ11" s="185"/>
      <c r="BK11" s="5"/>
    </row>
    <row r="12" spans="1:63" s="27" customFormat="1" ht="15.95" customHeight="1" x14ac:dyDescent="0.2">
      <c r="A12" s="51"/>
      <c r="B12" s="5"/>
      <c r="C12" s="3" t="s">
        <v>122</v>
      </c>
      <c r="D12" s="75" t="s">
        <v>123</v>
      </c>
      <c r="E12" s="3">
        <v>149502</v>
      </c>
      <c r="F12" s="3">
        <v>151524</v>
      </c>
      <c r="G12" s="191"/>
      <c r="H12" s="76"/>
      <c r="I12" s="3">
        <v>0</v>
      </c>
      <c r="J12" s="3"/>
      <c r="K12" s="188">
        <v>0</v>
      </c>
      <c r="L12" s="77"/>
      <c r="M12" s="76"/>
      <c r="N12" s="3">
        <v>0</v>
      </c>
      <c r="O12" s="3"/>
      <c r="P12" s="188">
        <v>0</v>
      </c>
      <c r="Q12" s="77"/>
      <c r="R12" s="76"/>
      <c r="S12" s="3">
        <v>1</v>
      </c>
      <c r="T12" s="3"/>
      <c r="U12" s="188">
        <v>6.6888737274417731E-6</v>
      </c>
      <c r="V12" s="77"/>
      <c r="W12" s="76"/>
      <c r="X12" s="3">
        <v>1</v>
      </c>
      <c r="Y12" s="3"/>
      <c r="Z12" s="188">
        <v>6.5996145825083816E-6</v>
      </c>
      <c r="AA12" s="77"/>
      <c r="AB12" s="101"/>
      <c r="AC12" s="106">
        <v>2087</v>
      </c>
      <c r="AD12" s="103"/>
      <c r="AE12" s="112">
        <v>1.396E-2</v>
      </c>
      <c r="AF12" s="104"/>
      <c r="AG12" s="105"/>
      <c r="AH12" s="106">
        <v>1139</v>
      </c>
      <c r="AI12" s="106"/>
      <c r="AJ12" s="112">
        <v>7.6189999999999999E-3</v>
      </c>
      <c r="AK12" s="107"/>
      <c r="AL12" s="3"/>
      <c r="AM12" s="76"/>
      <c r="AN12" s="85">
        <v>127</v>
      </c>
      <c r="AO12" s="85"/>
      <c r="AP12" s="86">
        <v>1</v>
      </c>
      <c r="AQ12" s="77"/>
      <c r="AR12" s="3"/>
      <c r="AS12" s="76"/>
      <c r="AT12" s="189">
        <v>2480</v>
      </c>
      <c r="AU12" s="190"/>
      <c r="AV12" s="3"/>
      <c r="AW12" s="76"/>
      <c r="AX12" s="189">
        <v>64630</v>
      </c>
      <c r="AY12" s="189">
        <v>62381</v>
      </c>
      <c r="AZ12" s="87">
        <v>0.9652019186136469</v>
      </c>
      <c r="BA12" s="189">
        <v>45729</v>
      </c>
      <c r="BB12" s="191">
        <v>0.70755067306204544</v>
      </c>
      <c r="BC12" s="192"/>
      <c r="BD12" s="193"/>
      <c r="BE12" s="189">
        <v>30961</v>
      </c>
      <c r="BF12" s="189">
        <v>28969</v>
      </c>
      <c r="BG12" s="191">
        <v>0.93566099286198767</v>
      </c>
      <c r="BH12" s="189">
        <v>23630</v>
      </c>
      <c r="BI12" s="191">
        <v>0.76321824230483515</v>
      </c>
      <c r="BJ12" s="185"/>
      <c r="BK12" s="5"/>
    </row>
    <row r="13" spans="1:63" s="27" customFormat="1" ht="15.95" customHeight="1" x14ac:dyDescent="0.2">
      <c r="A13" s="51"/>
      <c r="B13" s="5"/>
      <c r="C13" s="31" t="s">
        <v>124</v>
      </c>
      <c r="D13" s="88" t="s">
        <v>125</v>
      </c>
      <c r="E13" s="31">
        <v>64407</v>
      </c>
      <c r="F13" s="31">
        <v>67844</v>
      </c>
      <c r="G13" s="31"/>
      <c r="H13" s="49"/>
      <c r="I13" s="31">
        <v>0</v>
      </c>
      <c r="J13" s="31"/>
      <c r="K13" s="200">
        <v>0</v>
      </c>
      <c r="L13" s="89"/>
      <c r="M13" s="49"/>
      <c r="N13" s="31">
        <v>0</v>
      </c>
      <c r="O13" s="31"/>
      <c r="P13" s="200">
        <v>0</v>
      </c>
      <c r="Q13" s="89"/>
      <c r="R13" s="49"/>
      <c r="S13" s="31">
        <v>1</v>
      </c>
      <c r="T13" s="31"/>
      <c r="U13" s="200">
        <v>1.5526262673311908E-5</v>
      </c>
      <c r="V13" s="89"/>
      <c r="W13" s="49"/>
      <c r="X13" s="31">
        <v>1349</v>
      </c>
      <c r="Y13" s="31"/>
      <c r="Z13" s="200">
        <v>1.9883851188019573E-2</v>
      </c>
      <c r="AA13" s="89"/>
      <c r="AB13" s="90"/>
      <c r="AC13" s="96">
        <v>273</v>
      </c>
      <c r="AD13" s="92"/>
      <c r="AE13" s="111">
        <v>4.2389999999999997E-3</v>
      </c>
      <c r="AF13" s="94"/>
      <c r="AG13" s="95"/>
      <c r="AH13" s="96">
        <v>23</v>
      </c>
      <c r="AI13" s="96"/>
      <c r="AJ13" s="111">
        <v>3.57E-4</v>
      </c>
      <c r="AK13" s="97"/>
      <c r="AL13" s="31"/>
      <c r="AM13" s="49"/>
      <c r="AN13" s="98">
        <v>0</v>
      </c>
      <c r="AO13" s="98"/>
      <c r="AP13" s="99">
        <v>0</v>
      </c>
      <c r="AQ13" s="89"/>
      <c r="AR13" s="31"/>
      <c r="AS13" s="49"/>
      <c r="AT13" s="201">
        <v>28623</v>
      </c>
      <c r="AU13" s="202"/>
      <c r="AV13" s="31"/>
      <c r="AW13" s="49"/>
      <c r="AX13" s="201">
        <v>19189</v>
      </c>
      <c r="AY13" s="201">
        <v>19087</v>
      </c>
      <c r="AZ13" s="100">
        <v>0.99468445463546828</v>
      </c>
      <c r="BA13" s="201">
        <v>17672</v>
      </c>
      <c r="BB13" s="194">
        <v>0.92094429100005215</v>
      </c>
      <c r="BC13" s="203"/>
      <c r="BD13" s="204"/>
      <c r="BE13" s="201">
        <v>12748</v>
      </c>
      <c r="BF13" s="201">
        <v>12660</v>
      </c>
      <c r="BG13" s="194">
        <v>0.99309695638531537</v>
      </c>
      <c r="BH13" s="201">
        <v>11831</v>
      </c>
      <c r="BI13" s="194">
        <v>0.92806714778788835</v>
      </c>
      <c r="BJ13" s="185"/>
      <c r="BK13" s="5"/>
    </row>
    <row r="14" spans="1:63" s="27" customFormat="1" ht="15.95" customHeight="1" x14ac:dyDescent="0.2">
      <c r="A14" s="51"/>
      <c r="B14" s="5"/>
      <c r="C14" s="3" t="s">
        <v>126</v>
      </c>
      <c r="D14" s="75" t="s">
        <v>127</v>
      </c>
      <c r="E14" s="3">
        <v>26792</v>
      </c>
      <c r="F14" s="3">
        <v>27582</v>
      </c>
      <c r="G14" s="191"/>
      <c r="H14" s="76"/>
      <c r="I14" s="3">
        <v>0</v>
      </c>
      <c r="J14" s="3"/>
      <c r="K14" s="188">
        <v>0</v>
      </c>
      <c r="L14" s="77"/>
      <c r="M14" s="76"/>
      <c r="N14" s="3">
        <v>0</v>
      </c>
      <c r="O14" s="3"/>
      <c r="P14" s="188">
        <v>0</v>
      </c>
      <c r="Q14" s="77"/>
      <c r="R14" s="76"/>
      <c r="S14" s="3">
        <v>8</v>
      </c>
      <c r="T14" s="3"/>
      <c r="U14" s="188">
        <v>2.9859659599880563E-4</v>
      </c>
      <c r="V14" s="77"/>
      <c r="W14" s="76"/>
      <c r="X14" s="3">
        <v>29</v>
      </c>
      <c r="Y14" s="3"/>
      <c r="Z14" s="188">
        <v>1.0514103400768617E-3</v>
      </c>
      <c r="AA14" s="77"/>
      <c r="AB14" s="101"/>
      <c r="AC14" s="106">
        <v>112</v>
      </c>
      <c r="AD14" s="103"/>
      <c r="AE14" s="112">
        <v>4.1799999999999997E-3</v>
      </c>
      <c r="AF14" s="104"/>
      <c r="AG14" s="105"/>
      <c r="AH14" s="106">
        <v>103</v>
      </c>
      <c r="AI14" s="106"/>
      <c r="AJ14" s="112">
        <v>3.8440000000000002E-3</v>
      </c>
      <c r="AK14" s="107"/>
      <c r="AL14" s="3"/>
      <c r="AM14" s="76"/>
      <c r="AN14" s="85">
        <v>3</v>
      </c>
      <c r="AO14" s="85"/>
      <c r="AP14" s="86">
        <v>1</v>
      </c>
      <c r="AQ14" s="77"/>
      <c r="AR14" s="3"/>
      <c r="AS14" s="76"/>
      <c r="AT14" s="189">
        <v>8</v>
      </c>
      <c r="AU14" s="190"/>
      <c r="AV14" s="3"/>
      <c r="AW14" s="76"/>
      <c r="AX14" s="189">
        <v>12317</v>
      </c>
      <c r="AY14" s="189">
        <v>9702</v>
      </c>
      <c r="AZ14" s="87">
        <v>0.78769180807014694</v>
      </c>
      <c r="BA14" s="189">
        <v>9106</v>
      </c>
      <c r="BB14" s="191">
        <v>0.73930340180238696</v>
      </c>
      <c r="BC14" s="192"/>
      <c r="BD14" s="193"/>
      <c r="BE14" s="189">
        <v>7100</v>
      </c>
      <c r="BF14" s="189">
        <v>6460</v>
      </c>
      <c r="BG14" s="191">
        <v>0.90985915492957747</v>
      </c>
      <c r="BH14" s="189">
        <v>6052</v>
      </c>
      <c r="BI14" s="191">
        <v>0.85239436619718312</v>
      </c>
      <c r="BJ14" s="185"/>
      <c r="BK14" s="5"/>
    </row>
    <row r="15" spans="1:63" s="27" customFormat="1" ht="15.95" customHeight="1" x14ac:dyDescent="0.2">
      <c r="A15" s="51"/>
      <c r="B15" s="5"/>
      <c r="C15" s="31" t="s">
        <v>128</v>
      </c>
      <c r="D15" s="88" t="s">
        <v>129</v>
      </c>
      <c r="E15" s="31">
        <v>115803</v>
      </c>
      <c r="F15" s="31">
        <v>122798</v>
      </c>
      <c r="G15" s="194"/>
      <c r="H15" s="49"/>
      <c r="I15" s="31">
        <v>0</v>
      </c>
      <c r="J15" s="31"/>
      <c r="K15" s="200">
        <v>0</v>
      </c>
      <c r="L15" s="89"/>
      <c r="M15" s="49"/>
      <c r="N15" s="31">
        <v>0</v>
      </c>
      <c r="O15" s="31"/>
      <c r="P15" s="200">
        <v>0</v>
      </c>
      <c r="Q15" s="89"/>
      <c r="R15" s="49"/>
      <c r="S15" s="31">
        <v>59</v>
      </c>
      <c r="T15" s="31"/>
      <c r="U15" s="200">
        <v>5.094859373245943E-4</v>
      </c>
      <c r="V15" s="89"/>
      <c r="W15" s="49"/>
      <c r="X15" s="31">
        <v>94</v>
      </c>
      <c r="Y15" s="31"/>
      <c r="Z15" s="200">
        <v>7.6548477988240852E-4</v>
      </c>
      <c r="AA15" s="89"/>
      <c r="AB15" s="90"/>
      <c r="AC15" s="96">
        <v>681</v>
      </c>
      <c r="AD15" s="92"/>
      <c r="AE15" s="111">
        <v>5.8809999999999999E-3</v>
      </c>
      <c r="AF15" s="94"/>
      <c r="AG15" s="95"/>
      <c r="AH15" s="96">
        <v>450</v>
      </c>
      <c r="AI15" s="96"/>
      <c r="AJ15" s="111">
        <v>3.8860000000000001E-3</v>
      </c>
      <c r="AK15" s="97"/>
      <c r="AL15" s="31"/>
      <c r="AM15" s="49"/>
      <c r="AN15" s="98">
        <v>43</v>
      </c>
      <c r="AO15" s="98"/>
      <c r="AP15" s="99">
        <v>0.42574257425742573</v>
      </c>
      <c r="AQ15" s="89"/>
      <c r="AR15" s="31"/>
      <c r="AS15" s="49"/>
      <c r="AT15" s="201">
        <v>31587</v>
      </c>
      <c r="AU15" s="202"/>
      <c r="AV15" s="31"/>
      <c r="AW15" s="49"/>
      <c r="AX15" s="201">
        <v>38413</v>
      </c>
      <c r="AY15" s="201">
        <v>36156</v>
      </c>
      <c r="AZ15" s="100">
        <v>0.94124384973836983</v>
      </c>
      <c r="BA15" s="201">
        <v>31940</v>
      </c>
      <c r="BB15" s="194">
        <v>0.83148933954650772</v>
      </c>
      <c r="BC15" s="203"/>
      <c r="BD15" s="204"/>
      <c r="BE15" s="201">
        <v>25361</v>
      </c>
      <c r="BF15" s="201">
        <v>23675</v>
      </c>
      <c r="BG15" s="194">
        <v>0.93351997160995226</v>
      </c>
      <c r="BH15" s="201">
        <v>20845</v>
      </c>
      <c r="BI15" s="194">
        <v>0.82193131185678803</v>
      </c>
      <c r="BJ15" s="185"/>
      <c r="BK15" s="5"/>
    </row>
    <row r="16" spans="1:63" s="27" customFormat="1" ht="15.95" customHeight="1" x14ac:dyDescent="0.2">
      <c r="A16" s="51"/>
      <c r="B16" s="5"/>
      <c r="C16" s="3" t="s">
        <v>130</v>
      </c>
      <c r="D16" s="75" t="s">
        <v>131</v>
      </c>
      <c r="E16" s="3">
        <v>47116</v>
      </c>
      <c r="F16" s="3">
        <v>47377</v>
      </c>
      <c r="G16" s="191"/>
      <c r="H16" s="76"/>
      <c r="I16" s="3">
        <v>0</v>
      </c>
      <c r="J16" s="3"/>
      <c r="K16" s="188">
        <v>0</v>
      </c>
      <c r="L16" s="77"/>
      <c r="M16" s="76"/>
      <c r="N16" s="3">
        <v>0</v>
      </c>
      <c r="O16" s="3"/>
      <c r="P16" s="188">
        <v>0</v>
      </c>
      <c r="Q16" s="77"/>
      <c r="R16" s="76"/>
      <c r="S16" s="3">
        <v>2</v>
      </c>
      <c r="T16" s="3"/>
      <c r="U16" s="188">
        <v>4.2448425163426435E-5</v>
      </c>
      <c r="V16" s="77"/>
      <c r="W16" s="76"/>
      <c r="X16" s="3">
        <v>0</v>
      </c>
      <c r="Y16" s="3"/>
      <c r="Z16" s="188">
        <v>0</v>
      </c>
      <c r="AA16" s="77"/>
      <c r="AB16" s="101"/>
      <c r="AC16" s="106">
        <v>223</v>
      </c>
      <c r="AD16" s="103"/>
      <c r="AE16" s="112">
        <v>4.7330000000000002E-3</v>
      </c>
      <c r="AF16" s="104"/>
      <c r="AG16" s="105"/>
      <c r="AH16" s="106">
        <v>26</v>
      </c>
      <c r="AI16" s="106"/>
      <c r="AJ16" s="112">
        <v>5.5199999999999997E-4</v>
      </c>
      <c r="AK16" s="107"/>
      <c r="AL16" s="3"/>
      <c r="AM16" s="76"/>
      <c r="AN16" s="85">
        <v>50</v>
      </c>
      <c r="AO16" s="85"/>
      <c r="AP16" s="86">
        <v>1</v>
      </c>
      <c r="AQ16" s="77"/>
      <c r="AR16" s="3"/>
      <c r="AS16" s="76"/>
      <c r="AT16" s="189">
        <v>202</v>
      </c>
      <c r="AU16" s="190"/>
      <c r="AV16" s="3"/>
      <c r="AW16" s="76"/>
      <c r="AX16" s="189">
        <v>23269</v>
      </c>
      <c r="AY16" s="189">
        <v>20648</v>
      </c>
      <c r="AZ16" s="87">
        <v>0.88736086638875755</v>
      </c>
      <c r="BA16" s="189">
        <v>19943</v>
      </c>
      <c r="BB16" s="191">
        <v>0.85706304525334132</v>
      </c>
      <c r="BC16" s="192"/>
      <c r="BD16" s="193"/>
      <c r="BE16" s="189">
        <v>11473</v>
      </c>
      <c r="BF16" s="189">
        <v>10206</v>
      </c>
      <c r="BG16" s="191">
        <v>0.88956680902989627</v>
      </c>
      <c r="BH16" s="189">
        <v>10035</v>
      </c>
      <c r="BI16" s="191">
        <v>0.87466225050117663</v>
      </c>
      <c r="BJ16" s="185"/>
      <c r="BK16" s="5"/>
    </row>
    <row r="17" spans="1:63" s="27" customFormat="1" ht="15.95" customHeight="1" x14ac:dyDescent="0.2">
      <c r="A17" s="51"/>
      <c r="B17" s="5"/>
      <c r="C17" s="31" t="s">
        <v>132</v>
      </c>
      <c r="D17" s="88" t="s">
        <v>133</v>
      </c>
      <c r="E17" s="31">
        <v>135604</v>
      </c>
      <c r="F17" s="31">
        <v>138683</v>
      </c>
      <c r="G17" s="194"/>
      <c r="H17" s="49"/>
      <c r="I17" s="31">
        <v>0</v>
      </c>
      <c r="J17" s="31"/>
      <c r="K17" s="200">
        <v>0</v>
      </c>
      <c r="L17" s="89"/>
      <c r="M17" s="49"/>
      <c r="N17" s="31">
        <v>0</v>
      </c>
      <c r="O17" s="31"/>
      <c r="P17" s="200">
        <v>0</v>
      </c>
      <c r="Q17" s="89"/>
      <c r="R17" s="49"/>
      <c r="S17" s="31">
        <v>2</v>
      </c>
      <c r="T17" s="31"/>
      <c r="U17" s="200">
        <v>1.4748827468216277E-5</v>
      </c>
      <c r="V17" s="89"/>
      <c r="W17" s="49"/>
      <c r="X17" s="31">
        <v>298</v>
      </c>
      <c r="Y17" s="31"/>
      <c r="Z17" s="200">
        <v>2.1487853594167996E-3</v>
      </c>
      <c r="AA17" s="89"/>
      <c r="AB17" s="90"/>
      <c r="AC17" s="96">
        <v>653</v>
      </c>
      <c r="AD17" s="92"/>
      <c r="AE17" s="111">
        <v>4.8149999999999998E-3</v>
      </c>
      <c r="AF17" s="94"/>
      <c r="AG17" s="95"/>
      <c r="AH17" s="96">
        <v>301</v>
      </c>
      <c r="AI17" s="96"/>
      <c r="AJ17" s="111">
        <v>2.2200000000000002E-3</v>
      </c>
      <c r="AK17" s="97"/>
      <c r="AL17" s="31"/>
      <c r="AM17" s="49"/>
      <c r="AN17" s="98">
        <v>79</v>
      </c>
      <c r="AO17" s="98"/>
      <c r="AP17" s="99">
        <v>0.98750000000000004</v>
      </c>
      <c r="AQ17" s="89"/>
      <c r="AR17" s="31"/>
      <c r="AS17" s="49"/>
      <c r="AT17" s="201">
        <v>190</v>
      </c>
      <c r="AU17" s="202"/>
      <c r="AV17" s="31"/>
      <c r="AW17" s="49"/>
      <c r="AX17" s="201">
        <v>56822</v>
      </c>
      <c r="AY17" s="201">
        <v>54999</v>
      </c>
      <c r="AZ17" s="100">
        <v>0.96791735595367989</v>
      </c>
      <c r="BA17" s="201">
        <v>41088</v>
      </c>
      <c r="BB17" s="194">
        <v>0.72310020766604488</v>
      </c>
      <c r="BC17" s="203"/>
      <c r="BD17" s="204"/>
      <c r="BE17" s="201">
        <v>34795</v>
      </c>
      <c r="BF17" s="201">
        <v>33165</v>
      </c>
      <c r="BG17" s="194">
        <v>0.95315418882023284</v>
      </c>
      <c r="BH17" s="201">
        <v>27989</v>
      </c>
      <c r="BI17" s="194">
        <v>0.80439718350337697</v>
      </c>
      <c r="BJ17" s="185"/>
      <c r="BK17" s="5"/>
    </row>
    <row r="18" spans="1:63" s="27" customFormat="1" ht="15.95" customHeight="1" x14ac:dyDescent="0.2">
      <c r="A18" s="76"/>
      <c r="B18" s="3"/>
      <c r="C18" s="3" t="s">
        <v>134</v>
      </c>
      <c r="D18" s="75" t="s">
        <v>135</v>
      </c>
      <c r="E18" s="3">
        <v>62506</v>
      </c>
      <c r="F18" s="3">
        <v>63756</v>
      </c>
      <c r="G18" s="191"/>
      <c r="H18" s="76"/>
      <c r="I18" s="3">
        <v>0</v>
      </c>
      <c r="J18" s="3"/>
      <c r="K18" s="188">
        <v>0</v>
      </c>
      <c r="L18" s="77"/>
      <c r="M18" s="76"/>
      <c r="N18" s="3">
        <v>0</v>
      </c>
      <c r="O18" s="3"/>
      <c r="P18" s="188">
        <v>0</v>
      </c>
      <c r="Q18" s="77"/>
      <c r="R18" s="76"/>
      <c r="S18" s="3">
        <v>0</v>
      </c>
      <c r="T18" s="3"/>
      <c r="U18" s="188">
        <v>0</v>
      </c>
      <c r="V18" s="77"/>
      <c r="W18" s="76"/>
      <c r="X18" s="3">
        <v>57</v>
      </c>
      <c r="Y18" s="3"/>
      <c r="Z18" s="188">
        <v>8.9403350272915488E-4</v>
      </c>
      <c r="AA18" s="77"/>
      <c r="AB18" s="101"/>
      <c r="AC18" s="106">
        <v>1278</v>
      </c>
      <c r="AD18" s="103"/>
      <c r="AE18" s="112">
        <v>2.0445999999999999E-2</v>
      </c>
      <c r="AF18" s="104"/>
      <c r="AG18" s="105"/>
      <c r="AH18" s="106">
        <v>95</v>
      </c>
      <c r="AI18" s="106"/>
      <c r="AJ18" s="112">
        <v>1.5200000000000001E-3</v>
      </c>
      <c r="AK18" s="107"/>
      <c r="AL18" s="3"/>
      <c r="AM18" s="76"/>
      <c r="AN18" s="85">
        <v>20</v>
      </c>
      <c r="AO18" s="85"/>
      <c r="AP18" s="86">
        <v>0.7407407407407407</v>
      </c>
      <c r="AQ18" s="77"/>
      <c r="AR18" s="3"/>
      <c r="AS18" s="76"/>
      <c r="AT18" s="189">
        <v>435</v>
      </c>
      <c r="AU18" s="190"/>
      <c r="AV18" s="3"/>
      <c r="AW18" s="76"/>
      <c r="AX18" s="189">
        <v>25645</v>
      </c>
      <c r="AY18" s="189">
        <v>24275</v>
      </c>
      <c r="AZ18" s="87">
        <v>0.94657828036654323</v>
      </c>
      <c r="BA18" s="189">
        <v>15903</v>
      </c>
      <c r="BB18" s="191">
        <v>0.62012088126340414</v>
      </c>
      <c r="BC18" s="192"/>
      <c r="BD18" s="193"/>
      <c r="BE18" s="189">
        <v>12184</v>
      </c>
      <c r="BF18" s="189">
        <v>10879</v>
      </c>
      <c r="BG18" s="191">
        <v>0.89289231779382794</v>
      </c>
      <c r="BH18" s="189">
        <v>9435</v>
      </c>
      <c r="BI18" s="191">
        <v>0.77437623112278398</v>
      </c>
      <c r="BJ18" s="185"/>
      <c r="BK18" s="5"/>
    </row>
    <row r="19" spans="1:63" s="27" customFormat="1" ht="15.95" customHeight="1" x14ac:dyDescent="0.2">
      <c r="A19" s="76"/>
      <c r="B19" s="3"/>
      <c r="C19" s="31" t="s">
        <v>136</v>
      </c>
      <c r="D19" s="88" t="s">
        <v>137</v>
      </c>
      <c r="E19" s="31">
        <v>14828</v>
      </c>
      <c r="F19" s="31">
        <v>15168</v>
      </c>
      <c r="G19" s="194"/>
      <c r="H19" s="49"/>
      <c r="I19" s="31">
        <v>0</v>
      </c>
      <c r="J19" s="31"/>
      <c r="K19" s="200">
        <v>0</v>
      </c>
      <c r="L19" s="89"/>
      <c r="M19" s="49"/>
      <c r="N19" s="31">
        <v>0</v>
      </c>
      <c r="O19" s="31"/>
      <c r="P19" s="200">
        <v>0</v>
      </c>
      <c r="Q19" s="89"/>
      <c r="R19" s="49"/>
      <c r="S19" s="31">
        <v>2</v>
      </c>
      <c r="T19" s="31"/>
      <c r="U19" s="200">
        <v>1.3487995683841381E-4</v>
      </c>
      <c r="V19" s="89"/>
      <c r="W19" s="49"/>
      <c r="X19" s="31">
        <v>283</v>
      </c>
      <c r="Y19" s="31"/>
      <c r="Z19" s="200">
        <v>1.8657700421940929E-2</v>
      </c>
      <c r="AA19" s="89"/>
      <c r="AB19" s="90"/>
      <c r="AC19" s="96">
        <v>89</v>
      </c>
      <c r="AD19" s="92"/>
      <c r="AE19" s="111">
        <v>6.0020000000000004E-3</v>
      </c>
      <c r="AF19" s="94"/>
      <c r="AG19" s="95"/>
      <c r="AH19" s="96">
        <v>90</v>
      </c>
      <c r="AI19" s="96"/>
      <c r="AJ19" s="111">
        <v>6.0699999999999999E-3</v>
      </c>
      <c r="AK19" s="97"/>
      <c r="AL19" s="31"/>
      <c r="AM19" s="49"/>
      <c r="AN19" s="98">
        <v>5</v>
      </c>
      <c r="AO19" s="98"/>
      <c r="AP19" s="99">
        <v>0.45454545454545453</v>
      </c>
      <c r="AQ19" s="89"/>
      <c r="AR19" s="31"/>
      <c r="AS19" s="49"/>
      <c r="AT19" s="201">
        <v>214</v>
      </c>
      <c r="AU19" s="202"/>
      <c r="AV19" s="31"/>
      <c r="AW19" s="49"/>
      <c r="AX19" s="201">
        <v>6189</v>
      </c>
      <c r="AY19" s="201">
        <v>4942</v>
      </c>
      <c r="AZ19" s="100">
        <v>0.79851349167878494</v>
      </c>
      <c r="BA19" s="201">
        <v>4481</v>
      </c>
      <c r="BB19" s="194">
        <v>0.72402649862659563</v>
      </c>
      <c r="BC19" s="203"/>
      <c r="BD19" s="204"/>
      <c r="BE19" s="201">
        <v>3477</v>
      </c>
      <c r="BF19" s="201">
        <v>2956</v>
      </c>
      <c r="BG19" s="194">
        <v>0.85015818234109863</v>
      </c>
      <c r="BH19" s="201">
        <v>2727</v>
      </c>
      <c r="BI19" s="194">
        <v>0.78429680759275233</v>
      </c>
      <c r="BJ19" s="185"/>
      <c r="BK19" s="5"/>
    </row>
    <row r="20" spans="1:63" s="27" customFormat="1" ht="15.95" customHeight="1" x14ac:dyDescent="0.2">
      <c r="A20" s="51"/>
      <c r="B20" s="5"/>
      <c r="C20" s="3" t="s">
        <v>138</v>
      </c>
      <c r="D20" s="75" t="s">
        <v>139</v>
      </c>
      <c r="E20" s="3">
        <v>20556</v>
      </c>
      <c r="F20" s="3">
        <v>20985</v>
      </c>
      <c r="G20" s="191"/>
      <c r="H20" s="76"/>
      <c r="I20" s="3">
        <v>0</v>
      </c>
      <c r="J20" s="3"/>
      <c r="K20" s="188">
        <v>0</v>
      </c>
      <c r="L20" s="77"/>
      <c r="M20" s="76"/>
      <c r="N20" s="3">
        <v>0</v>
      </c>
      <c r="O20" s="3"/>
      <c r="P20" s="188">
        <v>0</v>
      </c>
      <c r="Q20" s="77"/>
      <c r="R20" s="76"/>
      <c r="S20" s="3">
        <v>7</v>
      </c>
      <c r="T20" s="3"/>
      <c r="U20" s="188">
        <v>3.4053317766102355E-4</v>
      </c>
      <c r="V20" s="77"/>
      <c r="W20" s="76"/>
      <c r="X20" s="3">
        <v>141</v>
      </c>
      <c r="Y20" s="3"/>
      <c r="Z20" s="188">
        <v>6.7190850607576841E-3</v>
      </c>
      <c r="AA20" s="77"/>
      <c r="AB20" s="101"/>
      <c r="AC20" s="106">
        <v>1147</v>
      </c>
      <c r="AD20" s="103"/>
      <c r="AE20" s="112">
        <v>5.5799000000000001E-2</v>
      </c>
      <c r="AF20" s="104"/>
      <c r="AG20" s="105"/>
      <c r="AH20" s="106">
        <v>183</v>
      </c>
      <c r="AI20" s="106"/>
      <c r="AJ20" s="112">
        <v>8.9029999999999995E-3</v>
      </c>
      <c r="AK20" s="107"/>
      <c r="AL20" s="3"/>
      <c r="AM20" s="76"/>
      <c r="AN20" s="85">
        <v>2</v>
      </c>
      <c r="AO20" s="85"/>
      <c r="AP20" s="86">
        <v>0.2857142857142857</v>
      </c>
      <c r="AQ20" s="77"/>
      <c r="AR20" s="3"/>
      <c r="AS20" s="76"/>
      <c r="AT20" s="189">
        <v>32</v>
      </c>
      <c r="AU20" s="190"/>
      <c r="AV20" s="3"/>
      <c r="AW20" s="76"/>
      <c r="AX20" s="189">
        <v>10192</v>
      </c>
      <c r="AY20" s="189">
        <v>7897</v>
      </c>
      <c r="AZ20" s="87">
        <v>0.77482339089481944</v>
      </c>
      <c r="BA20" s="189">
        <v>6767</v>
      </c>
      <c r="BB20" s="191">
        <v>0.66395211930926212</v>
      </c>
      <c r="BC20" s="192"/>
      <c r="BD20" s="193"/>
      <c r="BE20" s="189">
        <v>5712</v>
      </c>
      <c r="BF20" s="189">
        <v>4663</v>
      </c>
      <c r="BG20" s="191">
        <v>0.81635154061624648</v>
      </c>
      <c r="BH20" s="189">
        <v>4143</v>
      </c>
      <c r="BI20" s="191">
        <v>0.72531512605042014</v>
      </c>
      <c r="BJ20" s="185"/>
      <c r="BK20" s="5"/>
    </row>
    <row r="21" spans="1:63" s="27" customFormat="1" ht="15.95" customHeight="1" x14ac:dyDescent="0.2">
      <c r="A21" s="51"/>
      <c r="B21" s="5"/>
      <c r="C21" s="31" t="s">
        <v>140</v>
      </c>
      <c r="D21" s="88" t="s">
        <v>141</v>
      </c>
      <c r="E21" s="31">
        <v>208565</v>
      </c>
      <c r="F21" s="31">
        <v>213492</v>
      </c>
      <c r="G21" s="194"/>
      <c r="H21" s="49"/>
      <c r="I21" s="31">
        <v>0</v>
      </c>
      <c r="J21" s="31"/>
      <c r="K21" s="200">
        <v>0</v>
      </c>
      <c r="L21" s="89"/>
      <c r="M21" s="49"/>
      <c r="N21" s="31">
        <v>1</v>
      </c>
      <c r="O21" s="31"/>
      <c r="P21" s="200">
        <v>4.7946683288183536E-6</v>
      </c>
      <c r="Q21" s="89"/>
      <c r="R21" s="49"/>
      <c r="S21" s="31">
        <v>4</v>
      </c>
      <c r="T21" s="31"/>
      <c r="U21" s="200">
        <v>1.9178673315273414E-5</v>
      </c>
      <c r="V21" s="89"/>
      <c r="W21" s="49"/>
      <c r="X21" s="31">
        <v>83</v>
      </c>
      <c r="Y21" s="31"/>
      <c r="Z21" s="200">
        <v>3.8877334982107058E-4</v>
      </c>
      <c r="AA21" s="89"/>
      <c r="AB21" s="90"/>
      <c r="AC21" s="96">
        <v>585</v>
      </c>
      <c r="AD21" s="92"/>
      <c r="AE21" s="111">
        <v>2.8050000000000002E-3</v>
      </c>
      <c r="AF21" s="94"/>
      <c r="AG21" s="95"/>
      <c r="AH21" s="96">
        <v>264</v>
      </c>
      <c r="AI21" s="96"/>
      <c r="AJ21" s="111">
        <v>1.266E-3</v>
      </c>
      <c r="AK21" s="97"/>
      <c r="AL21" s="31"/>
      <c r="AM21" s="49"/>
      <c r="AN21" s="98">
        <v>75</v>
      </c>
      <c r="AO21" s="98"/>
      <c r="AP21" s="99">
        <v>1</v>
      </c>
      <c r="AQ21" s="89"/>
      <c r="AR21" s="31"/>
      <c r="AS21" s="49"/>
      <c r="AT21" s="201">
        <v>70</v>
      </c>
      <c r="AU21" s="202"/>
      <c r="AV21" s="31"/>
      <c r="AW21" s="49"/>
      <c r="AX21" s="201">
        <v>83275</v>
      </c>
      <c r="AY21" s="201">
        <v>75727</v>
      </c>
      <c r="AZ21" s="100">
        <v>0.90936055238667068</v>
      </c>
      <c r="BA21" s="201">
        <v>70039</v>
      </c>
      <c r="BB21" s="194">
        <v>0.84105673971780248</v>
      </c>
      <c r="BC21" s="203"/>
      <c r="BD21" s="204"/>
      <c r="BE21" s="201">
        <v>54687</v>
      </c>
      <c r="BF21" s="201">
        <v>50993</v>
      </c>
      <c r="BG21" s="194">
        <v>0.9324519538464352</v>
      </c>
      <c r="BH21" s="201">
        <v>48736</v>
      </c>
      <c r="BI21" s="194">
        <v>0.89118071936657706</v>
      </c>
      <c r="BJ21" s="185"/>
      <c r="BK21" s="5"/>
    </row>
    <row r="22" spans="1:63" s="27" customFormat="1" ht="15.95" customHeight="1" x14ac:dyDescent="0.2">
      <c r="A22" s="51"/>
      <c r="B22" s="5"/>
      <c r="C22" s="3" t="s">
        <v>142</v>
      </c>
      <c r="D22" s="75" t="s">
        <v>143</v>
      </c>
      <c r="E22" s="3">
        <v>33656</v>
      </c>
      <c r="F22" s="3">
        <v>36094</v>
      </c>
      <c r="G22" s="191"/>
      <c r="H22" s="76"/>
      <c r="I22" s="3">
        <v>0</v>
      </c>
      <c r="J22" s="3"/>
      <c r="K22" s="188">
        <v>0</v>
      </c>
      <c r="L22" s="77"/>
      <c r="M22" s="76"/>
      <c r="N22" s="3">
        <v>0</v>
      </c>
      <c r="O22" s="3"/>
      <c r="P22" s="188">
        <v>0</v>
      </c>
      <c r="Q22" s="77"/>
      <c r="R22" s="76"/>
      <c r="S22" s="3">
        <v>2</v>
      </c>
      <c r="T22" s="3"/>
      <c r="U22" s="188">
        <v>5.9424768243403848E-5</v>
      </c>
      <c r="V22" s="77"/>
      <c r="W22" s="76"/>
      <c r="X22" s="3">
        <v>1394</v>
      </c>
      <c r="Y22" s="3"/>
      <c r="Z22" s="188">
        <v>3.86213775142683E-2</v>
      </c>
      <c r="AA22" s="77"/>
      <c r="AB22" s="101"/>
      <c r="AC22" s="106">
        <v>397</v>
      </c>
      <c r="AD22" s="103"/>
      <c r="AE22" s="112">
        <v>1.1795999999999999E-2</v>
      </c>
      <c r="AF22" s="104"/>
      <c r="AG22" s="105"/>
      <c r="AH22" s="106">
        <v>452</v>
      </c>
      <c r="AI22" s="106"/>
      <c r="AJ22" s="112">
        <v>1.3429999999999999E-2</v>
      </c>
      <c r="AK22" s="107"/>
      <c r="AL22" s="3"/>
      <c r="AM22" s="76"/>
      <c r="AN22" s="85">
        <v>26</v>
      </c>
      <c r="AO22" s="85"/>
      <c r="AP22" s="86">
        <v>1</v>
      </c>
      <c r="AQ22" s="77"/>
      <c r="AR22" s="3"/>
      <c r="AS22" s="76"/>
      <c r="AT22" s="189">
        <v>53</v>
      </c>
      <c r="AU22" s="190"/>
      <c r="AV22" s="3"/>
      <c r="AW22" s="76"/>
      <c r="AX22" s="189">
        <v>13490</v>
      </c>
      <c r="AY22" s="189">
        <v>11720</v>
      </c>
      <c r="AZ22" s="87">
        <v>0.86879169755374352</v>
      </c>
      <c r="BA22" s="189">
        <v>12962</v>
      </c>
      <c r="BB22" s="191">
        <v>0.96085989621942181</v>
      </c>
      <c r="BC22" s="192"/>
      <c r="BD22" s="193"/>
      <c r="BE22" s="189">
        <v>6205</v>
      </c>
      <c r="BF22" s="189">
        <v>5499</v>
      </c>
      <c r="BG22" s="191">
        <v>0.88622078968573725</v>
      </c>
      <c r="BH22" s="189">
        <v>5955</v>
      </c>
      <c r="BI22" s="191">
        <v>0.95970991136180495</v>
      </c>
      <c r="BJ22" s="185"/>
      <c r="BK22" s="5"/>
    </row>
    <row r="23" spans="1:63" s="27" customFormat="1" ht="15.95" customHeight="1" x14ac:dyDescent="0.2">
      <c r="A23" s="51"/>
      <c r="B23" s="5"/>
      <c r="C23" s="31" t="s">
        <v>144</v>
      </c>
      <c r="D23" s="88" t="s">
        <v>145</v>
      </c>
      <c r="E23" s="31">
        <v>112266</v>
      </c>
      <c r="F23" s="31">
        <v>113289</v>
      </c>
      <c r="G23" s="194"/>
      <c r="H23" s="49"/>
      <c r="I23" s="31">
        <v>0</v>
      </c>
      <c r="J23" s="31"/>
      <c r="K23" s="200">
        <v>0</v>
      </c>
      <c r="L23" s="89"/>
      <c r="M23" s="49"/>
      <c r="N23" s="31">
        <v>0</v>
      </c>
      <c r="O23" s="31"/>
      <c r="P23" s="200">
        <v>0</v>
      </c>
      <c r="Q23" s="89"/>
      <c r="R23" s="49"/>
      <c r="S23" s="31">
        <v>6</v>
      </c>
      <c r="T23" s="31"/>
      <c r="U23" s="200">
        <v>5.3444497888942333E-5</v>
      </c>
      <c r="V23" s="89"/>
      <c r="W23" s="49"/>
      <c r="X23" s="31">
        <v>86</v>
      </c>
      <c r="Y23" s="31"/>
      <c r="Z23" s="200">
        <v>7.5912047948167958E-4</v>
      </c>
      <c r="AA23" s="89"/>
      <c r="AB23" s="90"/>
      <c r="AC23" s="96">
        <v>777</v>
      </c>
      <c r="AD23" s="92"/>
      <c r="AE23" s="111">
        <v>6.9210000000000001E-3</v>
      </c>
      <c r="AF23" s="94"/>
      <c r="AG23" s="95"/>
      <c r="AH23" s="96">
        <v>330</v>
      </c>
      <c r="AI23" s="96"/>
      <c r="AJ23" s="111">
        <v>2.9390000000000002E-3</v>
      </c>
      <c r="AK23" s="97"/>
      <c r="AL23" s="31"/>
      <c r="AM23" s="49"/>
      <c r="AN23" s="98">
        <v>104</v>
      </c>
      <c r="AO23" s="98"/>
      <c r="AP23" s="99">
        <v>0.98113207547169812</v>
      </c>
      <c r="AQ23" s="89"/>
      <c r="AR23" s="31"/>
      <c r="AS23" s="49"/>
      <c r="AT23" s="201">
        <v>514</v>
      </c>
      <c r="AU23" s="202"/>
      <c r="AV23" s="31"/>
      <c r="AW23" s="49"/>
      <c r="AX23" s="201">
        <v>40318</v>
      </c>
      <c r="AY23" s="201">
        <v>34795</v>
      </c>
      <c r="AZ23" s="100">
        <v>0.86301403839476165</v>
      </c>
      <c r="BA23" s="201">
        <v>33615</v>
      </c>
      <c r="BB23" s="194">
        <v>0.83374671362666797</v>
      </c>
      <c r="BC23" s="203"/>
      <c r="BD23" s="204"/>
      <c r="BE23" s="201">
        <v>18558</v>
      </c>
      <c r="BF23" s="201">
        <v>16774</v>
      </c>
      <c r="BG23" s="194">
        <v>0.90386895139562451</v>
      </c>
      <c r="BH23" s="201">
        <v>16290</v>
      </c>
      <c r="BI23" s="194">
        <v>0.87778855480116391</v>
      </c>
      <c r="BJ23" s="185"/>
      <c r="BK23" s="5"/>
    </row>
    <row r="24" spans="1:63" s="27" customFormat="1" ht="15.95" customHeight="1" x14ac:dyDescent="0.2">
      <c r="A24" s="51"/>
      <c r="B24" s="5"/>
      <c r="C24" s="3" t="s">
        <v>146</v>
      </c>
      <c r="D24" s="75" t="s">
        <v>147</v>
      </c>
      <c r="E24" s="3">
        <v>56207</v>
      </c>
      <c r="F24" s="3">
        <v>57742</v>
      </c>
      <c r="G24" s="191"/>
      <c r="H24" s="76"/>
      <c r="I24" s="3">
        <v>0</v>
      </c>
      <c r="J24" s="3"/>
      <c r="K24" s="188">
        <v>0</v>
      </c>
      <c r="L24" s="77"/>
      <c r="M24" s="76"/>
      <c r="N24" s="3">
        <v>0</v>
      </c>
      <c r="O24" s="3"/>
      <c r="P24" s="188">
        <v>0</v>
      </c>
      <c r="Q24" s="77"/>
      <c r="R24" s="76"/>
      <c r="S24" s="3">
        <v>1</v>
      </c>
      <c r="T24" s="3"/>
      <c r="U24" s="188">
        <v>1.7791378298076752E-5</v>
      </c>
      <c r="V24" s="77"/>
      <c r="W24" s="76"/>
      <c r="X24" s="3">
        <v>10</v>
      </c>
      <c r="Y24" s="3"/>
      <c r="Z24" s="188">
        <v>1.7318416404004018E-4</v>
      </c>
      <c r="AA24" s="77"/>
      <c r="AB24" s="101"/>
      <c r="AC24" s="106">
        <v>364</v>
      </c>
      <c r="AD24" s="103"/>
      <c r="AE24" s="112">
        <v>6.476E-3</v>
      </c>
      <c r="AF24" s="104"/>
      <c r="AG24" s="105"/>
      <c r="AH24" s="106">
        <v>183</v>
      </c>
      <c r="AI24" s="106"/>
      <c r="AJ24" s="112">
        <v>3.2560000000000002E-3</v>
      </c>
      <c r="AK24" s="107"/>
      <c r="AL24" s="3"/>
      <c r="AM24" s="76"/>
      <c r="AN24" s="85">
        <v>30</v>
      </c>
      <c r="AO24" s="85"/>
      <c r="AP24" s="86">
        <v>1</v>
      </c>
      <c r="AQ24" s="77"/>
      <c r="AR24" s="3"/>
      <c r="AS24" s="76"/>
      <c r="AT24" s="189">
        <v>67</v>
      </c>
      <c r="AU24" s="190"/>
      <c r="AV24" s="3"/>
      <c r="AW24" s="76"/>
      <c r="AX24" s="189">
        <v>23177</v>
      </c>
      <c r="AY24" s="189">
        <v>21092</v>
      </c>
      <c r="AZ24" s="87">
        <v>0.91004012598696982</v>
      </c>
      <c r="BA24" s="189">
        <v>19135</v>
      </c>
      <c r="BB24" s="191">
        <v>0.82560296846011128</v>
      </c>
      <c r="BC24" s="192"/>
      <c r="BD24" s="193"/>
      <c r="BE24" s="189">
        <v>14610</v>
      </c>
      <c r="BF24" s="189">
        <v>13092</v>
      </c>
      <c r="BG24" s="191">
        <v>0.89609856262833676</v>
      </c>
      <c r="BH24" s="189">
        <v>11851</v>
      </c>
      <c r="BI24" s="191">
        <v>0.81115674195756327</v>
      </c>
      <c r="BJ24" s="185"/>
      <c r="BK24" s="5"/>
    </row>
    <row r="25" spans="1:63" s="27" customFormat="1" ht="15.95" customHeight="1" x14ac:dyDescent="0.2">
      <c r="A25" s="51"/>
      <c r="B25" s="5"/>
      <c r="C25" s="31" t="s">
        <v>148</v>
      </c>
      <c r="D25" s="88" t="s">
        <v>149</v>
      </c>
      <c r="E25" s="31">
        <v>114474</v>
      </c>
      <c r="F25" s="31">
        <v>116940</v>
      </c>
      <c r="G25" s="194"/>
      <c r="H25" s="49"/>
      <c r="I25" s="31">
        <v>0</v>
      </c>
      <c r="J25" s="31"/>
      <c r="K25" s="200">
        <v>0</v>
      </c>
      <c r="L25" s="89"/>
      <c r="M25" s="49"/>
      <c r="N25" s="31">
        <v>0</v>
      </c>
      <c r="O25" s="31"/>
      <c r="P25" s="200">
        <v>0</v>
      </c>
      <c r="Q25" s="89"/>
      <c r="R25" s="49"/>
      <c r="S25" s="31">
        <v>6</v>
      </c>
      <c r="T25" s="31"/>
      <c r="U25" s="200">
        <v>5.2413648514073065E-5</v>
      </c>
      <c r="V25" s="89"/>
      <c r="W25" s="49"/>
      <c r="X25" s="31">
        <v>25</v>
      </c>
      <c r="Y25" s="31"/>
      <c r="Z25" s="200">
        <v>2.137848469300496E-4</v>
      </c>
      <c r="AA25" s="89"/>
      <c r="AB25" s="90"/>
      <c r="AC25" s="96">
        <v>875</v>
      </c>
      <c r="AD25" s="92"/>
      <c r="AE25" s="111">
        <v>7.6439999999999998E-3</v>
      </c>
      <c r="AF25" s="94"/>
      <c r="AG25" s="95"/>
      <c r="AH25" s="96">
        <v>218</v>
      </c>
      <c r="AI25" s="96"/>
      <c r="AJ25" s="111">
        <v>1.9040000000000001E-3</v>
      </c>
      <c r="AK25" s="97"/>
      <c r="AL25" s="31"/>
      <c r="AM25" s="49"/>
      <c r="AN25" s="98">
        <v>80</v>
      </c>
      <c r="AO25" s="98"/>
      <c r="AP25" s="99">
        <v>1</v>
      </c>
      <c r="AQ25" s="89"/>
      <c r="AR25" s="31"/>
      <c r="AS25" s="49"/>
      <c r="AT25" s="201">
        <v>46</v>
      </c>
      <c r="AU25" s="202"/>
      <c r="AV25" s="31"/>
      <c r="AW25" s="49"/>
      <c r="AX25" s="201">
        <v>46489</v>
      </c>
      <c r="AY25" s="201">
        <v>37063</v>
      </c>
      <c r="AZ25" s="100">
        <v>0.79724235840736524</v>
      </c>
      <c r="BA25" s="201">
        <v>34234</v>
      </c>
      <c r="BB25" s="194">
        <v>0.73638925337176542</v>
      </c>
      <c r="BC25" s="203"/>
      <c r="BD25" s="204"/>
      <c r="BE25" s="201">
        <v>28365</v>
      </c>
      <c r="BF25" s="201">
        <v>24686</v>
      </c>
      <c r="BG25" s="194">
        <v>0.8702979023444386</v>
      </c>
      <c r="BH25" s="201">
        <v>23742</v>
      </c>
      <c r="BI25" s="194">
        <v>0.83701745108408254</v>
      </c>
      <c r="BJ25" s="185"/>
      <c r="BK25" s="5"/>
    </row>
    <row r="26" spans="1:63" s="27" customFormat="1" ht="15.95" customHeight="1" x14ac:dyDescent="0.2">
      <c r="A26" s="51"/>
      <c r="B26" s="5"/>
      <c r="C26" s="3" t="s">
        <v>150</v>
      </c>
      <c r="D26" s="75" t="s">
        <v>151</v>
      </c>
      <c r="E26" s="3">
        <v>183136</v>
      </c>
      <c r="F26" s="3">
        <v>188718</v>
      </c>
      <c r="G26" s="3"/>
      <c r="H26" s="76"/>
      <c r="I26" s="3">
        <v>0</v>
      </c>
      <c r="J26" s="3"/>
      <c r="K26" s="188">
        <v>0</v>
      </c>
      <c r="L26" s="77"/>
      <c r="M26" s="76"/>
      <c r="N26" s="3">
        <v>3</v>
      </c>
      <c r="O26" s="3"/>
      <c r="P26" s="188">
        <v>1.6381268565437709E-5</v>
      </c>
      <c r="Q26" s="77"/>
      <c r="R26" s="76"/>
      <c r="S26" s="3">
        <v>4</v>
      </c>
      <c r="T26" s="3"/>
      <c r="U26" s="188">
        <v>2.1841691420583608E-5</v>
      </c>
      <c r="V26" s="77"/>
      <c r="W26" s="76"/>
      <c r="X26" s="3">
        <v>65575</v>
      </c>
      <c r="Y26" s="3"/>
      <c r="Z26" s="188">
        <v>0.347476128403226</v>
      </c>
      <c r="AA26" s="77"/>
      <c r="AB26" s="101"/>
      <c r="AC26" s="106">
        <v>4143</v>
      </c>
      <c r="AD26" s="103"/>
      <c r="AE26" s="112">
        <v>2.2623000000000001E-2</v>
      </c>
      <c r="AF26" s="104"/>
      <c r="AG26" s="105"/>
      <c r="AH26" s="106">
        <v>296</v>
      </c>
      <c r="AI26" s="106"/>
      <c r="AJ26" s="112">
        <v>1.616E-3</v>
      </c>
      <c r="AK26" s="107"/>
      <c r="AL26" s="3"/>
      <c r="AM26" s="76"/>
      <c r="AN26" s="85">
        <v>50</v>
      </c>
      <c r="AO26" s="85"/>
      <c r="AP26" s="86">
        <v>0.46296296296296297</v>
      </c>
      <c r="AQ26" s="77"/>
      <c r="AR26" s="3"/>
      <c r="AS26" s="76"/>
      <c r="AT26" s="189">
        <v>21670</v>
      </c>
      <c r="AU26" s="190"/>
      <c r="AV26" s="3"/>
      <c r="AW26" s="76"/>
      <c r="AX26" s="189">
        <v>68879</v>
      </c>
      <c r="AY26" s="189">
        <v>56730</v>
      </c>
      <c r="AZ26" s="87">
        <v>0.82361822906836624</v>
      </c>
      <c r="BA26" s="189">
        <v>63135</v>
      </c>
      <c r="BB26" s="191">
        <v>0.91660738396318187</v>
      </c>
      <c r="BC26" s="192"/>
      <c r="BD26" s="193"/>
      <c r="BE26" s="189">
        <v>37060</v>
      </c>
      <c r="BF26" s="189">
        <v>30605</v>
      </c>
      <c r="BG26" s="191">
        <v>0.82582298974635726</v>
      </c>
      <c r="BH26" s="189">
        <v>35075</v>
      </c>
      <c r="BI26" s="191">
        <v>0.94643820831084724</v>
      </c>
      <c r="BJ26" s="185"/>
      <c r="BK26" s="5"/>
    </row>
    <row r="27" spans="1:63" s="27" customFormat="1" ht="15.95" customHeight="1" x14ac:dyDescent="0.2">
      <c r="A27" s="51"/>
      <c r="B27" s="5"/>
      <c r="C27" s="31" t="s">
        <v>152</v>
      </c>
      <c r="D27" s="88" t="s">
        <v>153</v>
      </c>
      <c r="E27" s="31">
        <v>20692</v>
      </c>
      <c r="F27" s="31">
        <v>20829</v>
      </c>
      <c r="G27" s="194"/>
      <c r="H27" s="49"/>
      <c r="I27" s="31">
        <v>0</v>
      </c>
      <c r="J27" s="31"/>
      <c r="K27" s="200">
        <v>0</v>
      </c>
      <c r="L27" s="89"/>
      <c r="M27" s="49"/>
      <c r="N27" s="31">
        <v>0</v>
      </c>
      <c r="O27" s="31"/>
      <c r="P27" s="200">
        <v>0</v>
      </c>
      <c r="Q27" s="89"/>
      <c r="R27" s="49"/>
      <c r="S27" s="31">
        <v>0</v>
      </c>
      <c r="T27" s="31"/>
      <c r="U27" s="200">
        <v>0</v>
      </c>
      <c r="V27" s="89"/>
      <c r="W27" s="49"/>
      <c r="X27" s="31">
        <v>24</v>
      </c>
      <c r="Y27" s="31"/>
      <c r="Z27" s="200">
        <v>1.1522396658504969E-3</v>
      </c>
      <c r="AA27" s="89"/>
      <c r="AB27" s="90"/>
      <c r="AC27" s="96">
        <v>104</v>
      </c>
      <c r="AD27" s="92"/>
      <c r="AE27" s="111">
        <v>5.0260000000000001E-3</v>
      </c>
      <c r="AF27" s="94"/>
      <c r="AG27" s="95"/>
      <c r="AH27" s="96">
        <v>22</v>
      </c>
      <c r="AI27" s="96"/>
      <c r="AJ27" s="111">
        <v>1.0629999999999999E-3</v>
      </c>
      <c r="AK27" s="97"/>
      <c r="AL27" s="31"/>
      <c r="AM27" s="49"/>
      <c r="AN27" s="98">
        <v>16</v>
      </c>
      <c r="AO27" s="98"/>
      <c r="AP27" s="99">
        <v>0.84210526315789469</v>
      </c>
      <c r="AQ27" s="89"/>
      <c r="AR27" s="31"/>
      <c r="AS27" s="49"/>
      <c r="AT27" s="201">
        <v>1894</v>
      </c>
      <c r="AU27" s="202"/>
      <c r="AV27" s="31"/>
      <c r="AW27" s="49"/>
      <c r="AX27" s="201">
        <v>10192</v>
      </c>
      <c r="AY27" s="201">
        <v>9892</v>
      </c>
      <c r="AZ27" s="100">
        <v>0.97056514913657765</v>
      </c>
      <c r="BA27" s="201">
        <v>9014</v>
      </c>
      <c r="BB27" s="194">
        <v>0.88441915227629508</v>
      </c>
      <c r="BC27" s="203"/>
      <c r="BD27" s="204"/>
      <c r="BE27" s="201">
        <v>6192</v>
      </c>
      <c r="BF27" s="201">
        <v>5911</v>
      </c>
      <c r="BG27" s="194">
        <v>0.9546188630490956</v>
      </c>
      <c r="BH27" s="201">
        <v>5266</v>
      </c>
      <c r="BI27" s="194">
        <v>0.85045219638242897</v>
      </c>
      <c r="BJ27" s="185"/>
      <c r="BK27" s="5"/>
    </row>
    <row r="28" spans="1:63" s="27" customFormat="1" ht="15.95" customHeight="1" x14ac:dyDescent="0.2">
      <c r="A28" s="51"/>
      <c r="B28" s="5"/>
      <c r="C28" s="3" t="s">
        <v>154</v>
      </c>
      <c r="D28" s="75" t="s">
        <v>155</v>
      </c>
      <c r="E28" s="3">
        <v>232960</v>
      </c>
      <c r="F28" s="3">
        <v>249895</v>
      </c>
      <c r="G28" s="3"/>
      <c r="H28" s="76"/>
      <c r="I28" s="3">
        <v>0</v>
      </c>
      <c r="J28" s="3"/>
      <c r="K28" s="188">
        <v>0</v>
      </c>
      <c r="L28" s="77"/>
      <c r="M28" s="76"/>
      <c r="N28" s="3">
        <v>1</v>
      </c>
      <c r="O28" s="3"/>
      <c r="P28" s="188">
        <v>4.2925824175824176E-6</v>
      </c>
      <c r="Q28" s="77"/>
      <c r="R28" s="76"/>
      <c r="S28" s="3">
        <v>145</v>
      </c>
      <c r="T28" s="3"/>
      <c r="U28" s="188">
        <v>6.2242445054945051E-4</v>
      </c>
      <c r="V28" s="77"/>
      <c r="W28" s="76"/>
      <c r="X28" s="3">
        <v>118</v>
      </c>
      <c r="Y28" s="3"/>
      <c r="Z28" s="188">
        <v>4.7219832329578425E-4</v>
      </c>
      <c r="AA28" s="77"/>
      <c r="AB28" s="101"/>
      <c r="AC28" s="106">
        <v>8996</v>
      </c>
      <c r="AD28" s="103"/>
      <c r="AE28" s="112">
        <v>3.8615999999999998E-2</v>
      </c>
      <c r="AF28" s="104"/>
      <c r="AG28" s="105"/>
      <c r="AH28" s="106">
        <v>239</v>
      </c>
      <c r="AI28" s="106"/>
      <c r="AJ28" s="112">
        <v>1.026E-3</v>
      </c>
      <c r="AK28" s="107"/>
      <c r="AL28" s="3"/>
      <c r="AM28" s="76"/>
      <c r="AN28" s="85">
        <v>218</v>
      </c>
      <c r="AO28" s="85"/>
      <c r="AP28" s="86">
        <v>0.72666666666666668</v>
      </c>
      <c r="AQ28" s="77"/>
      <c r="AR28" s="3"/>
      <c r="AS28" s="76"/>
      <c r="AT28" s="189">
        <v>2445</v>
      </c>
      <c r="AU28" s="190"/>
      <c r="AV28" s="3"/>
      <c r="AW28" s="76"/>
      <c r="AX28" s="189">
        <v>93230</v>
      </c>
      <c r="AY28" s="189">
        <v>83477</v>
      </c>
      <c r="AZ28" s="87">
        <v>0.89538775072401589</v>
      </c>
      <c r="BA28" s="189">
        <v>80351</v>
      </c>
      <c r="BB28" s="191">
        <v>0.86185777110372197</v>
      </c>
      <c r="BC28" s="192"/>
      <c r="BD28" s="193"/>
      <c r="BE28" s="189">
        <v>51918</v>
      </c>
      <c r="BF28" s="189">
        <v>48291</v>
      </c>
      <c r="BG28" s="191">
        <v>0.93013983589506533</v>
      </c>
      <c r="BH28" s="189">
        <v>48840</v>
      </c>
      <c r="BI28" s="191">
        <v>0.94071420316653187</v>
      </c>
      <c r="BJ28" s="185"/>
      <c r="BK28" s="5"/>
    </row>
    <row r="29" spans="1:63" s="27" customFormat="1" ht="15.95" customHeight="1" x14ac:dyDescent="0.2">
      <c r="A29" s="51"/>
      <c r="B29" s="5"/>
      <c r="C29" s="31" t="s">
        <v>156</v>
      </c>
      <c r="D29" s="88" t="s">
        <v>157</v>
      </c>
      <c r="E29" s="31">
        <v>177641</v>
      </c>
      <c r="F29" s="31">
        <v>184495</v>
      </c>
      <c r="G29" s="194"/>
      <c r="H29" s="49"/>
      <c r="I29" s="31">
        <v>0</v>
      </c>
      <c r="J29" s="31"/>
      <c r="K29" s="200">
        <v>0</v>
      </c>
      <c r="L29" s="108"/>
      <c r="M29" s="49"/>
      <c r="N29" s="31">
        <v>0</v>
      </c>
      <c r="O29" s="31"/>
      <c r="P29" s="200">
        <v>0</v>
      </c>
      <c r="Q29" s="108"/>
      <c r="R29" s="49"/>
      <c r="S29" s="31">
        <v>214</v>
      </c>
      <c r="T29" s="31"/>
      <c r="U29" s="200">
        <v>1.2046768482501225E-3</v>
      </c>
      <c r="V29" s="108"/>
      <c r="W29" s="49"/>
      <c r="X29" s="31">
        <v>1298</v>
      </c>
      <c r="Y29" s="31"/>
      <c r="Z29" s="200">
        <v>7.0354210141196239E-3</v>
      </c>
      <c r="AA29" s="108"/>
      <c r="AB29" s="90"/>
      <c r="AC29" s="96">
        <v>10755</v>
      </c>
      <c r="AD29" s="92"/>
      <c r="AE29" s="111">
        <v>6.0543E-2</v>
      </c>
      <c r="AF29" s="109"/>
      <c r="AG29" s="95"/>
      <c r="AH29" s="96">
        <v>681</v>
      </c>
      <c r="AI29" s="96"/>
      <c r="AJ29" s="111">
        <v>3.8340000000000002E-3</v>
      </c>
      <c r="AK29" s="109"/>
      <c r="AL29" s="110"/>
      <c r="AM29" s="49"/>
      <c r="AN29" s="98">
        <v>40</v>
      </c>
      <c r="AO29" s="98"/>
      <c r="AP29" s="99">
        <v>0.32786885245901637</v>
      </c>
      <c r="AQ29" s="108"/>
      <c r="AR29" s="31"/>
      <c r="AS29" s="49"/>
      <c r="AT29" s="201">
        <v>45846</v>
      </c>
      <c r="AU29" s="202"/>
      <c r="AV29" s="31"/>
      <c r="AW29" s="49"/>
      <c r="AX29" s="201">
        <v>55856</v>
      </c>
      <c r="AY29" s="201">
        <v>52496</v>
      </c>
      <c r="AZ29" s="100">
        <v>0.93984531652821546</v>
      </c>
      <c r="BA29" s="201">
        <v>32978</v>
      </c>
      <c r="BB29" s="194">
        <v>0.59041105700372387</v>
      </c>
      <c r="BC29" s="203"/>
      <c r="BD29" s="204"/>
      <c r="BE29" s="201">
        <v>28804</v>
      </c>
      <c r="BF29" s="201">
        <v>26640</v>
      </c>
      <c r="BG29" s="194">
        <v>0.92487154561866403</v>
      </c>
      <c r="BH29" s="201">
        <v>17885</v>
      </c>
      <c r="BI29" s="194">
        <v>0.62092070545757538</v>
      </c>
      <c r="BJ29" s="185"/>
      <c r="BK29" s="5"/>
    </row>
    <row r="30" spans="1:63" s="27" customFormat="1" ht="15.95" customHeight="1" x14ac:dyDescent="0.2">
      <c r="A30" s="51"/>
      <c r="B30" s="5"/>
      <c r="C30" s="3" t="s">
        <v>158</v>
      </c>
      <c r="D30" s="75" t="s">
        <v>159</v>
      </c>
      <c r="E30" s="3">
        <v>27077</v>
      </c>
      <c r="F30" s="3">
        <v>29136</v>
      </c>
      <c r="G30" s="191"/>
      <c r="H30" s="76"/>
      <c r="I30" s="3">
        <v>0</v>
      </c>
      <c r="J30" s="3"/>
      <c r="K30" s="188">
        <v>0</v>
      </c>
      <c r="L30" s="77"/>
      <c r="M30" s="76"/>
      <c r="N30" s="3">
        <v>0</v>
      </c>
      <c r="O30" s="3"/>
      <c r="P30" s="188">
        <v>0</v>
      </c>
      <c r="Q30" s="77"/>
      <c r="R30" s="76"/>
      <c r="S30" s="3">
        <v>1</v>
      </c>
      <c r="T30" s="3"/>
      <c r="U30" s="188">
        <v>3.6931713262178232E-5</v>
      </c>
      <c r="V30" s="77"/>
      <c r="W30" s="76"/>
      <c r="X30" s="3">
        <v>41</v>
      </c>
      <c r="Y30" s="3"/>
      <c r="Z30" s="188">
        <v>1.4071938495332234E-3</v>
      </c>
      <c r="AA30" s="77"/>
      <c r="AB30" s="101"/>
      <c r="AC30" s="106">
        <v>223</v>
      </c>
      <c r="AD30" s="103"/>
      <c r="AE30" s="112">
        <v>8.2360000000000003E-3</v>
      </c>
      <c r="AF30" s="104"/>
      <c r="AG30" s="105"/>
      <c r="AH30" s="106">
        <v>28</v>
      </c>
      <c r="AI30" s="106"/>
      <c r="AJ30" s="112">
        <v>1.034E-3</v>
      </c>
      <c r="AK30" s="107"/>
      <c r="AL30" s="3"/>
      <c r="AM30" s="76"/>
      <c r="AN30" s="85">
        <v>10</v>
      </c>
      <c r="AO30" s="85"/>
      <c r="AP30" s="86">
        <v>0.90909090909090906</v>
      </c>
      <c r="AQ30" s="77"/>
      <c r="AR30" s="3"/>
      <c r="AS30" s="76"/>
      <c r="AT30" s="189">
        <v>395</v>
      </c>
      <c r="AU30" s="190"/>
      <c r="AV30" s="3"/>
      <c r="AW30" s="76"/>
      <c r="AX30" s="189">
        <v>9826</v>
      </c>
      <c r="AY30" s="189">
        <v>9075</v>
      </c>
      <c r="AZ30" s="87">
        <v>0.9235701200895583</v>
      </c>
      <c r="BA30" s="189">
        <v>8686</v>
      </c>
      <c r="BB30" s="191">
        <v>0.88398127417056793</v>
      </c>
      <c r="BC30" s="192"/>
      <c r="BD30" s="193"/>
      <c r="BE30" s="189">
        <v>5945</v>
      </c>
      <c r="BF30" s="189">
        <v>5387</v>
      </c>
      <c r="BG30" s="191">
        <v>0.90613961312026914</v>
      </c>
      <c r="BH30" s="189">
        <v>5436</v>
      </c>
      <c r="BI30" s="191">
        <v>0.9143818334735071</v>
      </c>
      <c r="BJ30" s="185"/>
      <c r="BK30" s="5"/>
    </row>
    <row r="31" spans="1:63" s="27" customFormat="1" ht="15.95" customHeight="1" x14ac:dyDescent="0.2">
      <c r="A31" s="49"/>
      <c r="B31" s="31"/>
      <c r="C31" s="31" t="s">
        <v>160</v>
      </c>
      <c r="D31" s="88" t="s">
        <v>161</v>
      </c>
      <c r="E31" s="31">
        <v>365247</v>
      </c>
      <c r="F31" s="31">
        <v>380167</v>
      </c>
      <c r="G31" s="31"/>
      <c r="H31" s="49"/>
      <c r="I31" s="31">
        <v>0</v>
      </c>
      <c r="J31" s="31"/>
      <c r="K31" s="200">
        <v>0</v>
      </c>
      <c r="L31" s="89"/>
      <c r="M31" s="49"/>
      <c r="N31" s="31">
        <v>4</v>
      </c>
      <c r="O31" s="31"/>
      <c r="P31" s="200">
        <v>1.095149309919041E-5</v>
      </c>
      <c r="Q31" s="89"/>
      <c r="R31" s="49"/>
      <c r="S31" s="31">
        <v>18</v>
      </c>
      <c r="T31" s="31"/>
      <c r="U31" s="200">
        <v>4.9281718946356846E-5</v>
      </c>
      <c r="V31" s="89"/>
      <c r="W31" s="49"/>
      <c r="X31" s="31">
        <v>219</v>
      </c>
      <c r="Y31" s="31"/>
      <c r="Z31" s="200">
        <v>5.7606262510949131E-4</v>
      </c>
      <c r="AA31" s="89"/>
      <c r="AB31" s="90"/>
      <c r="AC31" s="96">
        <v>2194</v>
      </c>
      <c r="AD31" s="92"/>
      <c r="AE31" s="111">
        <v>6.0070000000000002E-3</v>
      </c>
      <c r="AF31" s="94"/>
      <c r="AG31" s="95"/>
      <c r="AH31" s="96">
        <v>1525</v>
      </c>
      <c r="AI31" s="96"/>
      <c r="AJ31" s="111">
        <v>4.1749999999999999E-3</v>
      </c>
      <c r="AK31" s="97"/>
      <c r="AL31" s="31"/>
      <c r="AM31" s="49"/>
      <c r="AN31" s="98">
        <v>128</v>
      </c>
      <c r="AO31" s="98"/>
      <c r="AP31" s="99">
        <v>0.8</v>
      </c>
      <c r="AQ31" s="89"/>
      <c r="AR31" s="31"/>
      <c r="AS31" s="49"/>
      <c r="AT31" s="201">
        <v>1094</v>
      </c>
      <c r="AU31" s="202"/>
      <c r="AV31" s="31"/>
      <c r="AW31" s="49"/>
      <c r="AX31" s="201">
        <v>112647</v>
      </c>
      <c r="AY31" s="201">
        <v>109430</v>
      </c>
      <c r="AZ31" s="100">
        <v>0.97144176054400033</v>
      </c>
      <c r="BA31" s="201">
        <v>87900</v>
      </c>
      <c r="BB31" s="194">
        <v>0.78031372340142213</v>
      </c>
      <c r="BC31" s="203"/>
      <c r="BD31" s="204"/>
      <c r="BE31" s="201">
        <v>58002</v>
      </c>
      <c r="BF31" s="201">
        <v>56628</v>
      </c>
      <c r="BG31" s="194">
        <v>0.97631116168407983</v>
      </c>
      <c r="BH31" s="201">
        <v>53535</v>
      </c>
      <c r="BI31" s="194">
        <v>0.92298541429605874</v>
      </c>
      <c r="BJ31" s="185"/>
      <c r="BK31" s="5"/>
    </row>
    <row r="32" spans="1:63" s="134" customFormat="1" ht="15.95" customHeight="1" x14ac:dyDescent="0.2">
      <c r="A32" s="113"/>
      <c r="B32" s="114"/>
      <c r="C32" s="114" t="s">
        <v>162</v>
      </c>
      <c r="D32" s="114"/>
      <c r="E32" s="115">
        <v>3076386</v>
      </c>
      <c r="F32" s="115">
        <v>3175025</v>
      </c>
      <c r="G32" s="116"/>
      <c r="H32" s="117"/>
      <c r="I32" s="115">
        <v>4</v>
      </c>
      <c r="J32" s="118"/>
      <c r="K32" s="119">
        <v>1.3002269546149281E-6</v>
      </c>
      <c r="L32" s="116"/>
      <c r="M32" s="117"/>
      <c r="N32" s="115">
        <v>13</v>
      </c>
      <c r="O32" s="118"/>
      <c r="P32" s="119">
        <v>4.225737602498516E-6</v>
      </c>
      <c r="Q32" s="116"/>
      <c r="R32" s="117"/>
      <c r="S32" s="115">
        <v>590</v>
      </c>
      <c r="T32" s="118"/>
      <c r="U32" s="119">
        <v>1.8582530846213811E-4</v>
      </c>
      <c r="V32" s="116"/>
      <c r="W32" s="117"/>
      <c r="X32" s="115">
        <v>72005</v>
      </c>
      <c r="Y32" s="118"/>
      <c r="Z32" s="119">
        <v>2.2678561586129242E-2</v>
      </c>
      <c r="AA32" s="116"/>
      <c r="AB32" s="120"/>
      <c r="AC32" s="121">
        <v>39010</v>
      </c>
      <c r="AD32" s="122"/>
      <c r="AE32" s="123">
        <v>1.2680463374882085E-2</v>
      </c>
      <c r="AF32" s="124"/>
      <c r="AG32" s="120"/>
      <c r="AH32" s="121">
        <v>7555</v>
      </c>
      <c r="AI32" s="122"/>
      <c r="AJ32" s="123">
        <v>2.4558036605289452E-3</v>
      </c>
      <c r="AK32" s="124"/>
      <c r="AL32" s="125"/>
      <c r="AM32" s="117"/>
      <c r="AN32" s="126">
        <v>1752</v>
      </c>
      <c r="AO32" s="114"/>
      <c r="AP32" s="127">
        <v>0.82099343955014059</v>
      </c>
      <c r="AQ32" s="116"/>
      <c r="AR32" s="128"/>
      <c r="AS32" s="113"/>
      <c r="AT32" s="129">
        <v>140190</v>
      </c>
      <c r="AU32" s="130"/>
      <c r="AV32" s="128"/>
      <c r="AW32" s="113"/>
      <c r="AX32" s="129">
        <v>1167235</v>
      </c>
      <c r="AY32" s="129">
        <v>1061120</v>
      </c>
      <c r="AZ32" s="127">
        <v>0.90908857256679243</v>
      </c>
      <c r="BA32" s="129">
        <v>940548</v>
      </c>
      <c r="BB32" s="127">
        <v>0.80579146444374949</v>
      </c>
      <c r="BC32" s="131"/>
      <c r="BD32" s="132"/>
      <c r="BE32" s="129">
        <v>641785</v>
      </c>
      <c r="BF32" s="129">
        <v>596724</v>
      </c>
      <c r="BG32" s="127">
        <v>0.92978801311965842</v>
      </c>
      <c r="BH32" s="129">
        <v>559181</v>
      </c>
      <c r="BI32" s="127">
        <v>0.87129022959402291</v>
      </c>
      <c r="BJ32" s="133"/>
      <c r="BK32" s="128"/>
    </row>
    <row r="33" spans="3:63" x14ac:dyDescent="0.25">
      <c r="AL33" s="31"/>
      <c r="AM33" s="31"/>
      <c r="AN33" s="135"/>
      <c r="AO33" s="31"/>
      <c r="AP33" s="5"/>
      <c r="AQ33" s="31"/>
      <c r="AR33" s="5"/>
      <c r="AS33" s="31"/>
      <c r="AT33" s="136" t="s">
        <v>163</v>
      </c>
      <c r="AU33" s="31"/>
      <c r="AV33" s="27"/>
      <c r="AW33" s="27"/>
      <c r="AX33" s="27"/>
      <c r="AY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3:63" x14ac:dyDescent="0.25">
      <c r="C34" s="29" t="s">
        <v>164</v>
      </c>
      <c r="AL34" s="31"/>
      <c r="AM34" s="31"/>
      <c r="AN34" s="135"/>
      <c r="AO34" s="31"/>
      <c r="AP34" s="5"/>
      <c r="AQ34" s="31"/>
      <c r="AR34" s="5"/>
      <c r="AS34" s="31"/>
      <c r="AT34" s="136"/>
      <c r="AU34" s="31"/>
      <c r="AV34" s="27"/>
      <c r="AW34" s="27"/>
      <c r="AX34" s="27"/>
      <c r="AY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</sheetData>
  <mergeCells count="15">
    <mergeCell ref="AW1:BJ1"/>
    <mergeCell ref="AX2:BB3"/>
    <mergeCell ref="BE2:BI3"/>
    <mergeCell ref="B4:D4"/>
    <mergeCell ref="I4:K4"/>
    <mergeCell ref="N4:P4"/>
    <mergeCell ref="S4:U4"/>
    <mergeCell ref="X4:Z4"/>
    <mergeCell ref="AC4:AE4"/>
    <mergeCell ref="AH4:AJ4"/>
    <mergeCell ref="AN4:AP4"/>
    <mergeCell ref="AY4:AZ4"/>
    <mergeCell ref="BA4:BB4"/>
    <mergeCell ref="BF4:BG4"/>
    <mergeCell ref="BH4:BI4"/>
  </mergeCells>
  <conditionalFormatting sqref="P6:P31">
    <cfRule type="cellIs" dxfId="36" priority="13" stopIfTrue="1" operator="equal">
      <formula>0</formula>
    </cfRule>
  </conditionalFormatting>
  <conditionalFormatting sqref="T7:T31">
    <cfRule type="cellIs" dxfId="35" priority="27" operator="equal">
      <formula>0</formula>
    </cfRule>
  </conditionalFormatting>
  <conditionalFormatting sqref="G6:G31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{533091D0-D8DD-42ED-869F-36BD9244D1EA}</x14:id>
        </ext>
      </extLst>
    </cfRule>
  </conditionalFormatting>
  <conditionalFormatting sqref="I6:J31">
    <cfRule type="cellIs" dxfId="34" priority="26" operator="equal">
      <formula>0</formula>
    </cfRule>
  </conditionalFormatting>
  <conditionalFormatting sqref="K6:K31">
    <cfRule type="cellIs" dxfId="33" priority="24" stopIfTrue="1" operator="equal">
      <formula>0</formula>
    </cfRule>
  </conditionalFormatting>
  <conditionalFormatting sqref="K6:K31">
    <cfRule type="colorScale" priority="25">
      <colorScale>
        <cfvo type="min"/>
        <cfvo type="max"/>
        <color theme="7" tint="0.39997558519241921"/>
        <color theme="5"/>
      </colorScale>
    </cfRule>
  </conditionalFormatting>
  <conditionalFormatting sqref="T6 S7:S31">
    <cfRule type="cellIs" dxfId="32" priority="23" operator="equal">
      <formula>0</formula>
    </cfRule>
  </conditionalFormatting>
  <conditionalFormatting sqref="U6:U31">
    <cfRule type="cellIs" dxfId="31" priority="21" stopIfTrue="1" operator="equal">
      <formula>0</formula>
    </cfRule>
  </conditionalFormatting>
  <conditionalFormatting sqref="U6:U31">
    <cfRule type="colorScale" priority="22">
      <colorScale>
        <cfvo type="min"/>
        <cfvo type="max"/>
        <color theme="7" tint="0.39997558519241921"/>
        <color theme="5"/>
      </colorScale>
    </cfRule>
  </conditionalFormatting>
  <conditionalFormatting sqref="X7:Y31 Y6">
    <cfRule type="cellIs" dxfId="30" priority="20" operator="equal">
      <formula>0</formula>
    </cfRule>
  </conditionalFormatting>
  <conditionalFormatting sqref="Z6:Z31">
    <cfRule type="cellIs" dxfId="29" priority="18" stopIfTrue="1" operator="equal">
      <formula>0</formula>
    </cfRule>
  </conditionalFormatting>
  <conditionalFormatting sqref="Z6:Z31">
    <cfRule type="colorScale" priority="19">
      <colorScale>
        <cfvo type="min"/>
        <cfvo type="max"/>
        <color theme="7" tint="0.39997558519241921"/>
        <color theme="5"/>
      </colorScale>
    </cfRule>
  </conditionalFormatting>
  <conditionalFormatting sqref="O7:O31">
    <cfRule type="cellIs" dxfId="28" priority="17" operator="equal">
      <formula>0</formula>
    </cfRule>
  </conditionalFormatting>
  <conditionalFormatting sqref="O6">
    <cfRule type="cellIs" dxfId="27" priority="16" operator="equal">
      <formula>0</formula>
    </cfRule>
  </conditionalFormatting>
  <conditionalFormatting sqref="N7:N31">
    <cfRule type="cellIs" dxfId="26" priority="15" operator="equal">
      <formula>0</formula>
    </cfRule>
  </conditionalFormatting>
  <conditionalFormatting sqref="P6:P31">
    <cfRule type="colorScale" priority="14">
      <colorScale>
        <cfvo type="min"/>
        <cfvo type="max"/>
        <color theme="7" tint="0.39997558519241921"/>
        <color theme="5"/>
      </colorScale>
    </cfRule>
  </conditionalFormatting>
  <conditionalFormatting sqref="N6">
    <cfRule type="cellIs" dxfId="25" priority="12" operator="equal">
      <formula>0</formula>
    </cfRule>
  </conditionalFormatting>
  <conditionalFormatting sqref="S6">
    <cfRule type="cellIs" dxfId="24" priority="11" operator="equal">
      <formula>0</formula>
    </cfRule>
  </conditionalFormatting>
  <conditionalFormatting sqref="X6">
    <cfRule type="cellIs" dxfId="23" priority="10" operator="equal">
      <formula>0</formula>
    </cfRule>
  </conditionalFormatting>
  <conditionalFormatting sqref="AJ6:AJ31">
    <cfRule type="cellIs" dxfId="22" priority="8" stopIfTrue="1" operator="equal">
      <formula>0</formula>
    </cfRule>
    <cfRule type="colorScale" priority="9">
      <colorScale>
        <cfvo type="min"/>
        <cfvo type="max"/>
        <color rgb="FFFFD966"/>
        <color rgb="FFED7D31"/>
      </colorScale>
    </cfRule>
  </conditionalFormatting>
  <conditionalFormatting sqref="AE6:AE31">
    <cfRule type="cellIs" dxfId="21" priority="6" stopIfTrue="1" operator="equal">
      <formula>0</formula>
    </cfRule>
    <cfRule type="colorScale" priority="7">
      <colorScale>
        <cfvo type="min"/>
        <cfvo type="max"/>
        <color rgb="FFFFD966"/>
        <color rgb="FFED7D31"/>
      </colorScale>
    </cfRule>
  </conditionalFormatting>
  <conditionalFormatting sqref="AP6:AP31">
    <cfRule type="cellIs" dxfId="20" priority="3" stopIfTrue="1" operator="equal">
      <formula>1</formula>
    </cfRule>
    <cfRule type="dataBar" priority="4">
      <dataBar>
        <cfvo type="num" val="0"/>
        <cfvo type="percent" val="100"/>
        <color rgb="FF95C674"/>
      </dataBar>
      <extLst>
        <ext xmlns:x14="http://schemas.microsoft.com/office/spreadsheetml/2009/9/main" uri="{B025F937-C7B1-47D3-B67F-A62EFF666E3E}">
          <x14:id>{E801C42D-1FAB-4BBB-8A0E-E7B569C57773}</x14:id>
        </ext>
      </extLst>
    </cfRule>
    <cfRule type="cellIs" dxfId="19" priority="5" operator="greaterThan">
      <formula>0</formula>
    </cfRule>
  </conditionalFormatting>
  <conditionalFormatting sqref="AZ6:AZ31 BB6:BD31 BG6:BG31 BI6:BI31">
    <cfRule type="cellIs" dxfId="18" priority="1" stopIfTrue="1" operator="greaterThan">
      <formula>0.8</formula>
    </cfRule>
    <cfRule type="colorScale" priority="2">
      <colorScale>
        <cfvo type="num" val="0.4"/>
        <cfvo type="num" val="0.8"/>
        <color theme="5"/>
        <color theme="7" tint="0.59999389629810485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3091D0-D8DD-42ED-869F-36BD9244D1E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G6:G31</xm:sqref>
        </x14:conditionalFormatting>
        <x14:conditionalFormatting xmlns:xm="http://schemas.microsoft.com/office/excel/2006/main">
          <x14:cfRule type="dataBar" id="{E801C42D-1FAB-4BBB-8A0E-E7B569C57773}">
            <x14:dataBar minLength="0" maxLength="100" border="1" gradient="0" direction="leftToRight" negativeBarBorderColorSameAsPositive="0">
              <x14:cfvo type="num">
                <xm:f>0</xm:f>
              </x14:cfvo>
              <x14:cfvo type="percent">
                <xm:f>100</xm:f>
              </x14:cfvo>
              <x14:borderColor rgb="FF95C674"/>
              <x14:negativeFillColor rgb="FFFF0000"/>
              <x14:negativeBorderColor rgb="FFFF0000"/>
              <x14:axisColor rgb="FF000000"/>
            </x14:dataBar>
          </x14:cfRule>
          <xm:sqref>AP6:AP31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Z1000"/>
  <sheetViews>
    <sheetView zoomScaleNormal="100" workbookViewId="0"/>
  </sheetViews>
  <sheetFormatPr defaultColWidth="10.5" defaultRowHeight="15" x14ac:dyDescent="0.25"/>
  <cols>
    <col min="1" max="1" width="1.625" style="223" customWidth="1"/>
    <col min="2" max="2" width="6.625" style="29" bestFit="1" customWidth="1"/>
    <col min="3" max="3" width="6.625" style="29" customWidth="1"/>
    <col min="4" max="4" width="16.625" style="29" customWidth="1"/>
    <col min="5" max="5" width="10" style="29" customWidth="1"/>
    <col min="6" max="6" width="8.375" style="29" customWidth="1"/>
    <col min="7" max="7" width="1" style="29" customWidth="1"/>
    <col min="8" max="8" width="10.5" style="29" customWidth="1"/>
    <col min="9" max="9" width="7.875" style="138" customWidth="1"/>
    <col min="10" max="10" width="1.625" style="223" customWidth="1"/>
    <col min="11" max="11" width="1.125" style="29" customWidth="1"/>
    <col min="12" max="12" width="9.625" style="29" customWidth="1"/>
    <col min="13" max="13" width="1.125" style="29" customWidth="1"/>
    <col min="14" max="14" width="9.625" style="29" customWidth="1"/>
    <col min="15" max="16" width="1.125" style="29" customWidth="1"/>
    <col min="17" max="17" width="9.625" style="29" customWidth="1"/>
    <col min="18" max="18" width="1.125" style="29" customWidth="1"/>
    <col min="19" max="19" width="9.625" style="29" customWidth="1"/>
    <col min="20" max="21" width="1.125" style="29" customWidth="1"/>
    <col min="22" max="22" width="9.625" style="29" customWidth="1"/>
    <col min="23" max="23" width="1.125" style="29" customWidth="1"/>
    <col min="24" max="24" width="9.625" style="29" customWidth="1"/>
    <col min="25" max="26" width="1.125" style="29" customWidth="1"/>
    <col min="27" max="27" width="9.625" style="29" customWidth="1"/>
    <col min="28" max="28" width="1.125" style="29" customWidth="1"/>
    <col min="29" max="29" width="9.625" style="29" customWidth="1"/>
    <col min="30" max="31" width="1.125" style="29" customWidth="1"/>
    <col min="32" max="32" width="9.625" style="29" customWidth="1"/>
    <col min="33" max="33" width="1.125" style="29" customWidth="1"/>
    <col min="34" max="34" width="9.625" style="29" customWidth="1"/>
    <col min="35" max="36" width="1.125" style="29" customWidth="1"/>
    <col min="37" max="37" width="9.625" style="29" customWidth="1"/>
    <col min="38" max="38" width="1.125" style="29" customWidth="1"/>
    <col min="39" max="39" width="9.625" style="29" customWidth="1"/>
    <col min="40" max="40" width="1.125" style="29" customWidth="1"/>
    <col min="41" max="41" width="10.5" style="222"/>
    <col min="42" max="43" width="1.5" style="223" customWidth="1"/>
    <col min="44" max="44" width="9.5" style="236" customWidth="1"/>
    <col min="45" max="45" width="1.5" style="223" customWidth="1"/>
    <col min="46" max="46" width="9.5" style="236" customWidth="1"/>
    <col min="47" max="50" width="1.5" style="223" customWidth="1"/>
    <col min="51" max="51" width="9.5" style="236" customWidth="1"/>
    <col min="52" max="52" width="1.5" style="223" customWidth="1"/>
    <col min="53" max="53" width="9.5" style="236" customWidth="1"/>
    <col min="54" max="55" width="1.5" style="223" customWidth="1"/>
    <col min="56" max="78" width="10.5" style="223"/>
    <col min="79" max="16384" width="10.5" style="29"/>
  </cols>
  <sheetData>
    <row r="1" spans="1:78" ht="19.5" thickBot="1" x14ac:dyDescent="0.35">
      <c r="B1" s="30" t="s">
        <v>1297</v>
      </c>
      <c r="E1" s="254" t="s">
        <v>165</v>
      </c>
      <c r="F1" s="254"/>
      <c r="G1" s="254"/>
      <c r="H1" s="254"/>
      <c r="J1" s="254" t="s">
        <v>166</v>
      </c>
      <c r="K1" s="254"/>
      <c r="L1" s="254"/>
      <c r="M1" s="254"/>
      <c r="N1" s="254"/>
      <c r="O1" s="254"/>
      <c r="P1" s="254"/>
      <c r="Q1" s="254"/>
      <c r="R1" s="254"/>
      <c r="S1" s="254"/>
      <c r="T1" s="139"/>
      <c r="U1" s="139"/>
      <c r="V1" s="255" t="s">
        <v>167</v>
      </c>
      <c r="W1" s="256"/>
      <c r="X1" s="256"/>
      <c r="Y1" s="256"/>
      <c r="Z1" s="256"/>
      <c r="AA1" s="256"/>
      <c r="AB1" s="256"/>
      <c r="AC1" s="256"/>
      <c r="AO1" s="29"/>
      <c r="AP1" s="257" t="s">
        <v>168</v>
      </c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</row>
    <row r="2" spans="1:78" ht="15.75" thickTop="1" x14ac:dyDescent="0.25">
      <c r="G2" s="140"/>
      <c r="H2" s="140"/>
      <c r="I2" s="141"/>
      <c r="AO2" s="29"/>
      <c r="AP2" s="258" t="s">
        <v>95</v>
      </c>
      <c r="AQ2" s="258"/>
      <c r="AR2" s="258"/>
      <c r="AS2" s="258"/>
      <c r="AT2" s="258"/>
      <c r="AU2" s="258"/>
      <c r="AV2" s="258"/>
      <c r="AW2" s="258" t="s">
        <v>96</v>
      </c>
      <c r="AX2" s="258"/>
      <c r="AY2" s="258"/>
      <c r="AZ2" s="258"/>
      <c r="BA2" s="258"/>
      <c r="BB2" s="258"/>
      <c r="BC2" s="258"/>
    </row>
    <row r="3" spans="1:78" ht="7.5" customHeight="1" x14ac:dyDescent="0.25">
      <c r="A3" s="224"/>
      <c r="B3" s="37"/>
      <c r="C3" s="37"/>
      <c r="D3" s="37"/>
      <c r="E3" s="37"/>
      <c r="F3" s="37"/>
      <c r="G3" s="37"/>
      <c r="H3" s="37"/>
      <c r="I3" s="142"/>
      <c r="J3" s="238"/>
      <c r="K3" s="38"/>
      <c r="L3" s="37"/>
      <c r="M3" s="37"/>
      <c r="N3" s="37"/>
      <c r="O3" s="39"/>
      <c r="P3" s="38"/>
      <c r="Q3" s="37"/>
      <c r="R3" s="37"/>
      <c r="S3" s="37"/>
      <c r="T3" s="39"/>
      <c r="U3" s="38"/>
      <c r="V3" s="37"/>
      <c r="W3" s="37"/>
      <c r="X3" s="37"/>
      <c r="Y3" s="39"/>
      <c r="Z3" s="38"/>
      <c r="AA3" s="37"/>
      <c r="AB3" s="37"/>
      <c r="AC3" s="37"/>
      <c r="AD3" s="39"/>
      <c r="AE3" s="40"/>
      <c r="AF3" s="41"/>
      <c r="AG3" s="41"/>
      <c r="AH3" s="41"/>
      <c r="AI3" s="41"/>
      <c r="AJ3" s="40"/>
      <c r="AK3" s="41"/>
      <c r="AL3" s="41"/>
      <c r="AM3" s="41"/>
      <c r="AN3" s="42"/>
      <c r="AO3" s="143"/>
      <c r="AP3" s="227"/>
      <c r="AQ3" s="227"/>
      <c r="AR3" s="233"/>
      <c r="AS3" s="227"/>
      <c r="AT3" s="233"/>
      <c r="AU3" s="227"/>
      <c r="AV3" s="227"/>
      <c r="AW3" s="227"/>
      <c r="AX3" s="227"/>
      <c r="AY3" s="233"/>
      <c r="AZ3" s="227"/>
      <c r="BA3" s="233"/>
      <c r="BB3" s="227"/>
      <c r="BC3" s="227"/>
    </row>
    <row r="4" spans="1:78" ht="33.75" customHeight="1" x14ac:dyDescent="0.25">
      <c r="A4" s="225"/>
      <c r="B4" s="50" t="s">
        <v>23</v>
      </c>
      <c r="C4" s="50" t="s">
        <v>169</v>
      </c>
      <c r="D4" s="50" t="s">
        <v>170</v>
      </c>
      <c r="E4" s="50" t="s">
        <v>171</v>
      </c>
      <c r="F4" s="50" t="s">
        <v>172</v>
      </c>
      <c r="G4" s="50"/>
      <c r="H4" s="50" t="s">
        <v>173</v>
      </c>
      <c r="I4" s="144" t="s">
        <v>174</v>
      </c>
      <c r="J4" s="239"/>
      <c r="K4" s="145"/>
      <c r="L4" s="251" t="s">
        <v>99</v>
      </c>
      <c r="M4" s="251"/>
      <c r="N4" s="251"/>
      <c r="O4" s="52"/>
      <c r="P4" s="51"/>
      <c r="Q4" s="251" t="s">
        <v>100</v>
      </c>
      <c r="R4" s="251"/>
      <c r="S4" s="251"/>
      <c r="T4" s="52"/>
      <c r="U4" s="51"/>
      <c r="V4" s="251" t="s">
        <v>101</v>
      </c>
      <c r="W4" s="251"/>
      <c r="X4" s="251"/>
      <c r="Y4" s="52"/>
      <c r="Z4" s="51"/>
      <c r="AA4" s="251" t="s">
        <v>102</v>
      </c>
      <c r="AB4" s="251"/>
      <c r="AC4" s="251"/>
      <c r="AD4" s="52"/>
      <c r="AE4" s="53"/>
      <c r="AF4" s="251" t="s">
        <v>103</v>
      </c>
      <c r="AG4" s="251"/>
      <c r="AH4" s="251"/>
      <c r="AI4" s="57"/>
      <c r="AJ4" s="55"/>
      <c r="AK4" s="251" t="s">
        <v>104</v>
      </c>
      <c r="AL4" s="251"/>
      <c r="AM4" s="251"/>
      <c r="AN4" s="56"/>
      <c r="AO4" s="146" t="s">
        <v>175</v>
      </c>
      <c r="AP4" s="228" t="s">
        <v>176</v>
      </c>
      <c r="AQ4" s="228" t="s">
        <v>177</v>
      </c>
      <c r="AR4" s="234" t="s">
        <v>178</v>
      </c>
      <c r="AS4" s="229" t="s">
        <v>179</v>
      </c>
      <c r="AT4" s="237" t="s">
        <v>180</v>
      </c>
      <c r="AU4" s="229" t="s">
        <v>181</v>
      </c>
      <c r="AV4" s="229" t="s">
        <v>182</v>
      </c>
      <c r="AW4" s="228" t="s">
        <v>176</v>
      </c>
      <c r="AX4" s="228" t="s">
        <v>177</v>
      </c>
      <c r="AY4" s="234" t="s">
        <v>178</v>
      </c>
      <c r="AZ4" s="229" t="s">
        <v>179</v>
      </c>
      <c r="BA4" s="237" t="s">
        <v>180</v>
      </c>
      <c r="BB4" s="229" t="s">
        <v>181</v>
      </c>
      <c r="BC4" s="229" t="s">
        <v>182</v>
      </c>
      <c r="BF4" s="223" t="s">
        <v>1296</v>
      </c>
    </row>
    <row r="5" spans="1:78" s="152" customFormat="1" ht="10.5" customHeight="1" x14ac:dyDescent="0.25">
      <c r="A5" s="225"/>
      <c r="B5" s="147"/>
      <c r="C5" s="147"/>
      <c r="D5" s="147"/>
      <c r="E5" s="147"/>
      <c r="F5" s="147"/>
      <c r="G5" s="148"/>
      <c r="H5" s="148"/>
      <c r="I5" s="138"/>
      <c r="J5" s="240"/>
      <c r="K5" s="49"/>
      <c r="L5" s="149"/>
      <c r="M5" s="149"/>
      <c r="N5" s="149"/>
      <c r="O5" s="52"/>
      <c r="P5" s="49"/>
      <c r="Q5" s="149"/>
      <c r="R5" s="149"/>
      <c r="S5" s="149"/>
      <c r="T5" s="52"/>
      <c r="U5" s="49"/>
      <c r="V5" s="149"/>
      <c r="W5" s="149"/>
      <c r="X5" s="149"/>
      <c r="Y5" s="52"/>
      <c r="Z5" s="49"/>
      <c r="AA5" s="149"/>
      <c r="AB5" s="149"/>
      <c r="AC5" s="149"/>
      <c r="AD5" s="52"/>
      <c r="AE5" s="69"/>
      <c r="AF5" s="70"/>
      <c r="AG5" s="70"/>
      <c r="AH5" s="71"/>
      <c r="AI5" s="150"/>
      <c r="AJ5" s="69"/>
      <c r="AK5" s="70"/>
      <c r="AL5" s="70"/>
      <c r="AM5" s="71"/>
      <c r="AN5" s="56"/>
      <c r="AO5" s="151"/>
      <c r="AP5" s="227"/>
      <c r="AQ5" s="227"/>
      <c r="AR5" s="233"/>
      <c r="AS5" s="227"/>
      <c r="AT5" s="233"/>
      <c r="AU5" s="227"/>
      <c r="AV5" s="227"/>
      <c r="AW5" s="227"/>
      <c r="AX5" s="227"/>
      <c r="AY5" s="233"/>
      <c r="AZ5" s="227"/>
      <c r="BA5" s="233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</row>
    <row r="6" spans="1:78" x14ac:dyDescent="0.25">
      <c r="A6" s="226">
        <v>1</v>
      </c>
      <c r="B6" s="211" t="s">
        <v>145</v>
      </c>
      <c r="C6" s="211">
        <v>2401</v>
      </c>
      <c r="D6" s="211" t="s">
        <v>183</v>
      </c>
      <c r="E6" s="211">
        <v>1139</v>
      </c>
      <c r="F6" s="211">
        <v>1145</v>
      </c>
      <c r="G6" s="211"/>
      <c r="H6" s="220" t="str">
        <f>HYPERLINK("https://map.geo.admin.ch/?zoom=7&amp;E=626800&amp;N=241300&amp;layers=ch.kantone.cadastralwebmap-farbe,ch.swisstopo.amtliches-strassenverzeichnis,ch.bfs.gebaeude_wohnungs_register,KML||https://tinyurl.com/yy7ya4g9/SO/2401_bdg_erw.kml","KML building")</f>
        <v>KML building</v>
      </c>
      <c r="I6" s="154">
        <v>0</v>
      </c>
      <c r="J6" s="241" t="s">
        <v>527</v>
      </c>
      <c r="K6" s="63">
        <v>0</v>
      </c>
      <c r="L6" s="64">
        <v>0</v>
      </c>
      <c r="M6" s="64"/>
      <c r="N6" s="200">
        <v>0</v>
      </c>
      <c r="O6" s="155"/>
      <c r="P6" s="63"/>
      <c r="Q6" s="64">
        <v>0</v>
      </c>
      <c r="R6" s="64"/>
      <c r="S6" s="200">
        <v>0</v>
      </c>
      <c r="T6" s="155"/>
      <c r="U6" s="63"/>
      <c r="V6" s="64">
        <v>0</v>
      </c>
      <c r="W6" s="64"/>
      <c r="X6" s="200">
        <v>0</v>
      </c>
      <c r="Y6" s="155"/>
      <c r="Z6" s="63"/>
      <c r="AA6" s="64">
        <v>0</v>
      </c>
      <c r="AB6" s="64"/>
      <c r="AC6" s="200">
        <v>0</v>
      </c>
      <c r="AD6" s="155"/>
      <c r="AE6" s="153"/>
      <c r="AF6" s="140">
        <v>0</v>
      </c>
      <c r="AG6" s="140"/>
      <c r="AH6" s="200">
        <v>0</v>
      </c>
      <c r="AI6" s="140"/>
      <c r="AJ6" s="153"/>
      <c r="AK6" s="140">
        <v>2</v>
      </c>
      <c r="AL6" s="140"/>
      <c r="AM6" s="200">
        <v>1.8E-3</v>
      </c>
      <c r="AN6" s="156"/>
      <c r="AO6" s="221">
        <v>1.8E-3</v>
      </c>
      <c r="AP6" s="223">
        <v>365</v>
      </c>
      <c r="AQ6" s="223">
        <v>306</v>
      </c>
      <c r="AR6" s="235">
        <v>0.83799999999999997</v>
      </c>
      <c r="AS6" s="223">
        <v>288</v>
      </c>
      <c r="AT6" s="235">
        <v>0.78900000000000003</v>
      </c>
      <c r="AU6" s="223">
        <v>283</v>
      </c>
      <c r="AV6" s="232">
        <v>0.77500000000000002</v>
      </c>
      <c r="AW6" s="223">
        <v>178</v>
      </c>
      <c r="AX6" s="223">
        <v>172</v>
      </c>
      <c r="AY6" s="235">
        <v>0.96599999999999997</v>
      </c>
      <c r="AZ6" s="223">
        <v>157</v>
      </c>
      <c r="BA6" s="235">
        <v>0.88200000000000001</v>
      </c>
      <c r="BB6" s="223">
        <v>153</v>
      </c>
      <c r="BC6" s="232">
        <v>0.86</v>
      </c>
    </row>
    <row r="7" spans="1:78" x14ac:dyDescent="0.25">
      <c r="A7" s="226">
        <v>1</v>
      </c>
      <c r="B7" s="211" t="s">
        <v>145</v>
      </c>
      <c r="C7" s="211">
        <v>2402</v>
      </c>
      <c r="D7" s="211" t="s">
        <v>184</v>
      </c>
      <c r="E7" s="211">
        <v>808</v>
      </c>
      <c r="F7" s="211">
        <v>810</v>
      </c>
      <c r="G7" s="211"/>
      <c r="H7" s="220" t="str">
        <f>HYPERLINK("https://map.geo.admin.ch/?zoom=7&amp;E=628700&amp;N=239900&amp;layers=ch.kantone.cadastralwebmap-farbe,ch.swisstopo.amtliches-strassenverzeichnis,ch.bfs.gebaeude_wohnungs_register,KML||https://tinyurl.com/yy7ya4g9/SO/2402_bdg_erw.kml","KML building")</f>
        <v>KML building</v>
      </c>
      <c r="I7" s="154">
        <v>1</v>
      </c>
      <c r="J7" s="242" t="s">
        <v>528</v>
      </c>
      <c r="K7" s="63">
        <v>1.2376237623762376E-3</v>
      </c>
      <c r="L7" s="64">
        <v>0</v>
      </c>
      <c r="M7" s="64"/>
      <c r="N7" s="200">
        <v>0</v>
      </c>
      <c r="O7" s="155"/>
      <c r="P7" s="63"/>
      <c r="Q7" s="64">
        <v>0</v>
      </c>
      <c r="R7" s="64"/>
      <c r="S7" s="200">
        <v>0</v>
      </c>
      <c r="T7" s="155"/>
      <c r="U7" s="63"/>
      <c r="V7" s="64">
        <v>0</v>
      </c>
      <c r="W7" s="64"/>
      <c r="X7" s="200">
        <v>0</v>
      </c>
      <c r="Y7" s="155"/>
      <c r="Z7" s="63"/>
      <c r="AA7" s="64">
        <v>2</v>
      </c>
      <c r="AB7" s="64"/>
      <c r="AC7" s="200">
        <v>2.5000000000000001E-3</v>
      </c>
      <c r="AD7" s="155"/>
      <c r="AE7" s="153"/>
      <c r="AF7" s="140">
        <v>9</v>
      </c>
      <c r="AG7" s="140"/>
      <c r="AH7" s="200">
        <v>1.11E-2</v>
      </c>
      <c r="AI7" s="140"/>
      <c r="AJ7" s="153"/>
      <c r="AK7" s="140">
        <v>2</v>
      </c>
      <c r="AL7" s="140"/>
      <c r="AM7" s="200">
        <v>2.5000000000000001E-3</v>
      </c>
      <c r="AN7" s="156"/>
      <c r="AO7" s="221">
        <v>1.61E-2</v>
      </c>
      <c r="AP7" s="223">
        <v>361</v>
      </c>
      <c r="AQ7" s="223">
        <v>308</v>
      </c>
      <c r="AR7" s="235">
        <v>0.85299999999999998</v>
      </c>
      <c r="AS7" s="223">
        <v>289</v>
      </c>
      <c r="AT7" s="235">
        <v>0.80100000000000005</v>
      </c>
      <c r="AU7" s="223">
        <v>278</v>
      </c>
      <c r="AV7" s="232">
        <v>0.77</v>
      </c>
      <c r="AW7" s="223">
        <v>169</v>
      </c>
      <c r="AX7" s="223">
        <v>150</v>
      </c>
      <c r="AY7" s="235">
        <v>0.88800000000000001</v>
      </c>
      <c r="AZ7" s="223">
        <v>144</v>
      </c>
      <c r="BA7" s="235">
        <v>0.85199999999999998</v>
      </c>
      <c r="BB7" s="223">
        <v>136</v>
      </c>
      <c r="BC7" s="232">
        <v>0.80500000000000005</v>
      </c>
    </row>
    <row r="8" spans="1:78" x14ac:dyDescent="0.25">
      <c r="A8" s="226">
        <v>1</v>
      </c>
      <c r="B8" s="211" t="s">
        <v>145</v>
      </c>
      <c r="C8" s="211">
        <v>2403</v>
      </c>
      <c r="D8" s="211" t="s">
        <v>185</v>
      </c>
      <c r="E8" s="211">
        <v>919</v>
      </c>
      <c r="F8" s="211">
        <v>924</v>
      </c>
      <c r="G8" s="211"/>
      <c r="H8" s="220" t="str">
        <f>HYPERLINK("https://map.geo.admin.ch/?zoom=7&amp;E=623900&amp;N=236800&amp;layers=ch.kantone.cadastralwebmap-farbe,ch.swisstopo.amtliches-strassenverzeichnis,ch.bfs.gebaeude_wohnungs_register,KML||https://tinyurl.com/yy7ya4g9/SO/2403_bdg_erw.kml","KML building")</f>
        <v>KML building</v>
      </c>
      <c r="I8" s="154">
        <v>0</v>
      </c>
      <c r="J8" s="242" t="s">
        <v>529</v>
      </c>
      <c r="K8" s="63">
        <v>0</v>
      </c>
      <c r="L8" s="64">
        <v>0</v>
      </c>
      <c r="M8" s="64"/>
      <c r="N8" s="200">
        <v>0</v>
      </c>
      <c r="O8" s="155"/>
      <c r="P8" s="63"/>
      <c r="Q8" s="64">
        <v>0</v>
      </c>
      <c r="R8" s="64"/>
      <c r="S8" s="200">
        <v>0</v>
      </c>
      <c r="T8" s="155"/>
      <c r="U8" s="63"/>
      <c r="V8" s="64">
        <v>0</v>
      </c>
      <c r="W8" s="64"/>
      <c r="X8" s="200">
        <v>0</v>
      </c>
      <c r="Y8" s="155"/>
      <c r="Z8" s="63"/>
      <c r="AA8" s="64">
        <v>0</v>
      </c>
      <c r="AB8" s="64"/>
      <c r="AC8" s="200">
        <v>0</v>
      </c>
      <c r="AD8" s="155"/>
      <c r="AE8" s="153"/>
      <c r="AF8" s="140">
        <v>0</v>
      </c>
      <c r="AG8" s="140"/>
      <c r="AH8" s="200">
        <v>0</v>
      </c>
      <c r="AI8" s="140"/>
      <c r="AJ8" s="153"/>
      <c r="AK8" s="140">
        <v>0</v>
      </c>
      <c r="AL8" s="140"/>
      <c r="AM8" s="200">
        <v>0</v>
      </c>
      <c r="AN8" s="156"/>
      <c r="AO8" s="221">
        <v>0</v>
      </c>
      <c r="AP8" s="223">
        <v>349</v>
      </c>
      <c r="AQ8" s="223">
        <v>335</v>
      </c>
      <c r="AR8" s="235">
        <v>0.96</v>
      </c>
      <c r="AS8" s="223">
        <v>334</v>
      </c>
      <c r="AT8" s="235">
        <v>0.95699999999999996</v>
      </c>
      <c r="AU8" s="223">
        <v>332</v>
      </c>
      <c r="AV8" s="232">
        <v>0.95099999999999996</v>
      </c>
      <c r="AW8" s="223">
        <v>150</v>
      </c>
      <c r="AX8" s="223">
        <v>136</v>
      </c>
      <c r="AY8" s="235">
        <v>0.90700000000000003</v>
      </c>
      <c r="AZ8" s="223">
        <v>135</v>
      </c>
      <c r="BA8" s="235">
        <v>0.9</v>
      </c>
      <c r="BB8" s="223">
        <v>133</v>
      </c>
      <c r="BC8" s="232">
        <v>0.88700000000000001</v>
      </c>
    </row>
    <row r="9" spans="1:78" x14ac:dyDescent="0.25">
      <c r="A9" s="226">
        <v>1</v>
      </c>
      <c r="B9" s="211" t="s">
        <v>145</v>
      </c>
      <c r="C9" s="211">
        <v>2404</v>
      </c>
      <c r="D9" s="211" t="s">
        <v>186</v>
      </c>
      <c r="E9" s="211">
        <v>938</v>
      </c>
      <c r="F9" s="211">
        <v>949</v>
      </c>
      <c r="G9" s="211"/>
      <c r="H9" s="220" t="str">
        <f>HYPERLINK("https://map.geo.admin.ch/?zoom=7&amp;E=627000&amp;N=239200&amp;layers=ch.kantone.cadastralwebmap-farbe,ch.swisstopo.amtliches-strassenverzeichnis,ch.bfs.gebaeude_wohnungs_register,KML||https://tinyurl.com/yy7ya4g9/SO/2404_bdg_erw.kml","KML building")</f>
        <v>KML building</v>
      </c>
      <c r="I9" s="154">
        <v>0</v>
      </c>
      <c r="J9" s="242" t="s">
        <v>530</v>
      </c>
      <c r="K9" s="63">
        <v>0</v>
      </c>
      <c r="L9" s="64">
        <v>0</v>
      </c>
      <c r="M9" s="64"/>
      <c r="N9" s="200">
        <v>0</v>
      </c>
      <c r="O9" s="155"/>
      <c r="P9" s="63"/>
      <c r="Q9" s="64">
        <v>0</v>
      </c>
      <c r="R9" s="64"/>
      <c r="S9" s="200">
        <v>0</v>
      </c>
      <c r="T9" s="155"/>
      <c r="U9" s="63"/>
      <c r="V9" s="64">
        <v>0</v>
      </c>
      <c r="W9" s="64"/>
      <c r="X9" s="200">
        <v>0</v>
      </c>
      <c r="Y9" s="155"/>
      <c r="Z9" s="63"/>
      <c r="AA9" s="64">
        <v>0</v>
      </c>
      <c r="AB9" s="64"/>
      <c r="AC9" s="200">
        <v>0</v>
      </c>
      <c r="AD9" s="157"/>
      <c r="AE9" s="153"/>
      <c r="AF9" s="140">
        <v>1</v>
      </c>
      <c r="AG9" s="140"/>
      <c r="AH9" s="200">
        <v>1.1000000000000001E-3</v>
      </c>
      <c r="AI9" s="140"/>
      <c r="AJ9" s="153"/>
      <c r="AK9" s="140">
        <v>0</v>
      </c>
      <c r="AL9" s="140"/>
      <c r="AM9" s="200">
        <v>0</v>
      </c>
      <c r="AN9" s="156"/>
      <c r="AO9" s="221">
        <v>1.1000000000000001E-3</v>
      </c>
      <c r="AP9" s="223">
        <v>358</v>
      </c>
      <c r="AQ9" s="223">
        <v>342</v>
      </c>
      <c r="AR9" s="235">
        <v>0.95499999999999996</v>
      </c>
      <c r="AS9" s="223">
        <v>333</v>
      </c>
      <c r="AT9" s="235">
        <v>0.93</v>
      </c>
      <c r="AU9" s="223">
        <v>330</v>
      </c>
      <c r="AV9" s="232">
        <v>0.92200000000000004</v>
      </c>
      <c r="AW9" s="223">
        <v>170</v>
      </c>
      <c r="AX9" s="223">
        <v>154</v>
      </c>
      <c r="AY9" s="235">
        <v>0.90600000000000003</v>
      </c>
      <c r="AZ9" s="223">
        <v>147</v>
      </c>
      <c r="BA9" s="235">
        <v>0.86499999999999999</v>
      </c>
      <c r="BB9" s="223">
        <v>144</v>
      </c>
      <c r="BC9" s="232">
        <v>0.84699999999999998</v>
      </c>
    </row>
    <row r="10" spans="1:78" x14ac:dyDescent="0.25">
      <c r="A10" s="226">
        <v>1</v>
      </c>
      <c r="B10" s="211" t="s">
        <v>145</v>
      </c>
      <c r="C10" s="211">
        <v>2405</v>
      </c>
      <c r="D10" s="211" t="s">
        <v>187</v>
      </c>
      <c r="E10" s="211">
        <v>566</v>
      </c>
      <c r="F10" s="211">
        <v>568</v>
      </c>
      <c r="G10" s="211"/>
      <c r="H10" s="220" t="str">
        <f>HYPERLINK("https://map.geo.admin.ch/?zoom=7&amp;E=625200&amp;N=238500&amp;layers=ch.kantone.cadastralwebmap-farbe,ch.swisstopo.amtliches-strassenverzeichnis,ch.bfs.gebaeude_wohnungs_register,KML||https://tinyurl.com/yy7ya4g9/SO/2405_bdg_erw.kml","KML building")</f>
        <v>KML building</v>
      </c>
      <c r="I10" s="154">
        <v>1</v>
      </c>
      <c r="J10" s="241" t="s">
        <v>531</v>
      </c>
      <c r="K10" s="63">
        <v>1.7667844522968198E-3</v>
      </c>
      <c r="L10" s="64">
        <v>0</v>
      </c>
      <c r="M10" s="64"/>
      <c r="N10" s="200">
        <v>0</v>
      </c>
      <c r="O10" s="155"/>
      <c r="P10" s="63"/>
      <c r="Q10" s="64">
        <v>0</v>
      </c>
      <c r="R10" s="64"/>
      <c r="S10" s="200">
        <v>0</v>
      </c>
      <c r="T10" s="155"/>
      <c r="U10" s="63"/>
      <c r="V10" s="64">
        <v>0</v>
      </c>
      <c r="W10" s="64"/>
      <c r="X10" s="200">
        <v>0</v>
      </c>
      <c r="Y10" s="155"/>
      <c r="Z10" s="63"/>
      <c r="AA10" s="64">
        <v>0</v>
      </c>
      <c r="AB10" s="64"/>
      <c r="AC10" s="200">
        <v>0</v>
      </c>
      <c r="AD10" s="155"/>
      <c r="AE10" s="153"/>
      <c r="AF10" s="140">
        <v>0</v>
      </c>
      <c r="AG10" s="140"/>
      <c r="AH10" s="200">
        <v>0</v>
      </c>
      <c r="AI10" s="140"/>
      <c r="AJ10" s="153"/>
      <c r="AK10" s="140">
        <v>0</v>
      </c>
      <c r="AL10" s="140"/>
      <c r="AM10" s="200">
        <v>0</v>
      </c>
      <c r="AN10" s="156"/>
      <c r="AO10" s="221">
        <v>0</v>
      </c>
      <c r="AP10" s="223">
        <v>245</v>
      </c>
      <c r="AQ10" s="223">
        <v>191</v>
      </c>
      <c r="AR10" s="235">
        <v>0.78</v>
      </c>
      <c r="AS10" s="223">
        <v>192</v>
      </c>
      <c r="AT10" s="235">
        <v>0.78400000000000003</v>
      </c>
      <c r="AU10" s="223">
        <v>186</v>
      </c>
      <c r="AV10" s="232">
        <v>0.75900000000000001</v>
      </c>
      <c r="AW10" s="223">
        <v>116</v>
      </c>
      <c r="AX10" s="223">
        <v>105</v>
      </c>
      <c r="AY10" s="235">
        <v>0.90500000000000003</v>
      </c>
      <c r="AZ10" s="223">
        <v>108</v>
      </c>
      <c r="BA10" s="235">
        <v>0.93100000000000005</v>
      </c>
      <c r="BB10" s="223">
        <v>102</v>
      </c>
      <c r="BC10" s="232">
        <v>0.879</v>
      </c>
    </row>
    <row r="11" spans="1:78" x14ac:dyDescent="0.25">
      <c r="A11" s="226">
        <v>1</v>
      </c>
      <c r="B11" s="211" t="s">
        <v>145</v>
      </c>
      <c r="C11" s="211">
        <v>2406</v>
      </c>
      <c r="D11" s="211" t="s">
        <v>188</v>
      </c>
      <c r="E11" s="211">
        <v>998</v>
      </c>
      <c r="F11" s="211">
        <v>1003</v>
      </c>
      <c r="G11" s="211"/>
      <c r="H11" s="220" t="str">
        <f>HYPERLINK("https://map.geo.admin.ch/?zoom=7&amp;E=624800&amp;N=239900&amp;layers=ch.kantone.cadastralwebmap-farbe,ch.swisstopo.amtliches-strassenverzeichnis,ch.bfs.gebaeude_wohnungs_register,KML||https://tinyurl.com/yy7ya4g9/SO/2406_bdg_erw.kml","KML building")</f>
        <v>KML building</v>
      </c>
      <c r="I11" s="154">
        <v>0</v>
      </c>
      <c r="J11" s="241" t="s">
        <v>532</v>
      </c>
      <c r="K11" s="63">
        <v>0</v>
      </c>
      <c r="L11" s="64">
        <v>0</v>
      </c>
      <c r="M11" s="64"/>
      <c r="N11" s="200">
        <v>0</v>
      </c>
      <c r="O11" s="155"/>
      <c r="P11" s="63"/>
      <c r="Q11" s="64">
        <v>0</v>
      </c>
      <c r="R11" s="64"/>
      <c r="S11" s="200">
        <v>0</v>
      </c>
      <c r="T11" s="155"/>
      <c r="U11" s="63"/>
      <c r="V11" s="64">
        <v>1</v>
      </c>
      <c r="W11" s="64"/>
      <c r="X11" s="200">
        <v>1E-3</v>
      </c>
      <c r="Y11" s="155"/>
      <c r="Z11" s="63"/>
      <c r="AA11" s="64">
        <v>0</v>
      </c>
      <c r="AB11" s="64"/>
      <c r="AC11" s="200">
        <v>0</v>
      </c>
      <c r="AD11" s="155"/>
      <c r="AE11" s="153"/>
      <c r="AF11" s="140">
        <v>16</v>
      </c>
      <c r="AG11" s="140"/>
      <c r="AH11" s="200">
        <v>1.6E-2</v>
      </c>
      <c r="AI11" s="140"/>
      <c r="AJ11" s="153"/>
      <c r="AK11" s="140">
        <v>5</v>
      </c>
      <c r="AL11" s="140"/>
      <c r="AM11" s="200">
        <v>5.0000000000000001E-3</v>
      </c>
      <c r="AN11" s="156"/>
      <c r="AO11" s="221">
        <v>2.2000000000000002E-2</v>
      </c>
      <c r="AP11" s="223">
        <v>339</v>
      </c>
      <c r="AQ11" s="223">
        <v>319</v>
      </c>
      <c r="AR11" s="235">
        <v>0.94099999999999995</v>
      </c>
      <c r="AS11" s="223">
        <v>334</v>
      </c>
      <c r="AT11" s="235">
        <v>0.98499999999999999</v>
      </c>
      <c r="AU11" s="223">
        <v>314</v>
      </c>
      <c r="AV11" s="232">
        <v>0.92600000000000005</v>
      </c>
      <c r="AW11" s="223">
        <v>138</v>
      </c>
      <c r="AX11" s="223">
        <v>121</v>
      </c>
      <c r="AY11" s="235">
        <v>0.877</v>
      </c>
      <c r="AZ11" s="223">
        <v>137</v>
      </c>
      <c r="BA11" s="235">
        <v>0.99299999999999999</v>
      </c>
      <c r="BB11" s="223">
        <v>120</v>
      </c>
      <c r="BC11" s="232">
        <v>0.87</v>
      </c>
    </row>
    <row r="12" spans="1:78" x14ac:dyDescent="0.25">
      <c r="A12" s="226">
        <v>1</v>
      </c>
      <c r="B12" s="211" t="s">
        <v>145</v>
      </c>
      <c r="C12" s="211">
        <v>2407</v>
      </c>
      <c r="D12" s="211" t="s">
        <v>189</v>
      </c>
      <c r="E12" s="211">
        <v>1785</v>
      </c>
      <c r="F12" s="211">
        <v>1826</v>
      </c>
      <c r="G12" s="211"/>
      <c r="H12" s="220" t="str">
        <f>HYPERLINK("https://map.geo.admin.ch/?zoom=7&amp;E=621100&amp;N=237800&amp;layers=ch.kantone.cadastralwebmap-farbe,ch.swisstopo.amtliches-strassenverzeichnis,ch.bfs.gebaeude_wohnungs_register,KML||https://tinyurl.com/yy7ya4g9/SO/2407_bdg_erw.kml","KML building")</f>
        <v>KML building</v>
      </c>
      <c r="I12" s="154">
        <v>4</v>
      </c>
      <c r="J12" s="242" t="s">
        <v>533</v>
      </c>
      <c r="K12" s="63">
        <v>2.2408963585434172E-3</v>
      </c>
      <c r="L12" s="64">
        <v>0</v>
      </c>
      <c r="M12" s="64"/>
      <c r="N12" s="200">
        <v>0</v>
      </c>
      <c r="O12" s="155"/>
      <c r="P12" s="63"/>
      <c r="Q12" s="64">
        <v>0</v>
      </c>
      <c r="R12" s="64"/>
      <c r="S12" s="200">
        <v>0</v>
      </c>
      <c r="T12" s="155"/>
      <c r="U12" s="63"/>
      <c r="V12" s="64">
        <v>0</v>
      </c>
      <c r="W12" s="64"/>
      <c r="X12" s="200">
        <v>0</v>
      </c>
      <c r="Y12" s="155"/>
      <c r="Z12" s="63"/>
      <c r="AA12" s="64">
        <v>0</v>
      </c>
      <c r="AB12" s="64"/>
      <c r="AC12" s="200">
        <v>0</v>
      </c>
      <c r="AD12" s="155"/>
      <c r="AE12" s="153"/>
      <c r="AF12" s="140">
        <v>2</v>
      </c>
      <c r="AG12" s="140"/>
      <c r="AH12" s="200">
        <v>1.1000000000000001E-3</v>
      </c>
      <c r="AI12" s="140"/>
      <c r="AJ12" s="153"/>
      <c r="AK12" s="140">
        <v>0</v>
      </c>
      <c r="AL12" s="140"/>
      <c r="AM12" s="200">
        <v>0</v>
      </c>
      <c r="AN12" s="156"/>
      <c r="AO12" s="221">
        <v>1.1000000000000001E-3</v>
      </c>
      <c r="AP12" s="223">
        <v>654</v>
      </c>
      <c r="AQ12" s="223">
        <v>501</v>
      </c>
      <c r="AR12" s="235">
        <v>0.76600000000000001</v>
      </c>
      <c r="AS12" s="223">
        <v>493</v>
      </c>
      <c r="AT12" s="235">
        <v>0.754</v>
      </c>
      <c r="AU12" s="223">
        <v>473</v>
      </c>
      <c r="AV12" s="232">
        <v>0.72299999999999998</v>
      </c>
      <c r="AW12" s="223">
        <v>361</v>
      </c>
      <c r="AX12" s="223">
        <v>315</v>
      </c>
      <c r="AY12" s="235">
        <v>0.873</v>
      </c>
      <c r="AZ12" s="223">
        <v>310</v>
      </c>
      <c r="BA12" s="235">
        <v>0.85899999999999999</v>
      </c>
      <c r="BB12" s="223">
        <v>291</v>
      </c>
      <c r="BC12" s="232">
        <v>0.80600000000000005</v>
      </c>
    </row>
    <row r="13" spans="1:78" x14ac:dyDescent="0.25">
      <c r="A13" s="226">
        <v>1</v>
      </c>
      <c r="B13" s="211" t="s">
        <v>145</v>
      </c>
      <c r="C13" s="211">
        <v>2408</v>
      </c>
      <c r="D13" s="211" t="s">
        <v>190</v>
      </c>
      <c r="E13" s="211">
        <v>1319</v>
      </c>
      <c r="F13" s="211">
        <v>1334</v>
      </c>
      <c r="G13" s="211"/>
      <c r="H13" s="220" t="str">
        <f>HYPERLINK("https://map.geo.admin.ch/?zoom=7&amp;E=627200&amp;N=235500&amp;layers=ch.kantone.cadastralwebmap-farbe,ch.swisstopo.amtliches-strassenverzeichnis,ch.bfs.gebaeude_wohnungs_register,KML||https://tinyurl.com/yy7ya4g9/SO/2408_bdg_erw.kml","KML building")</f>
        <v>KML building</v>
      </c>
      <c r="I13" s="154">
        <v>0</v>
      </c>
      <c r="J13" s="241" t="s">
        <v>534</v>
      </c>
      <c r="K13" s="63">
        <v>0</v>
      </c>
      <c r="L13" s="64">
        <v>0</v>
      </c>
      <c r="M13" s="64"/>
      <c r="N13" s="200">
        <v>0</v>
      </c>
      <c r="O13" s="155"/>
      <c r="P13" s="63"/>
      <c r="Q13" s="64">
        <v>0</v>
      </c>
      <c r="R13" s="64"/>
      <c r="S13" s="200">
        <v>0</v>
      </c>
      <c r="T13" s="155"/>
      <c r="U13" s="63"/>
      <c r="V13" s="64">
        <v>0</v>
      </c>
      <c r="W13" s="64"/>
      <c r="X13" s="200">
        <v>0</v>
      </c>
      <c r="Y13" s="155"/>
      <c r="Z13" s="63"/>
      <c r="AA13" s="64">
        <v>0</v>
      </c>
      <c r="AB13" s="64"/>
      <c r="AC13" s="200">
        <v>0</v>
      </c>
      <c r="AD13" s="155"/>
      <c r="AE13" s="153"/>
      <c r="AF13" s="140">
        <v>2</v>
      </c>
      <c r="AG13" s="140"/>
      <c r="AH13" s="200">
        <v>1.5E-3</v>
      </c>
      <c r="AI13" s="140"/>
      <c r="AJ13" s="153"/>
      <c r="AK13" s="140">
        <v>0</v>
      </c>
      <c r="AL13" s="140"/>
      <c r="AM13" s="200">
        <v>0</v>
      </c>
      <c r="AN13" s="156"/>
      <c r="AO13" s="221">
        <v>1.5E-3</v>
      </c>
      <c r="AP13" s="223">
        <v>507</v>
      </c>
      <c r="AQ13" s="223">
        <v>485</v>
      </c>
      <c r="AR13" s="235">
        <v>0.95699999999999996</v>
      </c>
      <c r="AS13" s="223">
        <v>447</v>
      </c>
      <c r="AT13" s="235">
        <v>0.88200000000000001</v>
      </c>
      <c r="AU13" s="223">
        <v>439</v>
      </c>
      <c r="AV13" s="232">
        <v>0.86599999999999999</v>
      </c>
      <c r="AW13" s="223">
        <v>238</v>
      </c>
      <c r="AX13" s="223">
        <v>219</v>
      </c>
      <c r="AY13" s="235">
        <v>0.92</v>
      </c>
      <c r="AZ13" s="223">
        <v>208</v>
      </c>
      <c r="BA13" s="235">
        <v>0.874</v>
      </c>
      <c r="BB13" s="223">
        <v>201</v>
      </c>
      <c r="BC13" s="232">
        <v>0.84499999999999997</v>
      </c>
    </row>
    <row r="14" spans="1:78" x14ac:dyDescent="0.25">
      <c r="A14" s="226">
        <v>1</v>
      </c>
      <c r="B14" s="211" t="s">
        <v>145</v>
      </c>
      <c r="C14" s="211">
        <v>2421</v>
      </c>
      <c r="D14" s="211" t="s">
        <v>191</v>
      </c>
      <c r="E14" s="211">
        <v>446</v>
      </c>
      <c r="F14" s="211">
        <v>446</v>
      </c>
      <c r="G14" s="211"/>
      <c r="H14" s="220" t="str">
        <f>HYPERLINK("https://map.geo.admin.ch/?zoom=7&amp;E=612900&amp;N=239400&amp;layers=ch.kantone.cadastralwebmap-farbe,ch.swisstopo.amtliches-strassenverzeichnis,ch.bfs.gebaeude_wohnungs_register,KML||https://tinyurl.com/yy7ya4g9/SO/2421_bdg_erw.kml","KML building")</f>
        <v>KML building</v>
      </c>
      <c r="I14" s="154">
        <v>2</v>
      </c>
      <c r="J14" s="242" t="s">
        <v>535</v>
      </c>
      <c r="K14" s="63">
        <v>4.4843049327354259E-3</v>
      </c>
      <c r="L14" s="64">
        <v>0</v>
      </c>
      <c r="M14" s="64"/>
      <c r="N14" s="200">
        <v>0</v>
      </c>
      <c r="O14" s="155"/>
      <c r="P14" s="63"/>
      <c r="Q14" s="64">
        <v>0</v>
      </c>
      <c r="R14" s="64"/>
      <c r="S14" s="200">
        <v>0</v>
      </c>
      <c r="T14" s="155"/>
      <c r="U14" s="63"/>
      <c r="V14" s="64">
        <v>0</v>
      </c>
      <c r="W14" s="64"/>
      <c r="X14" s="200">
        <v>0</v>
      </c>
      <c r="Y14" s="155"/>
      <c r="Z14" s="63"/>
      <c r="AA14" s="64">
        <v>2</v>
      </c>
      <c r="AB14" s="64"/>
      <c r="AC14" s="200">
        <v>4.4999999999999997E-3</v>
      </c>
      <c r="AD14" s="155"/>
      <c r="AE14" s="153"/>
      <c r="AF14" s="140">
        <v>7</v>
      </c>
      <c r="AG14" s="140"/>
      <c r="AH14" s="200">
        <v>1.5699999999999999E-2</v>
      </c>
      <c r="AI14" s="140"/>
      <c r="AJ14" s="153"/>
      <c r="AK14" s="140">
        <v>6</v>
      </c>
      <c r="AL14" s="140"/>
      <c r="AM14" s="200">
        <v>1.35E-2</v>
      </c>
      <c r="AN14" s="156"/>
      <c r="AO14" s="221">
        <v>3.3700000000000001E-2</v>
      </c>
      <c r="AP14" s="223">
        <v>211</v>
      </c>
      <c r="AQ14" s="223">
        <v>207</v>
      </c>
      <c r="AR14" s="235">
        <v>0.98099999999999998</v>
      </c>
      <c r="AS14" s="223">
        <v>208</v>
      </c>
      <c r="AT14" s="235">
        <v>0.98599999999999999</v>
      </c>
      <c r="AU14" s="223">
        <v>207</v>
      </c>
      <c r="AV14" s="232">
        <v>0.98099999999999998</v>
      </c>
      <c r="AW14" s="223">
        <v>113</v>
      </c>
      <c r="AX14" s="223">
        <v>109</v>
      </c>
      <c r="AY14" s="235">
        <v>0.96499999999999997</v>
      </c>
      <c r="AZ14" s="223">
        <v>110</v>
      </c>
      <c r="BA14" s="235">
        <v>0.97299999999999998</v>
      </c>
      <c r="BB14" s="223">
        <v>109</v>
      </c>
      <c r="BC14" s="232">
        <v>0.96499999999999997</v>
      </c>
    </row>
    <row r="15" spans="1:78" x14ac:dyDescent="0.25">
      <c r="A15" s="226">
        <v>1</v>
      </c>
      <c r="B15" s="211" t="s">
        <v>145</v>
      </c>
      <c r="C15" s="211">
        <v>2422</v>
      </c>
      <c r="D15" s="211" t="s">
        <v>192</v>
      </c>
      <c r="E15" s="211">
        <v>2713</v>
      </c>
      <c r="F15" s="211">
        <v>2732</v>
      </c>
      <c r="G15" s="211"/>
      <c r="H15" s="220" t="str">
        <f>HYPERLINK("https://map.geo.admin.ch/?zoom=7&amp;E=619300&amp;N=240600&amp;layers=ch.kantone.cadastralwebmap-farbe,ch.swisstopo.amtliches-strassenverzeichnis,ch.bfs.gebaeude_wohnungs_register,KML||https://tinyurl.com/yy7ya4g9/SO/2422_bdg_erw.kml","KML building")</f>
        <v>KML building</v>
      </c>
      <c r="I15" s="154">
        <v>16</v>
      </c>
      <c r="J15" s="242" t="s">
        <v>536</v>
      </c>
      <c r="K15" s="63">
        <v>5.8975304091411721E-3</v>
      </c>
      <c r="L15" s="64">
        <v>0</v>
      </c>
      <c r="M15" s="64"/>
      <c r="N15" s="200">
        <v>0</v>
      </c>
      <c r="O15" s="155"/>
      <c r="P15" s="63"/>
      <c r="Q15" s="64">
        <v>0</v>
      </c>
      <c r="R15" s="64"/>
      <c r="S15" s="200">
        <v>0</v>
      </c>
      <c r="T15" s="155"/>
      <c r="U15" s="63"/>
      <c r="V15" s="64">
        <v>0</v>
      </c>
      <c r="W15" s="64"/>
      <c r="X15" s="200">
        <v>0</v>
      </c>
      <c r="Y15" s="155"/>
      <c r="Z15" s="63"/>
      <c r="AA15" s="64">
        <v>0</v>
      </c>
      <c r="AB15" s="64"/>
      <c r="AC15" s="200">
        <v>0</v>
      </c>
      <c r="AD15" s="155"/>
      <c r="AE15" s="153"/>
      <c r="AF15" s="140">
        <v>22</v>
      </c>
      <c r="AG15" s="140"/>
      <c r="AH15" s="200">
        <v>8.0999999999999996E-3</v>
      </c>
      <c r="AI15" s="140"/>
      <c r="AJ15" s="153"/>
      <c r="AK15" s="140">
        <v>10</v>
      </c>
      <c r="AL15" s="140"/>
      <c r="AM15" s="200">
        <v>3.7000000000000002E-3</v>
      </c>
      <c r="AN15" s="156"/>
      <c r="AO15" s="221">
        <v>1.18E-2</v>
      </c>
      <c r="AP15" s="223">
        <v>1022</v>
      </c>
      <c r="AQ15" s="223">
        <v>783</v>
      </c>
      <c r="AR15" s="235">
        <v>0.76600000000000001</v>
      </c>
      <c r="AS15" s="223">
        <v>743</v>
      </c>
      <c r="AT15" s="235">
        <v>0.72699999999999998</v>
      </c>
      <c r="AU15" s="223">
        <v>734</v>
      </c>
      <c r="AV15" s="232">
        <v>0.71799999999999997</v>
      </c>
      <c r="AW15" s="223">
        <v>462</v>
      </c>
      <c r="AX15" s="223">
        <v>405</v>
      </c>
      <c r="AY15" s="235">
        <v>0.877</v>
      </c>
      <c r="AZ15" s="223">
        <v>367</v>
      </c>
      <c r="BA15" s="235">
        <v>0.79400000000000004</v>
      </c>
      <c r="BB15" s="223">
        <v>361</v>
      </c>
      <c r="BC15" s="232">
        <v>0.78100000000000003</v>
      </c>
    </row>
    <row r="16" spans="1:78" x14ac:dyDescent="0.25">
      <c r="A16" s="226">
        <v>1</v>
      </c>
      <c r="B16" s="211" t="s">
        <v>145</v>
      </c>
      <c r="C16" s="211">
        <v>2424</v>
      </c>
      <c r="D16" s="211" t="s">
        <v>193</v>
      </c>
      <c r="E16" s="211">
        <v>405</v>
      </c>
      <c r="F16" s="211">
        <v>405</v>
      </c>
      <c r="G16" s="211"/>
      <c r="H16" s="220" t="str">
        <f>HYPERLINK("https://map.geo.admin.ch/?zoom=7&amp;E=611600&amp;N=238400&amp;layers=ch.kantone.cadastralwebmap-farbe,ch.swisstopo.amtliches-strassenverzeichnis,ch.bfs.gebaeude_wohnungs_register,KML||https://tinyurl.com/yy7ya4g9/SO/2424_bdg_erw.kml","KML building")</f>
        <v>KML building</v>
      </c>
      <c r="I16" s="154">
        <v>0</v>
      </c>
      <c r="J16" s="242" t="s">
        <v>537</v>
      </c>
      <c r="K16" s="63">
        <v>0</v>
      </c>
      <c r="L16" s="64">
        <v>0</v>
      </c>
      <c r="M16" s="64"/>
      <c r="N16" s="200">
        <v>0</v>
      </c>
      <c r="O16" s="155"/>
      <c r="P16" s="63"/>
      <c r="Q16" s="64">
        <v>0</v>
      </c>
      <c r="R16" s="64"/>
      <c r="S16" s="200">
        <v>0</v>
      </c>
      <c r="T16" s="155"/>
      <c r="U16" s="63"/>
      <c r="V16" s="64">
        <v>0</v>
      </c>
      <c r="W16" s="64"/>
      <c r="X16" s="200">
        <v>0</v>
      </c>
      <c r="Y16" s="155"/>
      <c r="Z16" s="63"/>
      <c r="AA16" s="64">
        <v>0</v>
      </c>
      <c r="AB16" s="64"/>
      <c r="AC16" s="200">
        <v>0</v>
      </c>
      <c r="AD16" s="155"/>
      <c r="AE16" s="153"/>
      <c r="AF16" s="140">
        <v>0</v>
      </c>
      <c r="AG16" s="140"/>
      <c r="AH16" s="200">
        <v>0</v>
      </c>
      <c r="AI16" s="140"/>
      <c r="AJ16" s="153"/>
      <c r="AK16" s="140">
        <v>0</v>
      </c>
      <c r="AL16" s="140"/>
      <c r="AM16" s="200">
        <v>0</v>
      </c>
      <c r="AN16" s="156"/>
      <c r="AO16" s="221">
        <v>0</v>
      </c>
      <c r="AP16" s="223">
        <v>197</v>
      </c>
      <c r="AQ16" s="223">
        <v>195</v>
      </c>
      <c r="AR16" s="235">
        <v>0.99</v>
      </c>
      <c r="AS16" s="223">
        <v>161</v>
      </c>
      <c r="AT16" s="235">
        <v>0.81699999999999995</v>
      </c>
      <c r="AU16" s="223">
        <v>161</v>
      </c>
      <c r="AV16" s="232">
        <v>0.81699999999999995</v>
      </c>
      <c r="AW16" s="223">
        <v>102</v>
      </c>
      <c r="AX16" s="223">
        <v>100</v>
      </c>
      <c r="AY16" s="235">
        <v>0.98</v>
      </c>
      <c r="AZ16" s="223">
        <v>96</v>
      </c>
      <c r="BA16" s="235">
        <v>0.94099999999999995</v>
      </c>
      <c r="BB16" s="223">
        <v>96</v>
      </c>
      <c r="BC16" s="232">
        <v>0.94099999999999995</v>
      </c>
    </row>
    <row r="17" spans="1:55" x14ac:dyDescent="0.25">
      <c r="A17" s="226">
        <v>1</v>
      </c>
      <c r="B17" s="211" t="s">
        <v>145</v>
      </c>
      <c r="C17" s="211">
        <v>2425</v>
      </c>
      <c r="D17" s="211" t="s">
        <v>194</v>
      </c>
      <c r="E17" s="211">
        <v>401</v>
      </c>
      <c r="F17" s="211">
        <v>403</v>
      </c>
      <c r="G17" s="211"/>
      <c r="H17" s="220" t="str">
        <f>HYPERLINK("https://map.geo.admin.ch/?zoom=7&amp;E=624000&amp;N=242500&amp;layers=ch.kantone.cadastralwebmap-farbe,ch.swisstopo.amtliches-strassenverzeichnis,ch.bfs.gebaeude_wohnungs_register,KML||https://tinyurl.com/yy7ya4g9/SO/2425_bdg_erw.kml","KML building")</f>
        <v>KML building</v>
      </c>
      <c r="I17" s="154">
        <v>0</v>
      </c>
      <c r="J17" s="242" t="s">
        <v>538</v>
      </c>
      <c r="K17" s="63">
        <v>0</v>
      </c>
      <c r="L17" s="64">
        <v>0</v>
      </c>
      <c r="M17" s="64"/>
      <c r="N17" s="200">
        <v>0</v>
      </c>
      <c r="O17" s="155"/>
      <c r="P17" s="63"/>
      <c r="Q17" s="64">
        <v>0</v>
      </c>
      <c r="R17" s="64"/>
      <c r="S17" s="200">
        <v>0</v>
      </c>
      <c r="T17" s="155"/>
      <c r="U17" s="63"/>
      <c r="V17" s="64">
        <v>0</v>
      </c>
      <c r="W17" s="64"/>
      <c r="X17" s="200">
        <v>0</v>
      </c>
      <c r="Y17" s="155"/>
      <c r="Z17" s="63"/>
      <c r="AA17" s="64">
        <v>0</v>
      </c>
      <c r="AB17" s="64"/>
      <c r="AC17" s="200">
        <v>0</v>
      </c>
      <c r="AD17" s="155"/>
      <c r="AE17" s="153"/>
      <c r="AF17" s="140">
        <v>4</v>
      </c>
      <c r="AG17" s="140"/>
      <c r="AH17" s="200">
        <v>0.01</v>
      </c>
      <c r="AI17" s="140"/>
      <c r="AJ17" s="153"/>
      <c r="AK17" s="140">
        <v>1</v>
      </c>
      <c r="AL17" s="140"/>
      <c r="AM17" s="200">
        <v>2.5000000000000001E-3</v>
      </c>
      <c r="AN17" s="156"/>
      <c r="AO17" s="221">
        <v>1.2500000000000001E-2</v>
      </c>
      <c r="AP17" s="223">
        <v>154</v>
      </c>
      <c r="AQ17" s="223">
        <v>139</v>
      </c>
      <c r="AR17" s="235">
        <v>0.90300000000000002</v>
      </c>
      <c r="AS17" s="223">
        <v>124</v>
      </c>
      <c r="AT17" s="235">
        <v>0.80500000000000005</v>
      </c>
      <c r="AU17" s="223">
        <v>121</v>
      </c>
      <c r="AV17" s="232">
        <v>0.78600000000000003</v>
      </c>
      <c r="AW17" s="223">
        <v>95</v>
      </c>
      <c r="AX17" s="223">
        <v>88</v>
      </c>
      <c r="AY17" s="235">
        <v>0.92600000000000005</v>
      </c>
      <c r="AZ17" s="223">
        <v>76</v>
      </c>
      <c r="BA17" s="235">
        <v>0.8</v>
      </c>
      <c r="BB17" s="223">
        <v>73</v>
      </c>
      <c r="BC17" s="232">
        <v>0.76800000000000002</v>
      </c>
    </row>
    <row r="18" spans="1:55" x14ac:dyDescent="0.25">
      <c r="A18" s="226">
        <v>1</v>
      </c>
      <c r="B18" s="211" t="s">
        <v>145</v>
      </c>
      <c r="C18" s="211">
        <v>2426</v>
      </c>
      <c r="D18" s="211" t="s">
        <v>195</v>
      </c>
      <c r="E18" s="211">
        <v>1031</v>
      </c>
      <c r="F18" s="211">
        <v>1043</v>
      </c>
      <c r="G18" s="211"/>
      <c r="H18" s="220" t="str">
        <f>HYPERLINK("https://map.geo.admin.ch/?zoom=7&amp;E=616000&amp;N=240400&amp;layers=ch.kantone.cadastralwebmap-farbe,ch.swisstopo.amtliches-strassenverzeichnis,ch.bfs.gebaeude_wohnungs_register,KML||https://tinyurl.com/yy7ya4g9/SO/2426_bdg_erw.kml","KML building")</f>
        <v>KML building</v>
      </c>
      <c r="I18" s="154">
        <v>1</v>
      </c>
      <c r="J18" s="242" t="s">
        <v>539</v>
      </c>
      <c r="K18" s="63">
        <v>9.6993210475266732E-4</v>
      </c>
      <c r="L18" s="64">
        <v>0</v>
      </c>
      <c r="M18" s="64"/>
      <c r="N18" s="200">
        <v>0</v>
      </c>
      <c r="O18" s="155"/>
      <c r="P18" s="63"/>
      <c r="Q18" s="64">
        <v>0</v>
      </c>
      <c r="R18" s="64"/>
      <c r="S18" s="200">
        <v>0</v>
      </c>
      <c r="T18" s="155"/>
      <c r="U18" s="63"/>
      <c r="V18" s="64">
        <v>0</v>
      </c>
      <c r="W18" s="64"/>
      <c r="X18" s="200">
        <v>0</v>
      </c>
      <c r="Y18" s="155"/>
      <c r="Z18" s="63"/>
      <c r="AA18" s="64">
        <v>0</v>
      </c>
      <c r="AB18" s="64"/>
      <c r="AC18" s="200">
        <v>0</v>
      </c>
      <c r="AD18" s="155"/>
      <c r="AE18" s="153"/>
      <c r="AF18" s="140">
        <v>0</v>
      </c>
      <c r="AG18" s="140"/>
      <c r="AH18" s="200">
        <v>0</v>
      </c>
      <c r="AI18" s="140"/>
      <c r="AJ18" s="153"/>
      <c r="AK18" s="140">
        <v>0</v>
      </c>
      <c r="AL18" s="140"/>
      <c r="AM18" s="200">
        <v>0</v>
      </c>
      <c r="AN18" s="156"/>
      <c r="AO18" s="221">
        <v>0</v>
      </c>
      <c r="AP18" s="223">
        <v>443</v>
      </c>
      <c r="AQ18" s="223">
        <v>404</v>
      </c>
      <c r="AR18" s="235">
        <v>0.91200000000000003</v>
      </c>
      <c r="AS18" s="223">
        <v>380</v>
      </c>
      <c r="AT18" s="235">
        <v>0.85799999999999998</v>
      </c>
      <c r="AU18" s="223">
        <v>380</v>
      </c>
      <c r="AV18" s="232">
        <v>0.85799999999999998</v>
      </c>
      <c r="AW18" s="223">
        <v>194</v>
      </c>
      <c r="AX18" s="223">
        <v>171</v>
      </c>
      <c r="AY18" s="235">
        <v>0.88100000000000001</v>
      </c>
      <c r="AZ18" s="223">
        <v>157</v>
      </c>
      <c r="BA18" s="235">
        <v>0.80900000000000005</v>
      </c>
      <c r="BB18" s="223">
        <v>157</v>
      </c>
      <c r="BC18" s="232">
        <v>0.80900000000000005</v>
      </c>
    </row>
    <row r="19" spans="1:55" x14ac:dyDescent="0.25">
      <c r="A19" s="226">
        <v>1</v>
      </c>
      <c r="B19" s="211" t="s">
        <v>145</v>
      </c>
      <c r="C19" s="211">
        <v>2427</v>
      </c>
      <c r="D19" s="211" t="s">
        <v>196</v>
      </c>
      <c r="E19" s="211">
        <v>864</v>
      </c>
      <c r="F19" s="211">
        <v>865</v>
      </c>
      <c r="G19" s="211"/>
      <c r="H19" s="220" t="str">
        <f>HYPERLINK("https://map.geo.admin.ch/?zoom=7&amp;E=614400&amp;N=239600&amp;layers=ch.kantone.cadastralwebmap-farbe,ch.swisstopo.amtliches-strassenverzeichnis,ch.bfs.gebaeude_wohnungs_register,KML||https://tinyurl.com/yy7ya4g9/SO/2427_bdg_erw.kml","KML building")</f>
        <v>KML building</v>
      </c>
      <c r="I19" s="154">
        <v>0</v>
      </c>
      <c r="J19" s="242" t="s">
        <v>540</v>
      </c>
      <c r="K19" s="63">
        <v>0</v>
      </c>
      <c r="L19" s="64">
        <v>0</v>
      </c>
      <c r="M19" s="64"/>
      <c r="N19" s="200">
        <v>0</v>
      </c>
      <c r="O19" s="155"/>
      <c r="P19" s="63"/>
      <c r="Q19" s="64">
        <v>0</v>
      </c>
      <c r="R19" s="64"/>
      <c r="S19" s="200">
        <v>0</v>
      </c>
      <c r="T19" s="155"/>
      <c r="U19" s="63"/>
      <c r="V19" s="64">
        <v>0</v>
      </c>
      <c r="W19" s="64"/>
      <c r="X19" s="200">
        <v>0</v>
      </c>
      <c r="Y19" s="155"/>
      <c r="Z19" s="63"/>
      <c r="AA19" s="64">
        <v>0</v>
      </c>
      <c r="AB19" s="64"/>
      <c r="AC19" s="200">
        <v>0</v>
      </c>
      <c r="AD19" s="155"/>
      <c r="AE19" s="153"/>
      <c r="AF19" s="140">
        <v>2</v>
      </c>
      <c r="AG19" s="140"/>
      <c r="AH19" s="200">
        <v>2.3E-3</v>
      </c>
      <c r="AI19" s="140"/>
      <c r="AJ19" s="153"/>
      <c r="AK19" s="140">
        <v>0</v>
      </c>
      <c r="AL19" s="140"/>
      <c r="AM19" s="200">
        <v>0</v>
      </c>
      <c r="AN19" s="156"/>
      <c r="AO19" s="221">
        <v>2.3E-3</v>
      </c>
      <c r="AP19" s="223">
        <v>392</v>
      </c>
      <c r="AQ19" s="223">
        <v>354</v>
      </c>
      <c r="AR19" s="235">
        <v>0.90300000000000002</v>
      </c>
      <c r="AS19" s="223">
        <v>343</v>
      </c>
      <c r="AT19" s="235">
        <v>0.875</v>
      </c>
      <c r="AU19" s="223">
        <v>333</v>
      </c>
      <c r="AV19" s="232">
        <v>0.84899999999999998</v>
      </c>
      <c r="AW19" s="223">
        <v>190</v>
      </c>
      <c r="AX19" s="223">
        <v>171</v>
      </c>
      <c r="AY19" s="235">
        <v>0.9</v>
      </c>
      <c r="AZ19" s="223">
        <v>173</v>
      </c>
      <c r="BA19" s="235">
        <v>0.91100000000000003</v>
      </c>
      <c r="BB19" s="223">
        <v>165</v>
      </c>
      <c r="BC19" s="232">
        <v>0.86799999999999999</v>
      </c>
    </row>
    <row r="20" spans="1:55" x14ac:dyDescent="0.25">
      <c r="A20" s="226">
        <v>1</v>
      </c>
      <c r="B20" s="211" t="s">
        <v>145</v>
      </c>
      <c r="C20" s="211">
        <v>2428</v>
      </c>
      <c r="D20" s="211" t="s">
        <v>197</v>
      </c>
      <c r="E20" s="211">
        <v>1517</v>
      </c>
      <c r="F20" s="211">
        <v>1574</v>
      </c>
      <c r="G20" s="211"/>
      <c r="H20" s="220" t="str">
        <f>HYPERLINK("https://map.geo.admin.ch/?zoom=7&amp;E=619900&amp;N=243400&amp;layers=ch.kantone.cadastralwebmap-farbe,ch.swisstopo.amtliches-strassenverzeichnis,ch.bfs.gebaeude_wohnungs_register,KML||https://tinyurl.com/yy7ya4g9/SO/2428_bdg_erw.kml","KML building")</f>
        <v>KML building</v>
      </c>
      <c r="I20" s="154">
        <v>16</v>
      </c>
      <c r="J20" s="242" t="s">
        <v>541</v>
      </c>
      <c r="K20" s="63">
        <v>1.054713249835201E-2</v>
      </c>
      <c r="L20" s="64">
        <v>0</v>
      </c>
      <c r="M20" s="64"/>
      <c r="N20" s="200">
        <v>0</v>
      </c>
      <c r="O20" s="155"/>
      <c r="P20" s="63"/>
      <c r="Q20" s="64">
        <v>0</v>
      </c>
      <c r="R20" s="64"/>
      <c r="S20" s="200">
        <v>0</v>
      </c>
      <c r="T20" s="155"/>
      <c r="U20" s="63"/>
      <c r="V20" s="64">
        <v>0</v>
      </c>
      <c r="W20" s="64"/>
      <c r="X20" s="200">
        <v>0</v>
      </c>
      <c r="Y20" s="155"/>
      <c r="Z20" s="63"/>
      <c r="AA20" s="64">
        <v>0</v>
      </c>
      <c r="AB20" s="64"/>
      <c r="AC20" s="200">
        <v>0</v>
      </c>
      <c r="AD20" s="155"/>
      <c r="AE20" s="153"/>
      <c r="AF20" s="140">
        <v>2</v>
      </c>
      <c r="AG20" s="140"/>
      <c r="AH20" s="200">
        <v>1.2999999999999999E-3</v>
      </c>
      <c r="AI20" s="140"/>
      <c r="AJ20" s="153"/>
      <c r="AK20" s="140">
        <v>13</v>
      </c>
      <c r="AL20" s="140"/>
      <c r="AM20" s="200">
        <v>8.6E-3</v>
      </c>
      <c r="AN20" s="156"/>
      <c r="AO20" s="221">
        <v>9.8999999999999991E-3</v>
      </c>
      <c r="AP20" s="223">
        <v>667</v>
      </c>
      <c r="AQ20" s="223">
        <v>654</v>
      </c>
      <c r="AR20" s="235">
        <v>0.98099999999999998</v>
      </c>
      <c r="AS20" s="223">
        <v>618</v>
      </c>
      <c r="AT20" s="235">
        <v>0.92700000000000005</v>
      </c>
      <c r="AU20" s="223">
        <v>615</v>
      </c>
      <c r="AV20" s="232">
        <v>0.92200000000000004</v>
      </c>
      <c r="AW20" s="223">
        <v>321</v>
      </c>
      <c r="AX20" s="223">
        <v>311</v>
      </c>
      <c r="AY20" s="235">
        <v>0.96899999999999997</v>
      </c>
      <c r="AZ20" s="223">
        <v>283</v>
      </c>
      <c r="BA20" s="235">
        <v>0.88200000000000001</v>
      </c>
      <c r="BB20" s="223">
        <v>280</v>
      </c>
      <c r="BC20" s="232">
        <v>0.872</v>
      </c>
    </row>
    <row r="21" spans="1:55" x14ac:dyDescent="0.25">
      <c r="A21" s="226">
        <v>1</v>
      </c>
      <c r="B21" s="211" t="s">
        <v>145</v>
      </c>
      <c r="C21" s="211">
        <v>2430</v>
      </c>
      <c r="D21" s="211" t="s">
        <v>365</v>
      </c>
      <c r="E21" s="211">
        <v>854</v>
      </c>
      <c r="F21" s="211">
        <v>855</v>
      </c>
      <c r="G21" s="211"/>
      <c r="H21" s="220" t="str">
        <f>HYPERLINK("https://map.geo.admin.ch/?zoom=7&amp;E=606800&amp;N=236700&amp;layers=ch.kantone.cadastralwebmap-farbe,ch.swisstopo.amtliches-strassenverzeichnis,ch.bfs.gebaeude_wohnungs_register,KML||https://tinyurl.com/yy7ya4g9/SO/2430_bdg_erw.kml","KML building")</f>
        <v>KML building</v>
      </c>
      <c r="I21" s="154">
        <v>27</v>
      </c>
      <c r="J21" s="242" t="s">
        <v>542</v>
      </c>
      <c r="K21" s="63">
        <v>3.161592505854801E-2</v>
      </c>
      <c r="L21" s="64">
        <v>0</v>
      </c>
      <c r="M21" s="64"/>
      <c r="N21" s="200">
        <v>0</v>
      </c>
      <c r="O21" s="155"/>
      <c r="P21" s="63"/>
      <c r="Q21" s="64">
        <v>0</v>
      </c>
      <c r="R21" s="64"/>
      <c r="S21" s="200">
        <v>0</v>
      </c>
      <c r="T21" s="155"/>
      <c r="U21" s="63"/>
      <c r="V21" s="64">
        <v>0</v>
      </c>
      <c r="W21" s="64"/>
      <c r="X21" s="200">
        <v>0</v>
      </c>
      <c r="Y21" s="155"/>
      <c r="Z21" s="63"/>
      <c r="AA21" s="64">
        <v>0</v>
      </c>
      <c r="AB21" s="64"/>
      <c r="AC21" s="200">
        <v>0</v>
      </c>
      <c r="AD21" s="155"/>
      <c r="AE21" s="153"/>
      <c r="AF21" s="140">
        <v>12</v>
      </c>
      <c r="AG21" s="140"/>
      <c r="AH21" s="200">
        <v>1.41E-2</v>
      </c>
      <c r="AI21" s="140"/>
      <c r="AJ21" s="153"/>
      <c r="AK21" s="140">
        <v>9</v>
      </c>
      <c r="AL21" s="140"/>
      <c r="AM21" s="200">
        <v>1.0500000000000001E-2</v>
      </c>
      <c r="AN21" s="156"/>
      <c r="AO21" s="230">
        <v>2.46E-2</v>
      </c>
      <c r="AP21" s="223">
        <v>407</v>
      </c>
      <c r="AQ21" s="223">
        <v>368</v>
      </c>
      <c r="AR21" s="235">
        <v>0.90400000000000003</v>
      </c>
      <c r="AS21" s="223">
        <v>326</v>
      </c>
      <c r="AT21" s="235">
        <v>0.80100000000000005</v>
      </c>
      <c r="AU21" s="223">
        <v>326</v>
      </c>
      <c r="AV21" s="232">
        <v>0.80100000000000005</v>
      </c>
      <c r="AW21" s="223">
        <v>203</v>
      </c>
      <c r="AX21" s="223">
        <v>196</v>
      </c>
      <c r="AY21" s="235">
        <v>0.96599999999999997</v>
      </c>
      <c r="AZ21" s="223">
        <v>177</v>
      </c>
      <c r="BA21" s="235">
        <v>0.872</v>
      </c>
      <c r="BB21" s="223">
        <v>177</v>
      </c>
      <c r="BC21" s="232">
        <v>0.872</v>
      </c>
    </row>
    <row r="22" spans="1:55" x14ac:dyDescent="0.25">
      <c r="A22" s="226">
        <v>1</v>
      </c>
      <c r="B22" s="211" t="s">
        <v>145</v>
      </c>
      <c r="C22" s="211">
        <v>2445</v>
      </c>
      <c r="D22" s="211" t="s">
        <v>198</v>
      </c>
      <c r="E22" s="211">
        <v>203</v>
      </c>
      <c r="F22" s="211">
        <v>204</v>
      </c>
      <c r="G22" s="211"/>
      <c r="H22" s="220" t="str">
        <f>HYPERLINK("https://map.geo.admin.ch/?zoom=7&amp;E=598400&amp;N=218100&amp;layers=ch.kantone.cadastralwebmap-farbe,ch.swisstopo.amtliches-strassenverzeichnis,ch.bfs.gebaeude_wohnungs_register,KML||https://tinyurl.com/yy7ya4g9/SO/2445_bdg_erw.kml","KML building")</f>
        <v>KML building</v>
      </c>
      <c r="I22" s="154">
        <v>0</v>
      </c>
      <c r="J22" s="242" t="s">
        <v>543</v>
      </c>
      <c r="K22" s="63">
        <v>0</v>
      </c>
      <c r="L22" s="64">
        <v>0</v>
      </c>
      <c r="M22" s="64"/>
      <c r="N22" s="200">
        <v>0</v>
      </c>
      <c r="O22" s="155"/>
      <c r="P22" s="63"/>
      <c r="Q22" s="64">
        <v>0</v>
      </c>
      <c r="R22" s="64"/>
      <c r="S22" s="200">
        <v>0</v>
      </c>
      <c r="T22" s="155"/>
      <c r="U22" s="63"/>
      <c r="V22" s="64">
        <v>0</v>
      </c>
      <c r="W22" s="64"/>
      <c r="X22" s="200">
        <v>0</v>
      </c>
      <c r="Y22" s="155"/>
      <c r="Z22" s="63"/>
      <c r="AA22" s="64">
        <v>0</v>
      </c>
      <c r="AB22" s="64"/>
      <c r="AC22" s="200">
        <v>0</v>
      </c>
      <c r="AD22" s="155"/>
      <c r="AE22" s="153"/>
      <c r="AF22" s="140">
        <v>0</v>
      </c>
      <c r="AG22" s="140"/>
      <c r="AH22" s="200">
        <v>0</v>
      </c>
      <c r="AI22" s="140"/>
      <c r="AJ22" s="153"/>
      <c r="AK22" s="140">
        <v>0</v>
      </c>
      <c r="AL22" s="140"/>
      <c r="AM22" s="200">
        <v>0</v>
      </c>
      <c r="AN22" s="156"/>
      <c r="AO22" s="230">
        <v>0</v>
      </c>
      <c r="AP22" s="223">
        <v>74</v>
      </c>
      <c r="AQ22" s="223">
        <v>71</v>
      </c>
      <c r="AR22" s="235">
        <v>0.95899999999999996</v>
      </c>
      <c r="AS22" s="223">
        <v>71</v>
      </c>
      <c r="AT22" s="235">
        <v>0.95899999999999996</v>
      </c>
      <c r="AU22" s="223">
        <v>71</v>
      </c>
      <c r="AV22" s="232">
        <v>0.95899999999999996</v>
      </c>
      <c r="AW22" s="223">
        <v>46</v>
      </c>
      <c r="AX22" s="223">
        <v>44</v>
      </c>
      <c r="AY22" s="235">
        <v>0.95699999999999996</v>
      </c>
      <c r="AZ22" s="223">
        <v>44</v>
      </c>
      <c r="BA22" s="235">
        <v>0.95699999999999996</v>
      </c>
      <c r="BB22" s="223">
        <v>44</v>
      </c>
      <c r="BC22" s="232">
        <v>0.95699999999999996</v>
      </c>
    </row>
    <row r="23" spans="1:55" x14ac:dyDescent="0.25">
      <c r="A23" s="226">
        <v>1</v>
      </c>
      <c r="B23" s="211" t="s">
        <v>145</v>
      </c>
      <c r="C23" s="211">
        <v>2455</v>
      </c>
      <c r="D23" s="211" t="s">
        <v>199</v>
      </c>
      <c r="E23" s="211">
        <v>511</v>
      </c>
      <c r="F23" s="211">
        <v>514</v>
      </c>
      <c r="G23" s="211"/>
      <c r="H23" s="220" t="str">
        <f>HYPERLINK("https://map.geo.admin.ch/?zoom=7&amp;E=605600&amp;N=223500&amp;layers=ch.kantone.cadastralwebmap-farbe,ch.swisstopo.amtliches-strassenverzeichnis,ch.bfs.gebaeude_wohnungs_register,KML||https://tinyurl.com/yy7ya4g9/SO/2455_bdg_erw.kml","KML building")</f>
        <v>KML building</v>
      </c>
      <c r="I23" s="154">
        <v>5</v>
      </c>
      <c r="J23" s="242" t="s">
        <v>544</v>
      </c>
      <c r="K23" s="63">
        <v>9.7847358121330719E-3</v>
      </c>
      <c r="L23" s="64">
        <v>0</v>
      </c>
      <c r="M23" s="64"/>
      <c r="N23" s="200">
        <v>0</v>
      </c>
      <c r="O23" s="155"/>
      <c r="P23" s="63"/>
      <c r="Q23" s="64">
        <v>0</v>
      </c>
      <c r="R23" s="64"/>
      <c r="S23" s="200">
        <v>0</v>
      </c>
      <c r="T23" s="155"/>
      <c r="U23" s="63"/>
      <c r="V23" s="64">
        <v>0</v>
      </c>
      <c r="W23" s="64"/>
      <c r="X23" s="200">
        <v>0</v>
      </c>
      <c r="Y23" s="155"/>
      <c r="Z23" s="63"/>
      <c r="AA23" s="64">
        <v>0</v>
      </c>
      <c r="AB23" s="64"/>
      <c r="AC23" s="200">
        <v>0</v>
      </c>
      <c r="AD23" s="155"/>
      <c r="AE23" s="153"/>
      <c r="AF23" s="140">
        <v>0</v>
      </c>
      <c r="AG23" s="140"/>
      <c r="AH23" s="200">
        <v>0</v>
      </c>
      <c r="AI23" s="140"/>
      <c r="AJ23" s="153"/>
      <c r="AK23" s="140">
        <v>0</v>
      </c>
      <c r="AL23" s="140"/>
      <c r="AM23" s="200">
        <v>0</v>
      </c>
      <c r="AN23" s="156"/>
      <c r="AO23" s="230">
        <v>0</v>
      </c>
      <c r="AP23" s="223">
        <v>199</v>
      </c>
      <c r="AQ23" s="223">
        <v>195</v>
      </c>
      <c r="AR23" s="235">
        <v>0.98</v>
      </c>
      <c r="AS23" s="223">
        <v>195</v>
      </c>
      <c r="AT23" s="235">
        <v>0.98</v>
      </c>
      <c r="AU23" s="223">
        <v>195</v>
      </c>
      <c r="AV23" s="232">
        <v>0.98</v>
      </c>
      <c r="AW23" s="223">
        <v>86</v>
      </c>
      <c r="AX23" s="223">
        <v>82</v>
      </c>
      <c r="AY23" s="235">
        <v>0.95299999999999996</v>
      </c>
      <c r="AZ23" s="223">
        <v>82</v>
      </c>
      <c r="BA23" s="235">
        <v>0.95299999999999996</v>
      </c>
      <c r="BB23" s="223">
        <v>82</v>
      </c>
      <c r="BC23" s="232">
        <v>0.95299999999999996</v>
      </c>
    </row>
    <row r="24" spans="1:55" x14ac:dyDescent="0.25">
      <c r="A24" s="226">
        <v>1</v>
      </c>
      <c r="B24" s="211" t="s">
        <v>145</v>
      </c>
      <c r="C24" s="211">
        <v>2457</v>
      </c>
      <c r="D24" s="211" t="s">
        <v>200</v>
      </c>
      <c r="E24" s="211">
        <v>841</v>
      </c>
      <c r="F24" s="211">
        <v>849</v>
      </c>
      <c r="G24" s="211"/>
      <c r="H24" s="220" t="str">
        <f>HYPERLINK("https://map.geo.admin.ch/?zoom=7&amp;E=600700&amp;N=215700&amp;layers=ch.kantone.cadastralwebmap-farbe,ch.swisstopo.amtliches-strassenverzeichnis,ch.bfs.gebaeude_wohnungs_register,KML||https://tinyurl.com/yy7ya4g9/SO/2457_bdg_erw.kml","KML building")</f>
        <v>KML building</v>
      </c>
      <c r="I24" s="154">
        <v>8</v>
      </c>
      <c r="J24" s="242" t="s">
        <v>545</v>
      </c>
      <c r="K24" s="63">
        <v>9.512485136741973E-3</v>
      </c>
      <c r="L24" s="64">
        <v>0</v>
      </c>
      <c r="M24" s="64"/>
      <c r="N24" s="200">
        <v>0</v>
      </c>
      <c r="O24" s="155"/>
      <c r="P24" s="63"/>
      <c r="Q24" s="64">
        <v>0</v>
      </c>
      <c r="R24" s="64"/>
      <c r="S24" s="200">
        <v>0</v>
      </c>
      <c r="T24" s="155"/>
      <c r="U24" s="63"/>
      <c r="V24" s="64">
        <v>0</v>
      </c>
      <c r="W24" s="64"/>
      <c r="X24" s="200">
        <v>0</v>
      </c>
      <c r="Y24" s="155"/>
      <c r="Z24" s="63"/>
      <c r="AA24" s="64">
        <v>2</v>
      </c>
      <c r="AB24" s="64"/>
      <c r="AC24" s="200">
        <v>2.3999999999999998E-3</v>
      </c>
      <c r="AD24" s="155"/>
      <c r="AE24" s="153"/>
      <c r="AF24" s="140">
        <v>5</v>
      </c>
      <c r="AG24" s="140"/>
      <c r="AH24" s="200">
        <v>5.8999999999999999E-3</v>
      </c>
      <c r="AI24" s="140"/>
      <c r="AJ24" s="153"/>
      <c r="AK24" s="140">
        <v>1</v>
      </c>
      <c r="AL24" s="140"/>
      <c r="AM24" s="200">
        <v>1.1999999999999999E-3</v>
      </c>
      <c r="AN24" s="156"/>
      <c r="AO24" s="230">
        <v>9.4999999999999998E-3</v>
      </c>
      <c r="AP24" s="223">
        <v>359</v>
      </c>
      <c r="AQ24" s="223">
        <v>289</v>
      </c>
      <c r="AR24" s="235">
        <v>0.80500000000000005</v>
      </c>
      <c r="AS24" s="223">
        <v>283</v>
      </c>
      <c r="AT24" s="235">
        <v>0.78800000000000003</v>
      </c>
      <c r="AU24" s="223">
        <v>282</v>
      </c>
      <c r="AV24" s="232">
        <v>0.78600000000000003</v>
      </c>
      <c r="AW24" s="223">
        <v>169</v>
      </c>
      <c r="AX24" s="223">
        <v>159</v>
      </c>
      <c r="AY24" s="235">
        <v>0.94099999999999995</v>
      </c>
      <c r="AZ24" s="223">
        <v>156</v>
      </c>
      <c r="BA24" s="235">
        <v>0.92300000000000004</v>
      </c>
      <c r="BB24" s="223">
        <v>155</v>
      </c>
      <c r="BC24" s="232">
        <v>0.91700000000000004</v>
      </c>
    </row>
    <row r="25" spans="1:55" x14ac:dyDescent="0.25">
      <c r="A25" s="226">
        <v>1</v>
      </c>
      <c r="B25" s="211" t="s">
        <v>145</v>
      </c>
      <c r="C25" s="211">
        <v>2461</v>
      </c>
      <c r="D25" s="211" t="s">
        <v>201</v>
      </c>
      <c r="E25" s="211">
        <v>562</v>
      </c>
      <c r="F25" s="211">
        <v>569</v>
      </c>
      <c r="G25" s="211"/>
      <c r="H25" s="220" t="str">
        <f>HYPERLINK("https://map.geo.admin.ch/?zoom=7&amp;E=596400&amp;N=217800&amp;layers=ch.kantone.cadastralwebmap-farbe,ch.swisstopo.amtliches-strassenverzeichnis,ch.bfs.gebaeude_wohnungs_register,KML||https://tinyurl.com/yy7ya4g9/SO/2461_bdg_erw.kml","KML building")</f>
        <v>KML building</v>
      </c>
      <c r="I25" s="154">
        <v>1</v>
      </c>
      <c r="J25" s="242" t="s">
        <v>546</v>
      </c>
      <c r="K25" s="63">
        <v>1.7793594306049821E-3</v>
      </c>
      <c r="L25" s="64">
        <v>0</v>
      </c>
      <c r="M25" s="64"/>
      <c r="N25" s="200">
        <v>0</v>
      </c>
      <c r="O25" s="155"/>
      <c r="P25" s="63"/>
      <c r="Q25" s="64">
        <v>0</v>
      </c>
      <c r="R25" s="64"/>
      <c r="S25" s="200">
        <v>0</v>
      </c>
      <c r="T25" s="155"/>
      <c r="U25" s="63"/>
      <c r="V25" s="64">
        <v>0</v>
      </c>
      <c r="W25" s="64"/>
      <c r="X25" s="200">
        <v>0</v>
      </c>
      <c r="Y25" s="155"/>
      <c r="Z25" s="63"/>
      <c r="AA25" s="64">
        <v>0</v>
      </c>
      <c r="AB25" s="64"/>
      <c r="AC25" s="200">
        <v>0</v>
      </c>
      <c r="AD25" s="155"/>
      <c r="AE25" s="153"/>
      <c r="AF25" s="140">
        <v>2</v>
      </c>
      <c r="AG25" s="140"/>
      <c r="AH25" s="200">
        <v>3.5999999999999999E-3</v>
      </c>
      <c r="AI25" s="140"/>
      <c r="AJ25" s="153"/>
      <c r="AK25" s="140">
        <v>2</v>
      </c>
      <c r="AL25" s="140"/>
      <c r="AM25" s="200">
        <v>3.5999999999999999E-3</v>
      </c>
      <c r="AN25" s="156"/>
      <c r="AO25" s="230">
        <v>7.1999999999999998E-3</v>
      </c>
      <c r="AP25" s="223">
        <v>209</v>
      </c>
      <c r="AQ25" s="223">
        <v>169</v>
      </c>
      <c r="AR25" s="235">
        <v>0.80900000000000005</v>
      </c>
      <c r="AS25" s="223">
        <v>165</v>
      </c>
      <c r="AT25" s="235">
        <v>0.78900000000000003</v>
      </c>
      <c r="AU25" s="223">
        <v>165</v>
      </c>
      <c r="AV25" s="232">
        <v>0.78900000000000003</v>
      </c>
      <c r="AW25" s="223">
        <v>141</v>
      </c>
      <c r="AX25" s="223">
        <v>127</v>
      </c>
      <c r="AY25" s="235">
        <v>0.90100000000000002</v>
      </c>
      <c r="AZ25" s="223">
        <v>124</v>
      </c>
      <c r="BA25" s="235">
        <v>0.879</v>
      </c>
      <c r="BB25" s="223">
        <v>124</v>
      </c>
      <c r="BC25" s="232">
        <v>0.879</v>
      </c>
    </row>
    <row r="26" spans="1:55" x14ac:dyDescent="0.25">
      <c r="A26" s="226">
        <v>1</v>
      </c>
      <c r="B26" s="211" t="s">
        <v>145</v>
      </c>
      <c r="C26" s="211">
        <v>2463</v>
      </c>
      <c r="D26" s="211" t="s">
        <v>202</v>
      </c>
      <c r="E26" s="211">
        <v>139</v>
      </c>
      <c r="F26" s="211">
        <v>143</v>
      </c>
      <c r="G26" s="211"/>
      <c r="H26" s="220" t="str">
        <f>HYPERLINK("https://map.geo.admin.ch/?zoom=7&amp;E=603400&amp;N=218700&amp;layers=ch.kantone.cadastralwebmap-farbe,ch.swisstopo.amtliches-strassenverzeichnis,ch.bfs.gebaeude_wohnungs_register,KML||https://tinyurl.com/yy7ya4g9/SO/2463_bdg_erw.kml","KML building")</f>
        <v>KML building</v>
      </c>
      <c r="I26" s="154">
        <v>1</v>
      </c>
      <c r="J26" s="241" t="s">
        <v>547</v>
      </c>
      <c r="K26" s="63">
        <v>7.1942446043165471E-3</v>
      </c>
      <c r="L26" s="64">
        <v>0</v>
      </c>
      <c r="M26" s="64"/>
      <c r="N26" s="200">
        <v>0</v>
      </c>
      <c r="O26" s="155"/>
      <c r="P26" s="63"/>
      <c r="Q26" s="64">
        <v>0</v>
      </c>
      <c r="R26" s="64"/>
      <c r="S26" s="200">
        <v>0</v>
      </c>
      <c r="T26" s="155"/>
      <c r="U26" s="63"/>
      <c r="V26" s="64">
        <v>0</v>
      </c>
      <c r="W26" s="64"/>
      <c r="X26" s="200">
        <v>0</v>
      </c>
      <c r="Y26" s="155"/>
      <c r="Z26" s="63"/>
      <c r="AA26" s="64">
        <v>4</v>
      </c>
      <c r="AB26" s="64"/>
      <c r="AC26" s="200">
        <v>2.8000000000000001E-2</v>
      </c>
      <c r="AD26" s="155"/>
      <c r="AE26" s="153"/>
      <c r="AF26" s="140">
        <v>5</v>
      </c>
      <c r="AG26" s="140"/>
      <c r="AH26" s="200">
        <v>3.5999999999999997E-2</v>
      </c>
      <c r="AI26" s="140"/>
      <c r="AJ26" s="153"/>
      <c r="AK26" s="140">
        <v>0</v>
      </c>
      <c r="AL26" s="140"/>
      <c r="AM26" s="200">
        <v>0</v>
      </c>
      <c r="AN26" s="156"/>
      <c r="AO26" s="230">
        <v>6.4000000000000001E-2</v>
      </c>
      <c r="AP26" s="223">
        <v>53</v>
      </c>
      <c r="AQ26" s="223">
        <v>50</v>
      </c>
      <c r="AR26" s="235">
        <v>0.94299999999999995</v>
      </c>
      <c r="AS26" s="223">
        <v>52</v>
      </c>
      <c r="AT26" s="235">
        <v>0.98099999999999998</v>
      </c>
      <c r="AU26" s="223">
        <v>50</v>
      </c>
      <c r="AV26" s="232">
        <v>0.94299999999999995</v>
      </c>
      <c r="AW26" s="223">
        <v>26</v>
      </c>
      <c r="AX26" s="223">
        <v>23</v>
      </c>
      <c r="AY26" s="235">
        <v>0.88500000000000001</v>
      </c>
      <c r="AZ26" s="223">
        <v>25</v>
      </c>
      <c r="BA26" s="235">
        <v>0.96199999999999997</v>
      </c>
      <c r="BB26" s="223">
        <v>23</v>
      </c>
      <c r="BC26" s="232">
        <v>0.88500000000000001</v>
      </c>
    </row>
    <row r="27" spans="1:55" x14ac:dyDescent="0.25">
      <c r="A27" s="226">
        <v>1</v>
      </c>
      <c r="B27" s="211" t="s">
        <v>145</v>
      </c>
      <c r="C27" s="211">
        <v>2464</v>
      </c>
      <c r="D27" s="211" t="s">
        <v>203</v>
      </c>
      <c r="E27" s="211">
        <v>700</v>
      </c>
      <c r="F27" s="211">
        <v>715</v>
      </c>
      <c r="G27" s="211"/>
      <c r="H27" s="220" t="str">
        <f>HYPERLINK("https://map.geo.admin.ch/?zoom=7&amp;E=604800&amp;N=226600&amp;layers=ch.kantone.cadastralwebmap-farbe,ch.swisstopo.amtliches-strassenverzeichnis,ch.bfs.gebaeude_wohnungs_register,KML||https://tinyurl.com/yy7ya4g9/SO/2464_bdg_erw.kml","KML building")</f>
        <v>KML building</v>
      </c>
      <c r="I27" s="154">
        <v>6</v>
      </c>
      <c r="J27" s="242" t="s">
        <v>548</v>
      </c>
      <c r="K27" s="63">
        <v>8.5714285714285719E-3</v>
      </c>
      <c r="L27" s="64">
        <v>0</v>
      </c>
      <c r="M27" s="64"/>
      <c r="N27" s="200">
        <v>0</v>
      </c>
      <c r="O27" s="155"/>
      <c r="P27" s="63"/>
      <c r="Q27" s="64">
        <v>0</v>
      </c>
      <c r="R27" s="64"/>
      <c r="S27" s="200">
        <v>0</v>
      </c>
      <c r="T27" s="155"/>
      <c r="U27" s="63"/>
      <c r="V27" s="64">
        <v>0</v>
      </c>
      <c r="W27" s="64"/>
      <c r="X27" s="200">
        <v>0</v>
      </c>
      <c r="Y27" s="155"/>
      <c r="Z27" s="63"/>
      <c r="AA27" s="64">
        <v>0</v>
      </c>
      <c r="AB27" s="64"/>
      <c r="AC27" s="200">
        <v>0</v>
      </c>
      <c r="AD27" s="155"/>
      <c r="AE27" s="153"/>
      <c r="AF27" s="140">
        <v>1</v>
      </c>
      <c r="AG27" s="140"/>
      <c r="AH27" s="200">
        <v>1.4E-3</v>
      </c>
      <c r="AI27" s="140"/>
      <c r="AJ27" s="153"/>
      <c r="AK27" s="140">
        <v>1</v>
      </c>
      <c r="AL27" s="140"/>
      <c r="AM27" s="200">
        <v>1.4E-3</v>
      </c>
      <c r="AN27" s="156"/>
      <c r="AO27" s="230">
        <v>2.8E-3</v>
      </c>
      <c r="AP27" s="223">
        <v>332</v>
      </c>
      <c r="AQ27" s="223">
        <v>260</v>
      </c>
      <c r="AR27" s="235">
        <v>0.78300000000000003</v>
      </c>
      <c r="AS27" s="223">
        <v>260</v>
      </c>
      <c r="AT27" s="235">
        <v>0.78300000000000003</v>
      </c>
      <c r="AU27" s="223">
        <v>259</v>
      </c>
      <c r="AV27" s="232">
        <v>0.78</v>
      </c>
      <c r="AW27" s="223">
        <v>152</v>
      </c>
      <c r="AX27" s="223">
        <v>139</v>
      </c>
      <c r="AY27" s="235">
        <v>0.91400000000000003</v>
      </c>
      <c r="AZ27" s="223">
        <v>139</v>
      </c>
      <c r="BA27" s="235">
        <v>0.91400000000000003</v>
      </c>
      <c r="BB27" s="223">
        <v>138</v>
      </c>
      <c r="BC27" s="232">
        <v>0.90800000000000003</v>
      </c>
    </row>
    <row r="28" spans="1:55" x14ac:dyDescent="0.25">
      <c r="A28" s="226">
        <v>1</v>
      </c>
      <c r="B28" s="211" t="s">
        <v>145</v>
      </c>
      <c r="C28" s="211">
        <v>2465</v>
      </c>
      <c r="D28" s="211" t="s">
        <v>204</v>
      </c>
      <c r="E28" s="211">
        <v>1882</v>
      </c>
      <c r="F28" s="211">
        <v>1896</v>
      </c>
      <c r="G28" s="211"/>
      <c r="H28" s="220" t="str">
        <f>HYPERLINK("https://map.geo.admin.ch/?zoom=7&amp;E=&amp;N=&amp;layers=ch.kantone.cadastralwebmap-farbe,ch.swisstopo.amtliches-strassenverzeichnis,ch.bfs.gebaeude_wohnungs_register,KML||https://tinyurl.com/yy7ya4g9/SO/2465_bdg_erw.kml","KML building")</f>
        <v>KML building</v>
      </c>
      <c r="I28" s="154">
        <v>20</v>
      </c>
      <c r="J28" s="241" t="s">
        <v>549</v>
      </c>
      <c r="K28" s="63">
        <v>1.0626992561105207E-2</v>
      </c>
      <c r="L28" s="64">
        <v>0</v>
      </c>
      <c r="M28" s="64"/>
      <c r="N28" s="200">
        <v>0</v>
      </c>
      <c r="O28" s="155"/>
      <c r="P28" s="63"/>
      <c r="Q28" s="64">
        <v>0</v>
      </c>
      <c r="R28" s="64"/>
      <c r="S28" s="200">
        <v>0</v>
      </c>
      <c r="T28" s="155"/>
      <c r="U28" s="63"/>
      <c r="V28" s="64">
        <v>1</v>
      </c>
      <c r="W28" s="64"/>
      <c r="X28" s="200">
        <v>5.0000000000000001E-4</v>
      </c>
      <c r="Y28" s="155"/>
      <c r="Z28" s="63"/>
      <c r="AA28" s="64">
        <v>0</v>
      </c>
      <c r="AB28" s="64"/>
      <c r="AC28" s="200">
        <v>0</v>
      </c>
      <c r="AD28" s="155"/>
      <c r="AE28" s="153"/>
      <c r="AF28" s="140">
        <v>7</v>
      </c>
      <c r="AG28" s="140"/>
      <c r="AH28" s="200">
        <v>3.7000000000000002E-3</v>
      </c>
      <c r="AI28" s="140"/>
      <c r="AJ28" s="153"/>
      <c r="AK28" s="140">
        <v>5</v>
      </c>
      <c r="AL28" s="140"/>
      <c r="AM28" s="200">
        <v>2.7000000000000001E-3</v>
      </c>
      <c r="AN28" s="156"/>
      <c r="AO28" s="230">
        <v>6.9000000000000008E-3</v>
      </c>
      <c r="AP28" s="223">
        <v>829</v>
      </c>
      <c r="AQ28" s="223">
        <v>680</v>
      </c>
      <c r="AR28" s="235">
        <v>0.82</v>
      </c>
      <c r="AS28" s="223">
        <v>676</v>
      </c>
      <c r="AT28" s="235">
        <v>0.81499999999999995</v>
      </c>
      <c r="AU28" s="223">
        <v>672</v>
      </c>
      <c r="AV28" s="232">
        <v>0.81100000000000005</v>
      </c>
      <c r="AW28" s="223">
        <v>442</v>
      </c>
      <c r="AX28" s="223">
        <v>424</v>
      </c>
      <c r="AY28" s="235">
        <v>0.95899999999999996</v>
      </c>
      <c r="AZ28" s="223">
        <v>422</v>
      </c>
      <c r="BA28" s="235">
        <v>0.95499999999999996</v>
      </c>
      <c r="BB28" s="223">
        <v>418</v>
      </c>
      <c r="BC28" s="232">
        <v>0.94599999999999995</v>
      </c>
    </row>
    <row r="29" spans="1:55" x14ac:dyDescent="0.25">
      <c r="A29" s="226">
        <v>1</v>
      </c>
      <c r="B29" s="211" t="s">
        <v>145</v>
      </c>
      <c r="C29" s="211">
        <v>2471</v>
      </c>
      <c r="D29" s="211" t="s">
        <v>205</v>
      </c>
      <c r="E29" s="211">
        <v>540</v>
      </c>
      <c r="F29" s="211">
        <v>545</v>
      </c>
      <c r="G29" s="211"/>
      <c r="H29" s="220" t="str">
        <f>HYPERLINK("https://map.geo.admin.ch/?zoom=7&amp;E=605400&amp;N=259900&amp;layers=ch.kantone.cadastralwebmap-farbe,ch.swisstopo.amtliches-strassenverzeichnis,ch.bfs.gebaeude_wohnungs_register,KML||https://tinyurl.com/yy7ya4g9/SO/2471_bdg_erw.kml","KML building")</f>
        <v>KML building</v>
      </c>
      <c r="I29" s="154">
        <v>2</v>
      </c>
      <c r="J29" s="242" t="s">
        <v>550</v>
      </c>
      <c r="K29" s="63">
        <v>3.7037037037037038E-3</v>
      </c>
      <c r="L29" s="64">
        <v>0</v>
      </c>
      <c r="M29" s="64"/>
      <c r="N29" s="200">
        <v>0</v>
      </c>
      <c r="O29" s="155"/>
      <c r="P29" s="63"/>
      <c r="Q29" s="64">
        <v>0</v>
      </c>
      <c r="R29" s="64"/>
      <c r="S29" s="200">
        <v>0</v>
      </c>
      <c r="T29" s="155"/>
      <c r="U29" s="63"/>
      <c r="V29" s="64">
        <v>0</v>
      </c>
      <c r="W29" s="64"/>
      <c r="X29" s="200">
        <v>0</v>
      </c>
      <c r="Y29" s="155"/>
      <c r="Z29" s="63"/>
      <c r="AA29" s="64">
        <v>1</v>
      </c>
      <c r="AB29" s="64"/>
      <c r="AC29" s="200">
        <v>1.8E-3</v>
      </c>
      <c r="AD29" s="157"/>
      <c r="AE29" s="153"/>
      <c r="AF29" s="140">
        <v>4</v>
      </c>
      <c r="AG29" s="140"/>
      <c r="AH29" s="200">
        <v>7.4000000000000003E-3</v>
      </c>
      <c r="AI29" s="140"/>
      <c r="AJ29" s="153"/>
      <c r="AK29" s="140">
        <v>0</v>
      </c>
      <c r="AL29" s="140"/>
      <c r="AM29" s="200">
        <v>0</v>
      </c>
      <c r="AN29" s="156"/>
      <c r="AO29" s="230">
        <v>9.1999999999999998E-3</v>
      </c>
      <c r="AP29" s="223">
        <v>155</v>
      </c>
      <c r="AQ29" s="223">
        <v>118</v>
      </c>
      <c r="AR29" s="235">
        <v>0.76100000000000001</v>
      </c>
      <c r="AS29" s="223">
        <v>119</v>
      </c>
      <c r="AT29" s="235">
        <v>0.76800000000000002</v>
      </c>
      <c r="AU29" s="223">
        <v>116</v>
      </c>
      <c r="AV29" s="232">
        <v>0.748</v>
      </c>
      <c r="AW29" s="223">
        <v>68</v>
      </c>
      <c r="AX29" s="223">
        <v>56</v>
      </c>
      <c r="AY29" s="235">
        <v>0.82399999999999995</v>
      </c>
      <c r="AZ29" s="223">
        <v>56</v>
      </c>
      <c r="BA29" s="235">
        <v>0.82399999999999995</v>
      </c>
      <c r="BB29" s="223">
        <v>54</v>
      </c>
      <c r="BC29" s="232">
        <v>0.79400000000000004</v>
      </c>
    </row>
    <row r="30" spans="1:55" x14ac:dyDescent="0.25">
      <c r="A30" s="226">
        <v>1</v>
      </c>
      <c r="B30" s="211" t="s">
        <v>145</v>
      </c>
      <c r="C30" s="211">
        <v>2472</v>
      </c>
      <c r="D30" s="211" t="s">
        <v>206</v>
      </c>
      <c r="E30" s="211">
        <v>553</v>
      </c>
      <c r="F30" s="211">
        <v>554</v>
      </c>
      <c r="G30" s="211"/>
      <c r="H30" s="220" t="str">
        <f>HYPERLINK("https://map.geo.admin.ch/?zoom=7&amp;E=617500&amp;N=255400&amp;layers=ch.kantone.cadastralwebmap-farbe,ch.swisstopo.amtliches-strassenverzeichnis,ch.bfs.gebaeude_wohnungs_register,KML||https://tinyurl.com/yy7ya4g9/SO/2472_bdg_erw.kml","KML building")</f>
        <v>KML building</v>
      </c>
      <c r="I30" s="154">
        <v>9</v>
      </c>
      <c r="J30" s="242" t="s">
        <v>551</v>
      </c>
      <c r="K30" s="63">
        <v>1.62748643761302E-2</v>
      </c>
      <c r="L30" s="64">
        <v>0</v>
      </c>
      <c r="M30" s="64"/>
      <c r="N30" s="200">
        <v>0</v>
      </c>
      <c r="O30" s="155"/>
      <c r="P30" s="63"/>
      <c r="Q30" s="64">
        <v>0</v>
      </c>
      <c r="R30" s="64"/>
      <c r="S30" s="200">
        <v>0</v>
      </c>
      <c r="T30" s="155"/>
      <c r="U30" s="63"/>
      <c r="V30" s="64">
        <v>0</v>
      </c>
      <c r="W30" s="64"/>
      <c r="X30" s="200">
        <v>0</v>
      </c>
      <c r="Y30" s="155"/>
      <c r="Z30" s="63"/>
      <c r="AA30" s="64">
        <v>0</v>
      </c>
      <c r="AB30" s="64"/>
      <c r="AC30" s="200">
        <v>0</v>
      </c>
      <c r="AD30" s="155"/>
      <c r="AE30" s="153"/>
      <c r="AF30" s="140">
        <v>3</v>
      </c>
      <c r="AG30" s="140"/>
      <c r="AH30" s="200">
        <v>5.4000000000000003E-3</v>
      </c>
      <c r="AI30" s="140"/>
      <c r="AJ30" s="153"/>
      <c r="AK30" s="140">
        <v>1</v>
      </c>
      <c r="AL30" s="140"/>
      <c r="AM30" s="200">
        <v>1.8E-3</v>
      </c>
      <c r="AN30" s="156"/>
      <c r="AO30" s="230">
        <v>7.1999999999999998E-3</v>
      </c>
      <c r="AP30" s="223">
        <v>194</v>
      </c>
      <c r="AQ30" s="223">
        <v>190</v>
      </c>
      <c r="AR30" s="235">
        <v>0.97899999999999998</v>
      </c>
      <c r="AS30" s="223">
        <v>172</v>
      </c>
      <c r="AT30" s="235">
        <v>0.88700000000000001</v>
      </c>
      <c r="AU30" s="223">
        <v>172</v>
      </c>
      <c r="AV30" s="232">
        <v>0.88700000000000001</v>
      </c>
      <c r="AW30" s="223">
        <v>94</v>
      </c>
      <c r="AX30" s="223">
        <v>90</v>
      </c>
      <c r="AY30" s="235">
        <v>0.95699999999999996</v>
      </c>
      <c r="AZ30" s="223">
        <v>82</v>
      </c>
      <c r="BA30" s="235">
        <v>0.872</v>
      </c>
      <c r="BB30" s="223">
        <v>82</v>
      </c>
      <c r="BC30" s="232">
        <v>0.872</v>
      </c>
    </row>
    <row r="31" spans="1:55" x14ac:dyDescent="0.25">
      <c r="A31" s="226">
        <v>1</v>
      </c>
      <c r="B31" s="211" t="s">
        <v>145</v>
      </c>
      <c r="C31" s="211">
        <v>2473</v>
      </c>
      <c r="D31" s="211" t="s">
        <v>207</v>
      </c>
      <c r="E31" s="211">
        <v>2379</v>
      </c>
      <c r="F31" s="211">
        <v>2395</v>
      </c>
      <c r="G31" s="211"/>
      <c r="H31" s="220" t="str">
        <f>HYPERLINK("https://map.geo.admin.ch/?zoom=7&amp;E=613300&amp;N=258800&amp;layers=ch.kantone.cadastralwebmap-farbe,ch.swisstopo.amtliches-strassenverzeichnis,ch.bfs.gebaeude_wohnungs_register,KML||https://tinyurl.com/yy7ya4g9/SO/2473_bdg_erw.kml","KML building")</f>
        <v>KML building</v>
      </c>
      <c r="I31" s="154">
        <v>2</v>
      </c>
      <c r="J31" s="241" t="s">
        <v>552</v>
      </c>
      <c r="K31" s="63">
        <v>8.4068936527952921E-4</v>
      </c>
      <c r="L31" s="64">
        <v>0</v>
      </c>
      <c r="M31" s="64"/>
      <c r="N31" s="200">
        <v>0</v>
      </c>
      <c r="O31" s="155"/>
      <c r="P31" s="63"/>
      <c r="Q31" s="64">
        <v>0</v>
      </c>
      <c r="R31" s="64"/>
      <c r="S31" s="200">
        <v>0</v>
      </c>
      <c r="T31" s="155"/>
      <c r="U31" s="63"/>
      <c r="V31" s="64">
        <v>0</v>
      </c>
      <c r="W31" s="64"/>
      <c r="X31" s="200">
        <v>0</v>
      </c>
      <c r="Y31" s="155"/>
      <c r="Z31" s="63"/>
      <c r="AA31" s="64">
        <v>2</v>
      </c>
      <c r="AB31" s="64"/>
      <c r="AC31" s="200">
        <v>8.0000000000000004E-4</v>
      </c>
      <c r="AD31" s="155"/>
      <c r="AE31" s="153"/>
      <c r="AF31" s="140">
        <v>19</v>
      </c>
      <c r="AG31" s="140"/>
      <c r="AH31" s="200">
        <v>8.0000000000000002E-3</v>
      </c>
      <c r="AI31" s="140"/>
      <c r="AJ31" s="153"/>
      <c r="AK31" s="140">
        <v>9</v>
      </c>
      <c r="AL31" s="140"/>
      <c r="AM31" s="200">
        <v>3.8E-3</v>
      </c>
      <c r="AN31" s="156"/>
      <c r="AO31" s="230">
        <v>1.26E-2</v>
      </c>
      <c r="AP31" s="223">
        <v>642</v>
      </c>
      <c r="AQ31" s="223">
        <v>529</v>
      </c>
      <c r="AR31" s="235">
        <v>0.82399999999999995</v>
      </c>
      <c r="AS31" s="223">
        <v>532</v>
      </c>
      <c r="AT31" s="235">
        <v>0.82899999999999996</v>
      </c>
      <c r="AU31" s="223">
        <v>510</v>
      </c>
      <c r="AV31" s="232">
        <v>0.79400000000000004</v>
      </c>
      <c r="AW31" s="223">
        <v>280</v>
      </c>
      <c r="AX31" s="223">
        <v>246</v>
      </c>
      <c r="AY31" s="235">
        <v>0.879</v>
      </c>
      <c r="AZ31" s="223">
        <v>245</v>
      </c>
      <c r="BA31" s="235">
        <v>0.875</v>
      </c>
      <c r="BB31" s="223">
        <v>228</v>
      </c>
      <c r="BC31" s="232">
        <v>0.81399999999999995</v>
      </c>
    </row>
    <row r="32" spans="1:55" x14ac:dyDescent="0.25">
      <c r="A32" s="226">
        <v>1</v>
      </c>
      <c r="B32" s="211" t="s">
        <v>145</v>
      </c>
      <c r="C32" s="211">
        <v>2474</v>
      </c>
      <c r="D32" s="211" t="s">
        <v>208</v>
      </c>
      <c r="E32" s="211">
        <v>539</v>
      </c>
      <c r="F32" s="211">
        <v>544</v>
      </c>
      <c r="G32" s="211"/>
      <c r="H32" s="220" t="str">
        <f>HYPERLINK("https://map.geo.admin.ch/?zoom=7&amp;E=616600&amp;N=258300&amp;layers=ch.kantone.cadastralwebmap-farbe,ch.swisstopo.amtliches-strassenverzeichnis,ch.bfs.gebaeude_wohnungs_register,KML||https://tinyurl.com/yy7ya4g9/SO/2474_bdg_erw.kml","KML building")</f>
        <v>KML building</v>
      </c>
      <c r="I32" s="154">
        <v>6</v>
      </c>
      <c r="J32" s="243" t="s">
        <v>553</v>
      </c>
      <c r="K32" s="153">
        <v>1.1131725417439703E-2</v>
      </c>
      <c r="L32" s="64">
        <v>0</v>
      </c>
      <c r="M32" s="64"/>
      <c r="N32" s="200">
        <v>0</v>
      </c>
      <c r="O32" s="155"/>
      <c r="P32" s="63"/>
      <c r="Q32" s="64">
        <v>0</v>
      </c>
      <c r="R32" s="64"/>
      <c r="S32" s="200">
        <v>0</v>
      </c>
      <c r="T32" s="155"/>
      <c r="U32" s="63"/>
      <c r="V32" s="64">
        <v>0</v>
      </c>
      <c r="W32" s="64"/>
      <c r="X32" s="200">
        <v>0</v>
      </c>
      <c r="Y32" s="155"/>
      <c r="Z32" s="63"/>
      <c r="AA32" s="64">
        <v>0</v>
      </c>
      <c r="AB32" s="64"/>
      <c r="AC32" s="200">
        <v>0</v>
      </c>
      <c r="AD32" s="156"/>
      <c r="AE32" s="153"/>
      <c r="AF32" s="140">
        <v>3</v>
      </c>
      <c r="AG32" s="140"/>
      <c r="AH32" s="200">
        <v>5.5999999999999999E-3</v>
      </c>
      <c r="AI32" s="140"/>
      <c r="AJ32" s="153"/>
      <c r="AK32" s="140">
        <v>0</v>
      </c>
      <c r="AL32" s="140"/>
      <c r="AM32" s="200">
        <v>0</v>
      </c>
      <c r="AN32" s="156"/>
      <c r="AO32" s="230">
        <v>5.5999999999999999E-3</v>
      </c>
      <c r="AP32" s="223">
        <v>203</v>
      </c>
      <c r="AQ32" s="223">
        <v>165</v>
      </c>
      <c r="AR32" s="235">
        <v>0.81299999999999994</v>
      </c>
      <c r="AS32" s="223">
        <v>165</v>
      </c>
      <c r="AT32" s="235">
        <v>0.81299999999999994</v>
      </c>
      <c r="AU32" s="223">
        <v>165</v>
      </c>
      <c r="AV32" s="232">
        <v>0.81299999999999994</v>
      </c>
      <c r="AW32" s="223">
        <v>102</v>
      </c>
      <c r="AX32" s="223">
        <v>97</v>
      </c>
      <c r="AY32" s="235">
        <v>0.95099999999999996</v>
      </c>
      <c r="AZ32" s="223">
        <v>97</v>
      </c>
      <c r="BA32" s="235">
        <v>0.95099999999999996</v>
      </c>
      <c r="BB32" s="223">
        <v>97</v>
      </c>
      <c r="BC32" s="232">
        <v>0.95099999999999996</v>
      </c>
    </row>
    <row r="33" spans="1:55" x14ac:dyDescent="0.25">
      <c r="A33" s="226">
        <v>1</v>
      </c>
      <c r="B33" s="211" t="s">
        <v>145</v>
      </c>
      <c r="C33" s="211">
        <v>2475</v>
      </c>
      <c r="D33" s="211" t="s">
        <v>209</v>
      </c>
      <c r="E33" s="211">
        <v>788</v>
      </c>
      <c r="F33" s="211">
        <v>789</v>
      </c>
      <c r="G33" s="211"/>
      <c r="H33" s="220" t="str">
        <f>HYPERLINK("https://map.geo.admin.ch/?zoom=7&amp;E=615200&amp;N=256200&amp;layers=ch.kantone.cadastralwebmap-farbe,ch.swisstopo.amtliches-strassenverzeichnis,ch.bfs.gebaeude_wohnungs_register,KML||https://tinyurl.com/yy7ya4g9/SO/2475_bdg_erw.kml","KML building")</f>
        <v>KML building</v>
      </c>
      <c r="I33" s="154">
        <v>4</v>
      </c>
      <c r="J33" s="243" t="s">
        <v>554</v>
      </c>
      <c r="K33" s="153">
        <v>5.076142131979695E-3</v>
      </c>
      <c r="L33" s="64">
        <v>0</v>
      </c>
      <c r="M33" s="64"/>
      <c r="N33" s="200">
        <v>0</v>
      </c>
      <c r="O33" s="155"/>
      <c r="P33" s="63"/>
      <c r="Q33" s="64">
        <v>0</v>
      </c>
      <c r="R33" s="64"/>
      <c r="S33" s="200">
        <v>0</v>
      </c>
      <c r="T33" s="155"/>
      <c r="U33" s="63"/>
      <c r="V33" s="64">
        <v>0</v>
      </c>
      <c r="W33" s="64"/>
      <c r="X33" s="200">
        <v>0</v>
      </c>
      <c r="Y33" s="155"/>
      <c r="Z33" s="63"/>
      <c r="AA33" s="64">
        <v>0</v>
      </c>
      <c r="AB33" s="64"/>
      <c r="AC33" s="200">
        <v>0</v>
      </c>
      <c r="AD33" s="156"/>
      <c r="AE33" s="153"/>
      <c r="AF33" s="140">
        <v>2</v>
      </c>
      <c r="AG33" s="140"/>
      <c r="AH33" s="200">
        <v>2.5000000000000001E-3</v>
      </c>
      <c r="AI33" s="140"/>
      <c r="AJ33" s="153"/>
      <c r="AK33" s="140">
        <v>2</v>
      </c>
      <c r="AL33" s="140"/>
      <c r="AM33" s="200">
        <v>2.5000000000000001E-3</v>
      </c>
      <c r="AN33" s="156"/>
      <c r="AO33" s="230">
        <v>5.0000000000000001E-3</v>
      </c>
      <c r="AP33" s="223">
        <v>279</v>
      </c>
      <c r="AQ33" s="223">
        <v>219</v>
      </c>
      <c r="AR33" s="235">
        <v>0.78500000000000003</v>
      </c>
      <c r="AS33" s="223">
        <v>220</v>
      </c>
      <c r="AT33" s="235">
        <v>0.78900000000000003</v>
      </c>
      <c r="AU33" s="223">
        <v>219</v>
      </c>
      <c r="AV33" s="232">
        <v>0.78500000000000003</v>
      </c>
      <c r="AW33" s="223">
        <v>133</v>
      </c>
      <c r="AX33" s="223">
        <v>127</v>
      </c>
      <c r="AY33" s="235">
        <v>0.95499999999999996</v>
      </c>
      <c r="AZ33" s="223">
        <v>128</v>
      </c>
      <c r="BA33" s="235">
        <v>0.96199999999999997</v>
      </c>
      <c r="BB33" s="223">
        <v>127</v>
      </c>
      <c r="BC33" s="232">
        <v>0.95499999999999996</v>
      </c>
    </row>
    <row r="34" spans="1:55" x14ac:dyDescent="0.25">
      <c r="A34" s="226">
        <v>1</v>
      </c>
      <c r="B34" s="211" t="s">
        <v>145</v>
      </c>
      <c r="C34" s="211">
        <v>2476</v>
      </c>
      <c r="D34" s="211" t="s">
        <v>210</v>
      </c>
      <c r="E34" s="211">
        <v>1583</v>
      </c>
      <c r="F34" s="211">
        <v>1601</v>
      </c>
      <c r="G34" s="211"/>
      <c r="H34" s="220" t="str">
        <f>HYPERLINK("https://map.geo.admin.ch/?zoom=7&amp;E=605800&amp;N=258300&amp;layers=ch.kantone.cadastralwebmap-farbe,ch.swisstopo.amtliches-strassenverzeichnis,ch.bfs.gebaeude_wohnungs_register,KML||https://tinyurl.com/yy7ya4g9/SO/2476_bdg_erw.kml","KML building")</f>
        <v>KML building</v>
      </c>
      <c r="I34" s="154">
        <v>11</v>
      </c>
      <c r="J34" s="243" t="s">
        <v>555</v>
      </c>
      <c r="K34" s="153">
        <v>6.9488313329121917E-3</v>
      </c>
      <c r="L34" s="64">
        <v>0</v>
      </c>
      <c r="M34" s="64"/>
      <c r="N34" s="200">
        <v>0</v>
      </c>
      <c r="O34" s="155"/>
      <c r="P34" s="63"/>
      <c r="Q34" s="64">
        <v>0</v>
      </c>
      <c r="R34" s="64"/>
      <c r="S34" s="200">
        <v>0</v>
      </c>
      <c r="T34" s="155"/>
      <c r="U34" s="63"/>
      <c r="V34" s="64">
        <v>0</v>
      </c>
      <c r="W34" s="64"/>
      <c r="X34" s="200">
        <v>0</v>
      </c>
      <c r="Y34" s="155"/>
      <c r="Z34" s="63"/>
      <c r="AA34" s="64">
        <v>8</v>
      </c>
      <c r="AB34" s="64"/>
      <c r="AC34" s="200">
        <v>5.0000000000000001E-3</v>
      </c>
      <c r="AD34" s="156"/>
      <c r="AE34" s="153"/>
      <c r="AF34" s="140">
        <v>9</v>
      </c>
      <c r="AG34" s="140"/>
      <c r="AH34" s="200">
        <v>5.7000000000000002E-3</v>
      </c>
      <c r="AI34" s="140"/>
      <c r="AJ34" s="153"/>
      <c r="AK34" s="140">
        <v>26</v>
      </c>
      <c r="AL34" s="140"/>
      <c r="AM34" s="200">
        <v>1.6400000000000001E-2</v>
      </c>
      <c r="AN34" s="156"/>
      <c r="AO34" s="230">
        <v>2.7100000000000003E-2</v>
      </c>
      <c r="AP34" s="223">
        <v>444</v>
      </c>
      <c r="AQ34" s="223">
        <v>365</v>
      </c>
      <c r="AR34" s="235">
        <v>0.82199999999999995</v>
      </c>
      <c r="AS34" s="223">
        <v>362</v>
      </c>
      <c r="AT34" s="235">
        <v>0.81499999999999995</v>
      </c>
      <c r="AU34" s="223">
        <v>357</v>
      </c>
      <c r="AV34" s="232">
        <v>0.80400000000000005</v>
      </c>
      <c r="AW34" s="223">
        <v>204</v>
      </c>
      <c r="AX34" s="223">
        <v>192</v>
      </c>
      <c r="AY34" s="235">
        <v>0.94099999999999995</v>
      </c>
      <c r="AZ34" s="223">
        <v>187</v>
      </c>
      <c r="BA34" s="235">
        <v>0.91700000000000004</v>
      </c>
      <c r="BB34" s="223">
        <v>184</v>
      </c>
      <c r="BC34" s="232">
        <v>0.90200000000000002</v>
      </c>
    </row>
    <row r="35" spans="1:55" x14ac:dyDescent="0.25">
      <c r="A35" s="226">
        <v>1</v>
      </c>
      <c r="B35" s="211" t="s">
        <v>145</v>
      </c>
      <c r="C35" s="211">
        <v>2477</v>
      </c>
      <c r="D35" s="211" t="s">
        <v>211</v>
      </c>
      <c r="E35" s="211">
        <v>623</v>
      </c>
      <c r="F35" s="211">
        <v>634</v>
      </c>
      <c r="G35" s="211"/>
      <c r="H35" s="220" t="str">
        <f>HYPERLINK("https://map.geo.admin.ch/?zoom=7&amp;E=602000&amp;N=257300&amp;layers=ch.kantone.cadastralwebmap-farbe,ch.swisstopo.amtliches-strassenverzeichnis,ch.bfs.gebaeude_wohnungs_register,KML||https://tinyurl.com/yy7ya4g9/SO/2477_bdg_erw.kml","KML building")</f>
        <v>KML building</v>
      </c>
      <c r="I35" s="154">
        <v>1</v>
      </c>
      <c r="J35" s="243" t="s">
        <v>556</v>
      </c>
      <c r="K35" s="153">
        <v>1.6051364365971107E-3</v>
      </c>
      <c r="L35" s="64">
        <v>0</v>
      </c>
      <c r="M35" s="64"/>
      <c r="N35" s="200">
        <v>0</v>
      </c>
      <c r="O35" s="155"/>
      <c r="P35" s="63"/>
      <c r="Q35" s="64">
        <v>0</v>
      </c>
      <c r="R35" s="64"/>
      <c r="S35" s="200">
        <v>0</v>
      </c>
      <c r="T35" s="155"/>
      <c r="U35" s="63"/>
      <c r="V35" s="64">
        <v>0</v>
      </c>
      <c r="W35" s="64"/>
      <c r="X35" s="200">
        <v>0</v>
      </c>
      <c r="Y35" s="155"/>
      <c r="Z35" s="63"/>
      <c r="AA35" s="64">
        <v>0</v>
      </c>
      <c r="AB35" s="64"/>
      <c r="AC35" s="200">
        <v>0</v>
      </c>
      <c r="AD35" s="156"/>
      <c r="AE35" s="153"/>
      <c r="AF35" s="140">
        <v>1</v>
      </c>
      <c r="AG35" s="140"/>
      <c r="AH35" s="200">
        <v>1.6000000000000001E-3</v>
      </c>
      <c r="AI35" s="140"/>
      <c r="AJ35" s="153"/>
      <c r="AK35" s="140">
        <v>2</v>
      </c>
      <c r="AL35" s="140"/>
      <c r="AM35" s="200">
        <v>3.2000000000000002E-3</v>
      </c>
      <c r="AN35" s="156"/>
      <c r="AO35" s="230">
        <v>4.8000000000000004E-3</v>
      </c>
      <c r="AP35" s="223">
        <v>250</v>
      </c>
      <c r="AQ35" s="223">
        <v>240</v>
      </c>
      <c r="AR35" s="235">
        <v>0.96</v>
      </c>
      <c r="AS35" s="223">
        <v>241</v>
      </c>
      <c r="AT35" s="235">
        <v>0.96399999999999997</v>
      </c>
      <c r="AU35" s="223">
        <v>239</v>
      </c>
      <c r="AV35" s="232">
        <v>0.95599999999999996</v>
      </c>
      <c r="AW35" s="223">
        <v>119</v>
      </c>
      <c r="AX35" s="223">
        <v>109</v>
      </c>
      <c r="AY35" s="235">
        <v>0.91600000000000004</v>
      </c>
      <c r="AZ35" s="223">
        <v>111</v>
      </c>
      <c r="BA35" s="235">
        <v>0.93300000000000005</v>
      </c>
      <c r="BB35" s="223">
        <v>109</v>
      </c>
      <c r="BC35" s="232">
        <v>0.91600000000000004</v>
      </c>
    </row>
    <row r="36" spans="1:55" x14ac:dyDescent="0.25">
      <c r="A36" s="226">
        <v>1</v>
      </c>
      <c r="B36" s="211" t="s">
        <v>145</v>
      </c>
      <c r="C36" s="211">
        <v>2478</v>
      </c>
      <c r="D36" s="211" t="s">
        <v>212</v>
      </c>
      <c r="E36" s="211">
        <v>923</v>
      </c>
      <c r="F36" s="211">
        <v>948</v>
      </c>
      <c r="G36" s="211"/>
      <c r="H36" s="220" t="str">
        <f>HYPERLINK("https://map.geo.admin.ch/?zoom=7&amp;E=619200&amp;N=257900&amp;layers=ch.kantone.cadastralwebmap-farbe,ch.swisstopo.amtliches-strassenverzeichnis,ch.bfs.gebaeude_wohnungs_register,KML||https://tinyurl.com/yy7ya4g9/SO/2478_bdg_erw.kml","KML building")</f>
        <v>KML building</v>
      </c>
      <c r="I36" s="154">
        <v>4</v>
      </c>
      <c r="J36" s="243" t="s">
        <v>557</v>
      </c>
      <c r="K36" s="153">
        <v>4.3336944745395447E-3</v>
      </c>
      <c r="L36" s="64">
        <v>0</v>
      </c>
      <c r="M36" s="64"/>
      <c r="N36" s="200">
        <v>0</v>
      </c>
      <c r="O36" s="155"/>
      <c r="P36" s="63"/>
      <c r="Q36" s="64">
        <v>0</v>
      </c>
      <c r="R36" s="64"/>
      <c r="S36" s="200">
        <v>0</v>
      </c>
      <c r="T36" s="155"/>
      <c r="U36" s="63"/>
      <c r="V36" s="64">
        <v>0</v>
      </c>
      <c r="W36" s="64"/>
      <c r="X36" s="200">
        <v>0</v>
      </c>
      <c r="Y36" s="155"/>
      <c r="Z36" s="63"/>
      <c r="AA36" s="64">
        <v>0</v>
      </c>
      <c r="AB36" s="64"/>
      <c r="AC36" s="200">
        <v>0</v>
      </c>
      <c r="AD36" s="156"/>
      <c r="AE36" s="153"/>
      <c r="AF36" s="140">
        <v>4</v>
      </c>
      <c r="AG36" s="140"/>
      <c r="AH36" s="200">
        <v>4.3E-3</v>
      </c>
      <c r="AI36" s="140"/>
      <c r="AJ36" s="153"/>
      <c r="AK36" s="140">
        <v>1</v>
      </c>
      <c r="AL36" s="140"/>
      <c r="AM36" s="200">
        <v>1.1000000000000001E-3</v>
      </c>
      <c r="AN36" s="156"/>
      <c r="AO36" s="230">
        <v>5.4000000000000003E-3</v>
      </c>
      <c r="AP36" s="223">
        <v>330</v>
      </c>
      <c r="AQ36" s="223">
        <v>283</v>
      </c>
      <c r="AR36" s="235">
        <v>0.85799999999999998</v>
      </c>
      <c r="AS36" s="223">
        <v>285</v>
      </c>
      <c r="AT36" s="235">
        <v>0.86399999999999999</v>
      </c>
      <c r="AU36" s="223">
        <v>282</v>
      </c>
      <c r="AV36" s="232">
        <v>0.85499999999999998</v>
      </c>
      <c r="AW36" s="223">
        <v>149</v>
      </c>
      <c r="AX36" s="223">
        <v>138</v>
      </c>
      <c r="AY36" s="235">
        <v>0.92600000000000005</v>
      </c>
      <c r="AZ36" s="223">
        <v>141</v>
      </c>
      <c r="BA36" s="235">
        <v>0.94599999999999995</v>
      </c>
      <c r="BB36" s="223">
        <v>138</v>
      </c>
      <c r="BC36" s="232">
        <v>0.92600000000000005</v>
      </c>
    </row>
    <row r="37" spans="1:55" x14ac:dyDescent="0.25">
      <c r="A37" s="226">
        <v>1</v>
      </c>
      <c r="B37" s="211" t="s">
        <v>145</v>
      </c>
      <c r="C37" s="211">
        <v>2479</v>
      </c>
      <c r="D37" s="211" t="s">
        <v>213</v>
      </c>
      <c r="E37" s="211">
        <v>839</v>
      </c>
      <c r="F37" s="211">
        <v>847</v>
      </c>
      <c r="G37" s="211"/>
      <c r="H37" s="220" t="str">
        <f>HYPERLINK("https://map.geo.admin.ch/?zoom=7&amp;E=601400&amp;N=258900&amp;layers=ch.kantone.cadastralwebmap-farbe,ch.swisstopo.amtliches-strassenverzeichnis,ch.bfs.gebaeude_wohnungs_register,KML||https://tinyurl.com/yy7ya4g9/SO/2479_bdg_erw.kml","KML building")</f>
        <v>KML building</v>
      </c>
      <c r="I37" s="154">
        <v>10</v>
      </c>
      <c r="J37" s="243" t="s">
        <v>558</v>
      </c>
      <c r="K37" s="153">
        <v>1.1918951132300357E-2</v>
      </c>
      <c r="L37" s="64">
        <v>0</v>
      </c>
      <c r="M37" s="64"/>
      <c r="N37" s="200">
        <v>0</v>
      </c>
      <c r="O37" s="155"/>
      <c r="P37" s="63"/>
      <c r="Q37" s="64">
        <v>0</v>
      </c>
      <c r="R37" s="64"/>
      <c r="S37" s="200">
        <v>0</v>
      </c>
      <c r="T37" s="155"/>
      <c r="U37" s="63"/>
      <c r="V37" s="64">
        <v>0</v>
      </c>
      <c r="W37" s="64"/>
      <c r="X37" s="200">
        <v>0</v>
      </c>
      <c r="Y37" s="155"/>
      <c r="Z37" s="63"/>
      <c r="AA37" s="64">
        <v>0</v>
      </c>
      <c r="AB37" s="64"/>
      <c r="AC37" s="200">
        <v>0</v>
      </c>
      <c r="AD37" s="156"/>
      <c r="AE37" s="153"/>
      <c r="AF37" s="140">
        <v>2</v>
      </c>
      <c r="AG37" s="140"/>
      <c r="AH37" s="200">
        <v>2.3999999999999998E-3</v>
      </c>
      <c r="AI37" s="140"/>
      <c r="AJ37" s="153"/>
      <c r="AK37" s="140">
        <v>4</v>
      </c>
      <c r="AL37" s="140"/>
      <c r="AM37" s="200">
        <v>4.7999999999999996E-3</v>
      </c>
      <c r="AN37" s="156"/>
      <c r="AO37" s="230">
        <v>7.1999999999999998E-3</v>
      </c>
      <c r="AP37" s="223">
        <v>217</v>
      </c>
      <c r="AQ37" s="223">
        <v>211</v>
      </c>
      <c r="AR37" s="235">
        <v>0.97199999999999998</v>
      </c>
      <c r="AS37" s="223">
        <v>211</v>
      </c>
      <c r="AT37" s="235">
        <v>0.97199999999999998</v>
      </c>
      <c r="AU37" s="223">
        <v>211</v>
      </c>
      <c r="AV37" s="232">
        <v>0.97199999999999998</v>
      </c>
      <c r="AW37" s="223">
        <v>111</v>
      </c>
      <c r="AX37" s="223">
        <v>105</v>
      </c>
      <c r="AY37" s="235">
        <v>0.94599999999999995</v>
      </c>
      <c r="AZ37" s="223">
        <v>105</v>
      </c>
      <c r="BA37" s="235">
        <v>0.94599999999999995</v>
      </c>
      <c r="BB37" s="223">
        <v>105</v>
      </c>
      <c r="BC37" s="232">
        <v>0.94599999999999995</v>
      </c>
    </row>
    <row r="38" spans="1:55" x14ac:dyDescent="0.25">
      <c r="A38" s="226">
        <v>1</v>
      </c>
      <c r="B38" s="211" t="s">
        <v>145</v>
      </c>
      <c r="C38" s="211">
        <v>2480</v>
      </c>
      <c r="D38" s="211" t="s">
        <v>214</v>
      </c>
      <c r="E38" s="211">
        <v>864</v>
      </c>
      <c r="F38" s="211">
        <v>865</v>
      </c>
      <c r="G38" s="211"/>
      <c r="H38" s="220" t="str">
        <f>HYPERLINK("https://map.geo.admin.ch/?zoom=7&amp;E=616600&amp;N=253700&amp;layers=ch.kantone.cadastralwebmap-farbe,ch.swisstopo.amtliches-strassenverzeichnis,ch.bfs.gebaeude_wohnungs_register,KML||https://tinyurl.com/yy7ya4g9/SO/2480_bdg_erw.kml","KML building")</f>
        <v>KML building</v>
      </c>
      <c r="I38" s="154">
        <v>13</v>
      </c>
      <c r="J38" s="243" t="s">
        <v>559</v>
      </c>
      <c r="K38" s="153">
        <v>1.5046296296296295E-2</v>
      </c>
      <c r="L38" s="64">
        <v>0</v>
      </c>
      <c r="M38" s="64"/>
      <c r="N38" s="200">
        <v>0</v>
      </c>
      <c r="O38" s="155"/>
      <c r="P38" s="63"/>
      <c r="Q38" s="64">
        <v>0</v>
      </c>
      <c r="R38" s="64"/>
      <c r="S38" s="200">
        <v>0</v>
      </c>
      <c r="T38" s="155"/>
      <c r="U38" s="63"/>
      <c r="V38" s="64">
        <v>0</v>
      </c>
      <c r="W38" s="64"/>
      <c r="X38" s="200">
        <v>0</v>
      </c>
      <c r="Y38" s="155"/>
      <c r="Z38" s="63"/>
      <c r="AA38" s="64">
        <v>0</v>
      </c>
      <c r="AB38" s="64"/>
      <c r="AC38" s="200">
        <v>0</v>
      </c>
      <c r="AD38" s="156"/>
      <c r="AE38" s="153"/>
      <c r="AF38" s="140">
        <v>0</v>
      </c>
      <c r="AG38" s="140"/>
      <c r="AH38" s="200">
        <v>0</v>
      </c>
      <c r="AI38" s="140"/>
      <c r="AJ38" s="153"/>
      <c r="AK38" s="140">
        <v>1</v>
      </c>
      <c r="AL38" s="140"/>
      <c r="AM38" s="200">
        <v>1.1999999999999999E-3</v>
      </c>
      <c r="AN38" s="156"/>
      <c r="AO38" s="230">
        <v>1.1999999999999999E-3</v>
      </c>
      <c r="AP38" s="223">
        <v>398</v>
      </c>
      <c r="AQ38" s="223">
        <v>389</v>
      </c>
      <c r="AR38" s="235">
        <v>0.97699999999999998</v>
      </c>
      <c r="AS38" s="223">
        <v>382</v>
      </c>
      <c r="AT38" s="235">
        <v>0.96</v>
      </c>
      <c r="AU38" s="223">
        <v>381</v>
      </c>
      <c r="AV38" s="232">
        <v>0.95699999999999996</v>
      </c>
      <c r="AW38" s="223">
        <v>193</v>
      </c>
      <c r="AX38" s="223">
        <v>186</v>
      </c>
      <c r="AY38" s="235">
        <v>0.96399999999999997</v>
      </c>
      <c r="AZ38" s="223">
        <v>178</v>
      </c>
      <c r="BA38" s="235">
        <v>0.92200000000000004</v>
      </c>
      <c r="BB38" s="223">
        <v>178</v>
      </c>
      <c r="BC38" s="232">
        <v>0.92200000000000004</v>
      </c>
    </row>
    <row r="39" spans="1:55" x14ac:dyDescent="0.25">
      <c r="A39" s="226">
        <v>1</v>
      </c>
      <c r="B39" s="211" t="s">
        <v>145</v>
      </c>
      <c r="C39" s="211">
        <v>2481</v>
      </c>
      <c r="D39" s="211" t="s">
        <v>215</v>
      </c>
      <c r="E39" s="211">
        <v>698</v>
      </c>
      <c r="F39" s="211">
        <v>702</v>
      </c>
      <c r="G39" s="211"/>
      <c r="H39" s="220" t="str">
        <f>HYPERLINK("https://map.geo.admin.ch/?zoom=7&amp;E=606300&amp;N=259400&amp;layers=ch.kantone.cadastralwebmap-farbe,ch.swisstopo.amtliches-strassenverzeichnis,ch.bfs.gebaeude_wohnungs_register,KML||https://tinyurl.com/yy7ya4g9/SO/2481_bdg_erw.kml","KML building")</f>
        <v>KML building</v>
      </c>
      <c r="I39" s="154">
        <v>2</v>
      </c>
      <c r="J39" s="243" t="s">
        <v>560</v>
      </c>
      <c r="K39" s="153">
        <v>2.8653295128939827E-3</v>
      </c>
      <c r="L39" s="64">
        <v>0</v>
      </c>
      <c r="M39" s="64"/>
      <c r="N39" s="200">
        <v>0</v>
      </c>
      <c r="O39" s="155"/>
      <c r="P39" s="63"/>
      <c r="Q39" s="64">
        <v>0</v>
      </c>
      <c r="R39" s="64"/>
      <c r="S39" s="200">
        <v>0</v>
      </c>
      <c r="T39" s="155"/>
      <c r="U39" s="63"/>
      <c r="V39" s="64">
        <v>0</v>
      </c>
      <c r="W39" s="64"/>
      <c r="X39" s="200">
        <v>0</v>
      </c>
      <c r="Y39" s="155"/>
      <c r="Z39" s="63"/>
      <c r="AA39" s="64">
        <v>0</v>
      </c>
      <c r="AB39" s="64"/>
      <c r="AC39" s="200">
        <v>0</v>
      </c>
      <c r="AD39" s="156"/>
      <c r="AE39" s="153"/>
      <c r="AF39" s="140">
        <v>1</v>
      </c>
      <c r="AG39" s="140"/>
      <c r="AH39" s="200">
        <v>1.4E-3</v>
      </c>
      <c r="AI39" s="140"/>
      <c r="AJ39" s="153"/>
      <c r="AK39" s="140">
        <v>1</v>
      </c>
      <c r="AL39" s="140"/>
      <c r="AM39" s="200">
        <v>1.4E-3</v>
      </c>
      <c r="AN39" s="156"/>
      <c r="AO39" s="230">
        <v>2.8E-3</v>
      </c>
      <c r="AP39" s="223">
        <v>192</v>
      </c>
      <c r="AQ39" s="223">
        <v>161</v>
      </c>
      <c r="AR39" s="235">
        <v>0.83899999999999997</v>
      </c>
      <c r="AS39" s="223">
        <v>159</v>
      </c>
      <c r="AT39" s="235">
        <v>0.82799999999999996</v>
      </c>
      <c r="AU39" s="223">
        <v>158</v>
      </c>
      <c r="AV39" s="232">
        <v>0.82299999999999995</v>
      </c>
      <c r="AW39" s="223">
        <v>86</v>
      </c>
      <c r="AX39" s="223">
        <v>78</v>
      </c>
      <c r="AY39" s="235">
        <v>0.90700000000000003</v>
      </c>
      <c r="AZ39" s="223">
        <v>77</v>
      </c>
      <c r="BA39" s="235">
        <v>0.89500000000000002</v>
      </c>
      <c r="BB39" s="223">
        <v>76</v>
      </c>
      <c r="BC39" s="232">
        <v>0.88400000000000001</v>
      </c>
    </row>
    <row r="40" spans="1:55" x14ac:dyDescent="0.25">
      <c r="A40" s="226">
        <v>1</v>
      </c>
      <c r="B40" s="211" t="s">
        <v>145</v>
      </c>
      <c r="C40" s="211">
        <v>2491</v>
      </c>
      <c r="D40" s="211" t="s">
        <v>216</v>
      </c>
      <c r="E40" s="211">
        <v>251</v>
      </c>
      <c r="F40" s="211">
        <v>254</v>
      </c>
      <c r="G40" s="211"/>
      <c r="H40" s="220" t="str">
        <f>HYPERLINK("https://map.geo.admin.ch/?zoom=7&amp;E=631500&amp;N=247100&amp;layers=ch.kantone.cadastralwebmap-farbe,ch.swisstopo.amtliches-strassenverzeichnis,ch.bfs.gebaeude_wohnungs_register,KML||https://tinyurl.com/yy7ya4g9/SO/2491_bdg_erw.kml","KML building")</f>
        <v>KML building</v>
      </c>
      <c r="I40" s="154">
        <v>0</v>
      </c>
      <c r="J40" s="243" t="s">
        <v>561</v>
      </c>
      <c r="K40" s="153">
        <v>0</v>
      </c>
      <c r="L40" s="64">
        <v>0</v>
      </c>
      <c r="M40" s="64"/>
      <c r="N40" s="200">
        <v>0</v>
      </c>
      <c r="O40" s="155"/>
      <c r="P40" s="63"/>
      <c r="Q40" s="64">
        <v>0</v>
      </c>
      <c r="R40" s="64"/>
      <c r="S40" s="200">
        <v>0</v>
      </c>
      <c r="T40" s="155"/>
      <c r="U40" s="63"/>
      <c r="V40" s="64">
        <v>0</v>
      </c>
      <c r="W40" s="64"/>
      <c r="X40" s="200">
        <v>0</v>
      </c>
      <c r="Y40" s="155"/>
      <c r="Z40" s="63"/>
      <c r="AA40" s="64">
        <v>0</v>
      </c>
      <c r="AB40" s="64"/>
      <c r="AC40" s="200">
        <v>0</v>
      </c>
      <c r="AD40" s="156"/>
      <c r="AE40" s="153"/>
      <c r="AF40" s="140">
        <v>2</v>
      </c>
      <c r="AG40" s="140"/>
      <c r="AH40" s="200">
        <v>8.0000000000000002E-3</v>
      </c>
      <c r="AI40" s="140"/>
      <c r="AJ40" s="153"/>
      <c r="AK40" s="140">
        <v>3</v>
      </c>
      <c r="AL40" s="140"/>
      <c r="AM40" s="200">
        <v>1.2E-2</v>
      </c>
      <c r="AN40" s="156"/>
      <c r="AO40" s="230">
        <v>0.02</v>
      </c>
      <c r="AP40" s="223">
        <v>122</v>
      </c>
      <c r="AQ40" s="223">
        <v>118</v>
      </c>
      <c r="AR40" s="235">
        <v>0.96699999999999997</v>
      </c>
      <c r="AS40" s="223">
        <v>111</v>
      </c>
      <c r="AT40" s="235">
        <v>0.91</v>
      </c>
      <c r="AU40" s="223">
        <v>110</v>
      </c>
      <c r="AV40" s="232">
        <v>0.90200000000000002</v>
      </c>
      <c r="AW40" s="223">
        <v>58</v>
      </c>
      <c r="AX40" s="223">
        <v>55</v>
      </c>
      <c r="AY40" s="235">
        <v>0.94799999999999995</v>
      </c>
      <c r="AZ40" s="223">
        <v>52</v>
      </c>
      <c r="BA40" s="235">
        <v>0.89700000000000002</v>
      </c>
      <c r="BB40" s="223">
        <v>52</v>
      </c>
      <c r="BC40" s="232">
        <v>0.89700000000000002</v>
      </c>
    </row>
    <row r="41" spans="1:55" x14ac:dyDescent="0.25">
      <c r="A41" s="226">
        <v>1</v>
      </c>
      <c r="B41" s="211" t="s">
        <v>145</v>
      </c>
      <c r="C41" s="211">
        <v>2492</v>
      </c>
      <c r="D41" s="211" t="s">
        <v>217</v>
      </c>
      <c r="E41" s="211">
        <v>379</v>
      </c>
      <c r="F41" s="211">
        <v>379</v>
      </c>
      <c r="G41" s="211"/>
      <c r="H41" s="220" t="str">
        <f>HYPERLINK("https://map.geo.admin.ch/?zoom=7&amp;E=639800&amp;N=254400&amp;layers=ch.kantone.cadastralwebmap-farbe,ch.swisstopo.amtliches-strassenverzeichnis,ch.bfs.gebaeude_wohnungs_register,KML||https://tinyurl.com/yy7ya4g9/SO/2492_bdg_erw.kml","KML building")</f>
        <v>KML building</v>
      </c>
      <c r="I41" s="154">
        <v>9</v>
      </c>
      <c r="J41" s="243" t="s">
        <v>562</v>
      </c>
      <c r="K41" s="153">
        <v>2.3746701846965697E-2</v>
      </c>
      <c r="L41" s="64">
        <v>0</v>
      </c>
      <c r="M41" s="64"/>
      <c r="N41" s="200">
        <v>0</v>
      </c>
      <c r="O41" s="155"/>
      <c r="P41" s="63"/>
      <c r="Q41" s="64">
        <v>0</v>
      </c>
      <c r="R41" s="64"/>
      <c r="S41" s="200">
        <v>0</v>
      </c>
      <c r="T41" s="155"/>
      <c r="U41" s="63"/>
      <c r="V41" s="64">
        <v>0</v>
      </c>
      <c r="W41" s="64"/>
      <c r="X41" s="200">
        <v>0</v>
      </c>
      <c r="Y41" s="155"/>
      <c r="Z41" s="63"/>
      <c r="AA41" s="64">
        <v>0</v>
      </c>
      <c r="AB41" s="64"/>
      <c r="AC41" s="200">
        <v>0</v>
      </c>
      <c r="AD41" s="156"/>
      <c r="AE41" s="153"/>
      <c r="AF41" s="140">
        <v>4</v>
      </c>
      <c r="AG41" s="140"/>
      <c r="AH41" s="200">
        <v>1.06E-2</v>
      </c>
      <c r="AI41" s="140"/>
      <c r="AJ41" s="153"/>
      <c r="AK41" s="140">
        <v>8</v>
      </c>
      <c r="AL41" s="140"/>
      <c r="AM41" s="200">
        <v>2.1100000000000001E-2</v>
      </c>
      <c r="AN41" s="156"/>
      <c r="AO41" s="230">
        <v>3.1699999999999999E-2</v>
      </c>
      <c r="AP41" s="223">
        <v>205</v>
      </c>
      <c r="AQ41" s="223">
        <v>160</v>
      </c>
      <c r="AR41" s="235">
        <v>0.78</v>
      </c>
      <c r="AS41" s="223">
        <v>154</v>
      </c>
      <c r="AT41" s="235">
        <v>0.751</v>
      </c>
      <c r="AU41" s="223">
        <v>154</v>
      </c>
      <c r="AV41" s="232">
        <v>0.751</v>
      </c>
      <c r="AW41" s="223">
        <v>99</v>
      </c>
      <c r="AX41" s="223">
        <v>93</v>
      </c>
      <c r="AY41" s="235">
        <v>0.93899999999999995</v>
      </c>
      <c r="AZ41" s="223">
        <v>90</v>
      </c>
      <c r="BA41" s="235">
        <v>0.90900000000000003</v>
      </c>
      <c r="BB41" s="223">
        <v>90</v>
      </c>
      <c r="BC41" s="232">
        <v>0.90900000000000003</v>
      </c>
    </row>
    <row r="42" spans="1:55" x14ac:dyDescent="0.25">
      <c r="A42" s="226">
        <v>1</v>
      </c>
      <c r="B42" s="211" t="s">
        <v>145</v>
      </c>
      <c r="C42" s="211">
        <v>2493</v>
      </c>
      <c r="D42" s="211" t="s">
        <v>218</v>
      </c>
      <c r="E42" s="211">
        <v>1872</v>
      </c>
      <c r="F42" s="211">
        <v>1882</v>
      </c>
      <c r="G42" s="211"/>
      <c r="H42" s="220" t="str">
        <f>HYPERLINK("https://map.geo.admin.ch/?zoom=7&amp;E=638400&amp;N=248200&amp;layers=ch.kantone.cadastralwebmap-farbe,ch.swisstopo.amtliches-strassenverzeichnis,ch.bfs.gebaeude_wohnungs_register,KML||https://tinyurl.com/yy7ya4g9/SO/2493_bdg_erw.kml","KML building")</f>
        <v>KML building</v>
      </c>
      <c r="I42" s="154">
        <v>2</v>
      </c>
      <c r="J42" s="243" t="s">
        <v>563</v>
      </c>
      <c r="K42" s="153">
        <v>1.0683760683760685E-3</v>
      </c>
      <c r="L42" s="64">
        <v>0</v>
      </c>
      <c r="M42" s="64"/>
      <c r="N42" s="200">
        <v>0</v>
      </c>
      <c r="O42" s="155"/>
      <c r="P42" s="63"/>
      <c r="Q42" s="64">
        <v>0</v>
      </c>
      <c r="R42" s="64"/>
      <c r="S42" s="200">
        <v>0</v>
      </c>
      <c r="T42" s="155"/>
      <c r="U42" s="63"/>
      <c r="V42" s="64">
        <v>0</v>
      </c>
      <c r="W42" s="64"/>
      <c r="X42" s="200">
        <v>0</v>
      </c>
      <c r="Y42" s="155"/>
      <c r="Z42" s="63"/>
      <c r="AA42" s="64">
        <v>4</v>
      </c>
      <c r="AB42" s="64"/>
      <c r="AC42" s="200">
        <v>2.0999999999999999E-3</v>
      </c>
      <c r="AD42" s="156"/>
      <c r="AE42" s="153"/>
      <c r="AF42" s="140">
        <v>2</v>
      </c>
      <c r="AG42" s="140"/>
      <c r="AH42" s="200">
        <v>1.1000000000000001E-3</v>
      </c>
      <c r="AI42" s="140"/>
      <c r="AJ42" s="153"/>
      <c r="AK42" s="140">
        <v>3</v>
      </c>
      <c r="AL42" s="140"/>
      <c r="AM42" s="200">
        <v>1.6000000000000001E-3</v>
      </c>
      <c r="AN42" s="156"/>
      <c r="AO42" s="230">
        <v>4.7999999999999996E-3</v>
      </c>
      <c r="AP42" s="223">
        <v>579</v>
      </c>
      <c r="AQ42" s="223">
        <v>477</v>
      </c>
      <c r="AR42" s="235">
        <v>0.82399999999999995</v>
      </c>
      <c r="AS42" s="223">
        <v>477</v>
      </c>
      <c r="AT42" s="235">
        <v>0.82399999999999995</v>
      </c>
      <c r="AU42" s="223">
        <v>472</v>
      </c>
      <c r="AV42" s="232">
        <v>0.81499999999999995</v>
      </c>
      <c r="AW42" s="223">
        <v>242</v>
      </c>
      <c r="AX42" s="223">
        <v>228</v>
      </c>
      <c r="AY42" s="235">
        <v>0.94199999999999995</v>
      </c>
      <c r="AZ42" s="223">
        <v>228</v>
      </c>
      <c r="BA42" s="235">
        <v>0.94199999999999995</v>
      </c>
      <c r="BB42" s="223">
        <v>223</v>
      </c>
      <c r="BC42" s="232">
        <v>0.92100000000000004</v>
      </c>
    </row>
    <row r="43" spans="1:55" x14ac:dyDescent="0.25">
      <c r="A43" s="226">
        <v>1</v>
      </c>
      <c r="B43" s="211" t="s">
        <v>145</v>
      </c>
      <c r="C43" s="211">
        <v>2495</v>
      </c>
      <c r="D43" s="211" t="s">
        <v>219</v>
      </c>
      <c r="E43" s="211">
        <v>1614</v>
      </c>
      <c r="F43" s="211">
        <v>1649</v>
      </c>
      <c r="G43" s="211"/>
      <c r="H43" s="220" t="str">
        <f>HYPERLINK("https://map.geo.admin.ch/?zoom=7&amp;E=641700&amp;N=247000&amp;layers=ch.kantone.cadastralwebmap-farbe,ch.swisstopo.amtliches-strassenverzeichnis,ch.bfs.gebaeude_wohnungs_register,KML||https://tinyurl.com/yy7ya4g9/SO/2495_bdg_erw.kml","KML building")</f>
        <v>KML building</v>
      </c>
      <c r="I43" s="154">
        <v>1</v>
      </c>
      <c r="J43" s="243" t="s">
        <v>564</v>
      </c>
      <c r="K43" s="153">
        <v>6.1957868649318464E-4</v>
      </c>
      <c r="L43" s="64">
        <v>0</v>
      </c>
      <c r="M43" s="64"/>
      <c r="N43" s="200">
        <v>0</v>
      </c>
      <c r="O43" s="155"/>
      <c r="P43" s="63"/>
      <c r="Q43" s="64">
        <v>0</v>
      </c>
      <c r="R43" s="64"/>
      <c r="S43" s="200">
        <v>0</v>
      </c>
      <c r="T43" s="155"/>
      <c r="U43" s="63"/>
      <c r="V43" s="64">
        <v>2</v>
      </c>
      <c r="W43" s="64"/>
      <c r="X43" s="200">
        <v>1.1999999999999999E-3</v>
      </c>
      <c r="Y43" s="155"/>
      <c r="Z43" s="63"/>
      <c r="AA43" s="64">
        <v>0</v>
      </c>
      <c r="AB43" s="64"/>
      <c r="AC43" s="200">
        <v>0</v>
      </c>
      <c r="AD43" s="156"/>
      <c r="AE43" s="153"/>
      <c r="AF43" s="140">
        <v>8</v>
      </c>
      <c r="AG43" s="140"/>
      <c r="AH43" s="200">
        <v>5.0000000000000001E-3</v>
      </c>
      <c r="AI43" s="140"/>
      <c r="AJ43" s="153"/>
      <c r="AK43" s="140">
        <v>6</v>
      </c>
      <c r="AL43" s="140"/>
      <c r="AM43" s="200">
        <v>3.7000000000000002E-3</v>
      </c>
      <c r="AN43" s="156"/>
      <c r="AO43" s="230">
        <v>9.8999999999999991E-3</v>
      </c>
      <c r="AP43" s="223">
        <v>626</v>
      </c>
      <c r="AQ43" s="223">
        <v>511</v>
      </c>
      <c r="AR43" s="235">
        <v>0.81599999999999995</v>
      </c>
      <c r="AS43" s="223">
        <v>481</v>
      </c>
      <c r="AT43" s="235">
        <v>0.76800000000000002</v>
      </c>
      <c r="AU43" s="223">
        <v>477</v>
      </c>
      <c r="AV43" s="232">
        <v>0.76200000000000001</v>
      </c>
      <c r="AW43" s="223">
        <v>284</v>
      </c>
      <c r="AX43" s="223">
        <v>257</v>
      </c>
      <c r="AY43" s="235">
        <v>0.90500000000000003</v>
      </c>
      <c r="AZ43" s="223">
        <v>235</v>
      </c>
      <c r="BA43" s="235">
        <v>0.82699999999999996</v>
      </c>
      <c r="BB43" s="223">
        <v>231</v>
      </c>
      <c r="BC43" s="232">
        <v>0.81299999999999994</v>
      </c>
    </row>
    <row r="44" spans="1:55" x14ac:dyDescent="0.25">
      <c r="A44" s="226">
        <v>1</v>
      </c>
      <c r="B44" s="211" t="s">
        <v>145</v>
      </c>
      <c r="C44" s="211">
        <v>2497</v>
      </c>
      <c r="D44" s="211" t="s">
        <v>220</v>
      </c>
      <c r="E44" s="211">
        <v>790</v>
      </c>
      <c r="F44" s="211">
        <v>793</v>
      </c>
      <c r="G44" s="211"/>
      <c r="H44" s="220" t="str">
        <f>HYPERLINK("https://map.geo.admin.ch/?zoom=7&amp;E=638800&amp;N=246100&amp;layers=ch.kantone.cadastralwebmap-farbe,ch.swisstopo.amtliches-strassenverzeichnis,ch.bfs.gebaeude_wohnungs_register,KML||https://tinyurl.com/yy7ya4g9/SO/2497_bdg_erw.kml","KML building")</f>
        <v>KML building</v>
      </c>
      <c r="I44" s="154">
        <v>4</v>
      </c>
      <c r="J44" s="243" t="s">
        <v>565</v>
      </c>
      <c r="K44" s="153">
        <v>5.0632911392405064E-3</v>
      </c>
      <c r="L44" s="64">
        <v>0</v>
      </c>
      <c r="M44" s="64"/>
      <c r="N44" s="200">
        <v>0</v>
      </c>
      <c r="O44" s="155"/>
      <c r="P44" s="63"/>
      <c r="Q44" s="64">
        <v>0</v>
      </c>
      <c r="R44" s="64"/>
      <c r="S44" s="200">
        <v>0</v>
      </c>
      <c r="T44" s="155"/>
      <c r="U44" s="63"/>
      <c r="V44" s="64">
        <v>0</v>
      </c>
      <c r="W44" s="64"/>
      <c r="X44" s="200">
        <v>0</v>
      </c>
      <c r="Y44" s="155"/>
      <c r="Z44" s="63"/>
      <c r="AA44" s="64">
        <v>0</v>
      </c>
      <c r="AB44" s="64"/>
      <c r="AC44" s="200">
        <v>0</v>
      </c>
      <c r="AD44" s="156"/>
      <c r="AE44" s="153"/>
      <c r="AF44" s="140">
        <v>2</v>
      </c>
      <c r="AG44" s="140"/>
      <c r="AH44" s="200">
        <v>2.5000000000000001E-3</v>
      </c>
      <c r="AI44" s="140"/>
      <c r="AJ44" s="153"/>
      <c r="AK44" s="140">
        <v>1</v>
      </c>
      <c r="AL44" s="140"/>
      <c r="AM44" s="200">
        <v>1.2999999999999999E-3</v>
      </c>
      <c r="AN44" s="156"/>
      <c r="AO44" s="230">
        <v>3.8E-3</v>
      </c>
      <c r="AP44" s="223">
        <v>284</v>
      </c>
      <c r="AQ44" s="223">
        <v>229</v>
      </c>
      <c r="AR44" s="235">
        <v>0.80600000000000005</v>
      </c>
      <c r="AS44" s="223">
        <v>229</v>
      </c>
      <c r="AT44" s="235">
        <v>0.80600000000000005</v>
      </c>
      <c r="AU44" s="223">
        <v>226</v>
      </c>
      <c r="AV44" s="232">
        <v>0.79600000000000004</v>
      </c>
      <c r="AW44" s="223">
        <v>145</v>
      </c>
      <c r="AX44" s="223">
        <v>129</v>
      </c>
      <c r="AY44" s="235">
        <v>0.89</v>
      </c>
      <c r="AZ44" s="223">
        <v>130</v>
      </c>
      <c r="BA44" s="235">
        <v>0.89700000000000002</v>
      </c>
      <c r="BB44" s="223">
        <v>127</v>
      </c>
      <c r="BC44" s="232">
        <v>0.876</v>
      </c>
    </row>
    <row r="45" spans="1:55" x14ac:dyDescent="0.25">
      <c r="A45" s="226">
        <v>1</v>
      </c>
      <c r="B45" s="211" t="s">
        <v>145</v>
      </c>
      <c r="C45" s="211">
        <v>2499</v>
      </c>
      <c r="D45" s="211" t="s">
        <v>221</v>
      </c>
      <c r="E45" s="211">
        <v>726</v>
      </c>
      <c r="F45" s="211">
        <v>732</v>
      </c>
      <c r="G45" s="211"/>
      <c r="H45" s="220" t="str">
        <f>HYPERLINK("https://map.geo.admin.ch/?zoom=7&amp;E=640100&amp;N=249100&amp;layers=ch.kantone.cadastralwebmap-farbe,ch.swisstopo.amtliches-strassenverzeichnis,ch.bfs.gebaeude_wohnungs_register,KML||https://tinyurl.com/yy7ya4g9/SO/2499_bdg_erw.kml","KML building")</f>
        <v>KML building</v>
      </c>
      <c r="I45" s="154">
        <v>23</v>
      </c>
      <c r="J45" s="243" t="s">
        <v>566</v>
      </c>
      <c r="K45" s="153">
        <v>3.1680440771349863E-2</v>
      </c>
      <c r="L45" s="64">
        <v>0</v>
      </c>
      <c r="M45" s="64"/>
      <c r="N45" s="200">
        <v>0</v>
      </c>
      <c r="O45" s="155"/>
      <c r="P45" s="63"/>
      <c r="Q45" s="64">
        <v>0</v>
      </c>
      <c r="R45" s="64"/>
      <c r="S45" s="200">
        <v>0</v>
      </c>
      <c r="T45" s="155"/>
      <c r="U45" s="63"/>
      <c r="V45" s="64">
        <v>0</v>
      </c>
      <c r="W45" s="64"/>
      <c r="X45" s="200">
        <v>0</v>
      </c>
      <c r="Y45" s="155"/>
      <c r="Z45" s="63"/>
      <c r="AA45" s="64">
        <v>0</v>
      </c>
      <c r="AB45" s="64"/>
      <c r="AC45" s="200">
        <v>0</v>
      </c>
      <c r="AD45" s="156"/>
      <c r="AE45" s="153"/>
      <c r="AF45" s="140">
        <v>13</v>
      </c>
      <c r="AG45" s="140"/>
      <c r="AH45" s="200">
        <v>1.7899999999999999E-2</v>
      </c>
      <c r="AI45" s="140"/>
      <c r="AJ45" s="153"/>
      <c r="AK45" s="140">
        <v>8</v>
      </c>
      <c r="AL45" s="140"/>
      <c r="AM45" s="200">
        <v>1.0999999999999999E-2</v>
      </c>
      <c r="AN45" s="156"/>
      <c r="AO45" s="230">
        <v>2.8899999999999999E-2</v>
      </c>
      <c r="AP45" s="223">
        <v>288</v>
      </c>
      <c r="AQ45" s="223">
        <v>229</v>
      </c>
      <c r="AR45" s="235">
        <v>0.79500000000000004</v>
      </c>
      <c r="AS45" s="223">
        <v>179</v>
      </c>
      <c r="AT45" s="235">
        <v>0.622</v>
      </c>
      <c r="AU45" s="223">
        <v>176</v>
      </c>
      <c r="AV45" s="232">
        <v>0.61099999999999999</v>
      </c>
      <c r="AW45" s="223">
        <v>138</v>
      </c>
      <c r="AX45" s="223">
        <v>104</v>
      </c>
      <c r="AY45" s="235">
        <v>0.754</v>
      </c>
      <c r="AZ45" s="223">
        <v>77</v>
      </c>
      <c r="BA45" s="235">
        <v>0.55800000000000005</v>
      </c>
      <c r="BB45" s="223">
        <v>76</v>
      </c>
      <c r="BC45" s="232">
        <v>0.55100000000000005</v>
      </c>
    </row>
    <row r="46" spans="1:55" x14ac:dyDescent="0.25">
      <c r="A46" s="226">
        <v>1</v>
      </c>
      <c r="B46" s="211" t="s">
        <v>145</v>
      </c>
      <c r="C46" s="211">
        <v>2500</v>
      </c>
      <c r="D46" s="211" t="s">
        <v>222</v>
      </c>
      <c r="E46" s="211">
        <v>1980</v>
      </c>
      <c r="F46" s="211">
        <v>1983</v>
      </c>
      <c r="G46" s="211"/>
      <c r="H46" s="220" t="str">
        <f>HYPERLINK("https://map.geo.admin.ch/?zoom=7&amp;E=635000&amp;N=245900&amp;layers=ch.kantone.cadastralwebmap-farbe,ch.swisstopo.amtliches-strassenverzeichnis,ch.bfs.gebaeude_wohnungs_register,KML||https://tinyurl.com/yy7ya4g9/SO/2500_bdg_erw.kml","KML building")</f>
        <v>KML building</v>
      </c>
      <c r="I46" s="154">
        <v>3</v>
      </c>
      <c r="J46" s="243" t="s">
        <v>567</v>
      </c>
      <c r="K46" s="153">
        <v>1.5151515151515152E-3</v>
      </c>
      <c r="L46" s="64">
        <v>0</v>
      </c>
      <c r="M46" s="64"/>
      <c r="N46" s="200">
        <v>0</v>
      </c>
      <c r="O46" s="155"/>
      <c r="P46" s="63"/>
      <c r="Q46" s="64">
        <v>0</v>
      </c>
      <c r="R46" s="64"/>
      <c r="S46" s="200">
        <v>0</v>
      </c>
      <c r="T46" s="155"/>
      <c r="U46" s="63"/>
      <c r="V46" s="64">
        <v>0</v>
      </c>
      <c r="W46" s="64"/>
      <c r="X46" s="200">
        <v>0</v>
      </c>
      <c r="Y46" s="155"/>
      <c r="Z46" s="63"/>
      <c r="AA46" s="64">
        <v>4</v>
      </c>
      <c r="AB46" s="64"/>
      <c r="AC46" s="200">
        <v>2E-3</v>
      </c>
      <c r="AD46" s="156"/>
      <c r="AE46" s="153"/>
      <c r="AF46" s="140">
        <v>15</v>
      </c>
      <c r="AG46" s="140"/>
      <c r="AH46" s="200">
        <v>7.6E-3</v>
      </c>
      <c r="AI46" s="140"/>
      <c r="AJ46" s="153"/>
      <c r="AK46" s="140">
        <v>0</v>
      </c>
      <c r="AL46" s="140"/>
      <c r="AM46" s="200">
        <v>0</v>
      </c>
      <c r="AN46" s="156"/>
      <c r="AO46" s="230">
        <v>9.6000000000000009E-3</v>
      </c>
      <c r="AP46" s="223">
        <v>645</v>
      </c>
      <c r="AQ46" s="223">
        <v>491</v>
      </c>
      <c r="AR46" s="235">
        <v>0.76100000000000001</v>
      </c>
      <c r="AS46" s="223">
        <v>509</v>
      </c>
      <c r="AT46" s="235">
        <v>0.78900000000000003</v>
      </c>
      <c r="AU46" s="223">
        <v>483</v>
      </c>
      <c r="AV46" s="232">
        <v>0.749</v>
      </c>
      <c r="AW46" s="223">
        <v>256</v>
      </c>
      <c r="AX46" s="223">
        <v>212</v>
      </c>
      <c r="AY46" s="235">
        <v>0.82799999999999996</v>
      </c>
      <c r="AZ46" s="223">
        <v>229</v>
      </c>
      <c r="BA46" s="235">
        <v>0.89500000000000002</v>
      </c>
      <c r="BB46" s="223">
        <v>207</v>
      </c>
      <c r="BC46" s="232">
        <v>0.80900000000000005</v>
      </c>
    </row>
    <row r="47" spans="1:55" x14ac:dyDescent="0.25">
      <c r="A47" s="226">
        <v>1</v>
      </c>
      <c r="B47" s="211" t="s">
        <v>145</v>
      </c>
      <c r="C47" s="211">
        <v>2501</v>
      </c>
      <c r="D47" s="211" t="s">
        <v>223</v>
      </c>
      <c r="E47" s="211">
        <v>822</v>
      </c>
      <c r="F47" s="211">
        <v>824</v>
      </c>
      <c r="G47" s="211"/>
      <c r="H47" s="220" t="str">
        <f>HYPERLINK("https://map.geo.admin.ch/?zoom=7&amp;E=637400&amp;N=246100&amp;layers=ch.kantone.cadastralwebmap-farbe,ch.swisstopo.amtliches-strassenverzeichnis,ch.bfs.gebaeude_wohnungs_register,KML||https://tinyurl.com/yy7ya4g9/SO/2501_bdg_erw.kml","KML building")</f>
        <v>KML building</v>
      </c>
      <c r="I47" s="154">
        <v>2</v>
      </c>
      <c r="J47" s="243" t="s">
        <v>568</v>
      </c>
      <c r="K47" s="153">
        <v>2.4330900243309003E-3</v>
      </c>
      <c r="L47" s="64">
        <v>0</v>
      </c>
      <c r="M47" s="64"/>
      <c r="N47" s="200">
        <v>0</v>
      </c>
      <c r="O47" s="155"/>
      <c r="P47" s="63"/>
      <c r="Q47" s="64">
        <v>0</v>
      </c>
      <c r="R47" s="64"/>
      <c r="S47" s="200">
        <v>0</v>
      </c>
      <c r="T47" s="155"/>
      <c r="U47" s="63"/>
      <c r="V47" s="64">
        <v>0</v>
      </c>
      <c r="W47" s="64"/>
      <c r="X47" s="200">
        <v>0</v>
      </c>
      <c r="Y47" s="155"/>
      <c r="Z47" s="63"/>
      <c r="AA47" s="64">
        <v>0</v>
      </c>
      <c r="AB47" s="64"/>
      <c r="AC47" s="200">
        <v>0</v>
      </c>
      <c r="AD47" s="156"/>
      <c r="AE47" s="153"/>
      <c r="AF47" s="140">
        <v>2</v>
      </c>
      <c r="AG47" s="140"/>
      <c r="AH47" s="200">
        <v>2.3999999999999998E-3</v>
      </c>
      <c r="AI47" s="140"/>
      <c r="AJ47" s="153"/>
      <c r="AK47" s="140">
        <v>1</v>
      </c>
      <c r="AL47" s="140"/>
      <c r="AM47" s="200">
        <v>1.1999999999999999E-3</v>
      </c>
      <c r="AN47" s="156"/>
      <c r="AO47" s="230">
        <v>3.5999999999999999E-3</v>
      </c>
      <c r="AP47" s="223">
        <v>278</v>
      </c>
      <c r="AQ47" s="223">
        <v>233</v>
      </c>
      <c r="AR47" s="235">
        <v>0.83799999999999997</v>
      </c>
      <c r="AS47" s="223">
        <v>226</v>
      </c>
      <c r="AT47" s="235">
        <v>0.81299999999999994</v>
      </c>
      <c r="AU47" s="223">
        <v>226</v>
      </c>
      <c r="AV47" s="232">
        <v>0.81299999999999994</v>
      </c>
      <c r="AW47" s="223">
        <v>127</v>
      </c>
      <c r="AX47" s="223">
        <v>124</v>
      </c>
      <c r="AY47" s="235">
        <v>0.97599999999999998</v>
      </c>
      <c r="AZ47" s="223">
        <v>123</v>
      </c>
      <c r="BA47" s="235">
        <v>0.96899999999999997</v>
      </c>
      <c r="BB47" s="223">
        <v>123</v>
      </c>
      <c r="BC47" s="232">
        <v>0.96899999999999997</v>
      </c>
    </row>
    <row r="48" spans="1:55" x14ac:dyDescent="0.25">
      <c r="A48" s="226">
        <v>1</v>
      </c>
      <c r="B48" s="211" t="s">
        <v>145</v>
      </c>
      <c r="C48" s="211">
        <v>2502</v>
      </c>
      <c r="D48" s="211" t="s">
        <v>224</v>
      </c>
      <c r="E48" s="211">
        <v>317</v>
      </c>
      <c r="F48" s="211">
        <v>323</v>
      </c>
      <c r="G48" s="211"/>
      <c r="H48" s="220" t="str">
        <f>HYPERLINK("https://map.geo.admin.ch/?zoom=7&amp;E=633800&amp;N=249200&amp;layers=ch.kantone.cadastralwebmap-farbe,ch.swisstopo.amtliches-strassenverzeichnis,ch.bfs.gebaeude_wohnungs_register,KML||https://tinyurl.com/yy7ya4g9/SO/2502_bdg_erw.kml","KML building")</f>
        <v>KML building</v>
      </c>
      <c r="I48" s="154">
        <v>0</v>
      </c>
      <c r="J48" s="243" t="s">
        <v>569</v>
      </c>
      <c r="K48" s="153">
        <v>0</v>
      </c>
      <c r="L48" s="64">
        <v>0</v>
      </c>
      <c r="M48" s="64"/>
      <c r="N48" s="200">
        <v>0</v>
      </c>
      <c r="O48" s="155"/>
      <c r="P48" s="63"/>
      <c r="Q48" s="64">
        <v>0</v>
      </c>
      <c r="R48" s="64"/>
      <c r="S48" s="200">
        <v>0</v>
      </c>
      <c r="T48" s="155"/>
      <c r="U48" s="63"/>
      <c r="V48" s="64">
        <v>0</v>
      </c>
      <c r="W48" s="64"/>
      <c r="X48" s="200">
        <v>0</v>
      </c>
      <c r="Y48" s="155"/>
      <c r="Z48" s="63"/>
      <c r="AA48" s="64">
        <v>0</v>
      </c>
      <c r="AB48" s="64"/>
      <c r="AC48" s="200">
        <v>0</v>
      </c>
      <c r="AD48" s="156"/>
      <c r="AE48" s="153"/>
      <c r="AF48" s="140">
        <v>3</v>
      </c>
      <c r="AG48" s="140"/>
      <c r="AH48" s="200">
        <v>9.4999999999999998E-3</v>
      </c>
      <c r="AI48" s="140"/>
      <c r="AJ48" s="153"/>
      <c r="AK48" s="140">
        <v>3</v>
      </c>
      <c r="AL48" s="140"/>
      <c r="AM48" s="200">
        <v>9.4999999999999998E-3</v>
      </c>
      <c r="AN48" s="156"/>
      <c r="AO48" s="230">
        <v>1.9E-2</v>
      </c>
      <c r="AP48" s="223">
        <v>150</v>
      </c>
      <c r="AQ48" s="223">
        <v>114</v>
      </c>
      <c r="AR48" s="235">
        <v>0.76</v>
      </c>
      <c r="AS48" s="223">
        <v>116</v>
      </c>
      <c r="AT48" s="235">
        <v>0.77300000000000002</v>
      </c>
      <c r="AU48" s="223">
        <v>114</v>
      </c>
      <c r="AV48" s="232">
        <v>0.76</v>
      </c>
      <c r="AW48" s="223">
        <v>64</v>
      </c>
      <c r="AX48" s="223">
        <v>58</v>
      </c>
      <c r="AY48" s="235">
        <v>0.90600000000000003</v>
      </c>
      <c r="AZ48" s="223">
        <v>59</v>
      </c>
      <c r="BA48" s="235">
        <v>0.92200000000000004</v>
      </c>
      <c r="BB48" s="223">
        <v>58</v>
      </c>
      <c r="BC48" s="232">
        <v>0.90600000000000003</v>
      </c>
    </row>
    <row r="49" spans="1:55" x14ac:dyDescent="0.25">
      <c r="A49" s="226">
        <v>1</v>
      </c>
      <c r="B49" s="211" t="s">
        <v>145</v>
      </c>
      <c r="C49" s="211">
        <v>2503</v>
      </c>
      <c r="D49" s="211" t="s">
        <v>225</v>
      </c>
      <c r="E49" s="211">
        <v>1525</v>
      </c>
      <c r="F49" s="211">
        <v>1556</v>
      </c>
      <c r="G49" s="211"/>
      <c r="H49" s="220" t="str">
        <f>HYPERLINK("https://map.geo.admin.ch/?zoom=7&amp;E=642900&amp;N=249700&amp;layers=ch.kantone.cadastralwebmap-farbe,ch.swisstopo.amtliches-strassenverzeichnis,ch.bfs.gebaeude_wohnungs_register,KML||https://tinyurl.com/yy7ya4g9/SO/2503_bdg_erw.kml","KML building")</f>
        <v>KML building</v>
      </c>
      <c r="I49" s="154">
        <v>0</v>
      </c>
      <c r="J49" s="243" t="s">
        <v>570</v>
      </c>
      <c r="K49" s="153">
        <v>0</v>
      </c>
      <c r="L49" s="64">
        <v>0</v>
      </c>
      <c r="M49" s="64"/>
      <c r="N49" s="200">
        <v>0</v>
      </c>
      <c r="O49" s="155"/>
      <c r="P49" s="63"/>
      <c r="Q49" s="64">
        <v>0</v>
      </c>
      <c r="R49" s="64"/>
      <c r="S49" s="200">
        <v>0</v>
      </c>
      <c r="T49" s="155"/>
      <c r="U49" s="63"/>
      <c r="V49" s="64">
        <v>0</v>
      </c>
      <c r="W49" s="64"/>
      <c r="X49" s="200">
        <v>0</v>
      </c>
      <c r="Y49" s="155"/>
      <c r="Z49" s="63"/>
      <c r="AA49" s="64">
        <v>0</v>
      </c>
      <c r="AB49" s="64"/>
      <c r="AC49" s="200">
        <v>0</v>
      </c>
      <c r="AD49" s="156"/>
      <c r="AE49" s="153"/>
      <c r="AF49" s="140">
        <v>1</v>
      </c>
      <c r="AG49" s="140"/>
      <c r="AH49" s="200">
        <v>6.9999999999999999E-4</v>
      </c>
      <c r="AI49" s="140"/>
      <c r="AJ49" s="153"/>
      <c r="AK49" s="140">
        <v>22</v>
      </c>
      <c r="AL49" s="140"/>
      <c r="AM49" s="200">
        <v>1.44E-2</v>
      </c>
      <c r="AN49" s="156"/>
      <c r="AO49" s="230">
        <v>1.5099999999999999E-2</v>
      </c>
      <c r="AP49" s="223">
        <v>535</v>
      </c>
      <c r="AQ49" s="223">
        <v>507</v>
      </c>
      <c r="AR49" s="235">
        <v>0.94799999999999995</v>
      </c>
      <c r="AS49" s="223">
        <v>410</v>
      </c>
      <c r="AT49" s="235">
        <v>0.76600000000000001</v>
      </c>
      <c r="AU49" s="223">
        <v>409</v>
      </c>
      <c r="AV49" s="232">
        <v>0.76400000000000001</v>
      </c>
      <c r="AW49" s="223">
        <v>200</v>
      </c>
      <c r="AX49" s="223">
        <v>185</v>
      </c>
      <c r="AY49" s="235">
        <v>0.92500000000000004</v>
      </c>
      <c r="AZ49" s="223">
        <v>159</v>
      </c>
      <c r="BA49" s="235">
        <v>0.79500000000000004</v>
      </c>
      <c r="BB49" s="223">
        <v>158</v>
      </c>
      <c r="BC49" s="232">
        <v>0.79</v>
      </c>
    </row>
    <row r="50" spans="1:55" x14ac:dyDescent="0.25">
      <c r="A50" s="226">
        <v>1</v>
      </c>
      <c r="B50" s="211" t="s">
        <v>145</v>
      </c>
      <c r="C50" s="211">
        <v>2511</v>
      </c>
      <c r="D50" s="211" t="s">
        <v>226</v>
      </c>
      <c r="E50" s="211">
        <v>737</v>
      </c>
      <c r="F50" s="211">
        <v>740</v>
      </c>
      <c r="G50" s="211"/>
      <c r="H50" s="220" t="str">
        <f>HYPERLINK("https://map.geo.admin.ch/?zoom=7&amp;E=617000&amp;N=225500&amp;layers=ch.kantone.cadastralwebmap-farbe,ch.swisstopo.amtliches-strassenverzeichnis,ch.bfs.gebaeude_wohnungs_register,KML||https://tinyurl.com/yy7ya4g9/SO/2511_bdg_erw.kml","KML building")</f>
        <v>KML building</v>
      </c>
      <c r="I50" s="154">
        <v>1</v>
      </c>
      <c r="J50" s="243" t="s">
        <v>571</v>
      </c>
      <c r="K50" s="153">
        <v>1.3568521031207597E-3</v>
      </c>
      <c r="L50" s="64">
        <v>0</v>
      </c>
      <c r="M50" s="64"/>
      <c r="N50" s="200">
        <v>0</v>
      </c>
      <c r="O50" s="155"/>
      <c r="P50" s="63"/>
      <c r="Q50" s="64">
        <v>0</v>
      </c>
      <c r="R50" s="64"/>
      <c r="S50" s="200">
        <v>0</v>
      </c>
      <c r="T50" s="155"/>
      <c r="U50" s="63"/>
      <c r="V50" s="64">
        <v>0</v>
      </c>
      <c r="W50" s="64"/>
      <c r="X50" s="200">
        <v>0</v>
      </c>
      <c r="Y50" s="155"/>
      <c r="Z50" s="63"/>
      <c r="AA50" s="64">
        <v>0</v>
      </c>
      <c r="AB50" s="64"/>
      <c r="AC50" s="200">
        <v>0</v>
      </c>
      <c r="AD50" s="156"/>
      <c r="AE50" s="153"/>
      <c r="AF50" s="140">
        <v>1</v>
      </c>
      <c r="AG50" s="140"/>
      <c r="AH50" s="200">
        <v>1.4E-3</v>
      </c>
      <c r="AI50" s="140"/>
      <c r="AJ50" s="153"/>
      <c r="AK50" s="140">
        <v>0</v>
      </c>
      <c r="AL50" s="140"/>
      <c r="AM50" s="200">
        <v>0</v>
      </c>
      <c r="AN50" s="156"/>
      <c r="AO50" s="230">
        <v>1.4E-3</v>
      </c>
      <c r="AP50" s="223">
        <v>318</v>
      </c>
      <c r="AQ50" s="223">
        <v>317</v>
      </c>
      <c r="AR50" s="235">
        <v>0.997</v>
      </c>
      <c r="AS50" s="223">
        <v>294</v>
      </c>
      <c r="AT50" s="235">
        <v>0.92500000000000004</v>
      </c>
      <c r="AU50" s="223">
        <v>294</v>
      </c>
      <c r="AV50" s="232">
        <v>0.92500000000000004</v>
      </c>
      <c r="AW50" s="223">
        <v>130</v>
      </c>
      <c r="AX50" s="223">
        <v>129</v>
      </c>
      <c r="AY50" s="235">
        <v>0.99199999999999999</v>
      </c>
      <c r="AZ50" s="223">
        <v>123</v>
      </c>
      <c r="BA50" s="235">
        <v>0.94599999999999995</v>
      </c>
      <c r="BB50" s="223">
        <v>123</v>
      </c>
      <c r="BC50" s="232">
        <v>0.94599999999999995</v>
      </c>
    </row>
    <row r="51" spans="1:55" x14ac:dyDescent="0.25">
      <c r="A51" s="226">
        <v>1</v>
      </c>
      <c r="B51" s="211" t="s">
        <v>145</v>
      </c>
      <c r="C51" s="211">
        <v>2513</v>
      </c>
      <c r="D51" s="211" t="s">
        <v>227</v>
      </c>
      <c r="E51" s="211">
        <v>3171</v>
      </c>
      <c r="F51" s="211">
        <v>3175</v>
      </c>
      <c r="G51" s="211"/>
      <c r="H51" s="220" t="str">
        <f>HYPERLINK("https://map.geo.admin.ch/?zoom=7&amp;E=609100&amp;N=225700&amp;layers=ch.kantone.cadastralwebmap-farbe,ch.swisstopo.amtliches-strassenverzeichnis,ch.bfs.gebaeude_wohnungs_register,KML||https://tinyurl.com/yy7ya4g9/SO/2513_bdg_erw.kml","KML building")</f>
        <v>KML building</v>
      </c>
      <c r="I51" s="154">
        <v>0</v>
      </c>
      <c r="J51" s="243" t="s">
        <v>572</v>
      </c>
      <c r="K51" s="153">
        <v>0</v>
      </c>
      <c r="L51" s="64">
        <v>0</v>
      </c>
      <c r="M51" s="64"/>
      <c r="N51" s="200">
        <v>0</v>
      </c>
      <c r="O51" s="155"/>
      <c r="P51" s="63"/>
      <c r="Q51" s="64">
        <v>0</v>
      </c>
      <c r="R51" s="64"/>
      <c r="S51" s="200">
        <v>0</v>
      </c>
      <c r="T51" s="155"/>
      <c r="U51" s="63"/>
      <c r="V51" s="64">
        <v>0</v>
      </c>
      <c r="W51" s="64"/>
      <c r="X51" s="200">
        <v>0</v>
      </c>
      <c r="Y51" s="155"/>
      <c r="Z51" s="63"/>
      <c r="AA51" s="64">
        <v>2</v>
      </c>
      <c r="AB51" s="64"/>
      <c r="AC51" s="200">
        <v>5.9999999999999995E-4</v>
      </c>
      <c r="AD51" s="156"/>
      <c r="AE51" s="153"/>
      <c r="AF51" s="140">
        <v>5</v>
      </c>
      <c r="AG51" s="140"/>
      <c r="AH51" s="200">
        <v>1.6000000000000001E-3</v>
      </c>
      <c r="AI51" s="140"/>
      <c r="AJ51" s="153"/>
      <c r="AK51" s="140">
        <v>0</v>
      </c>
      <c r="AL51" s="140"/>
      <c r="AM51" s="200">
        <v>0</v>
      </c>
      <c r="AN51" s="156"/>
      <c r="AO51" s="230">
        <v>2.2000000000000001E-3</v>
      </c>
      <c r="AP51" s="223">
        <v>1041</v>
      </c>
      <c r="AQ51" s="223">
        <v>974</v>
      </c>
      <c r="AR51" s="235">
        <v>0.93600000000000005</v>
      </c>
      <c r="AS51" s="223">
        <v>969</v>
      </c>
      <c r="AT51" s="235">
        <v>0.93100000000000005</v>
      </c>
      <c r="AU51" s="223">
        <v>958</v>
      </c>
      <c r="AV51" s="232">
        <v>0.92</v>
      </c>
      <c r="AW51" s="223">
        <v>528</v>
      </c>
      <c r="AX51" s="223">
        <v>475</v>
      </c>
      <c r="AY51" s="235">
        <v>0.9</v>
      </c>
      <c r="AZ51" s="223">
        <v>470</v>
      </c>
      <c r="BA51" s="235">
        <v>0.89</v>
      </c>
      <c r="BB51" s="223">
        <v>462</v>
      </c>
      <c r="BC51" s="232">
        <v>0.875</v>
      </c>
    </row>
    <row r="52" spans="1:55" x14ac:dyDescent="0.25">
      <c r="A52" s="226">
        <v>1</v>
      </c>
      <c r="B52" s="211" t="s">
        <v>145</v>
      </c>
      <c r="C52" s="211">
        <v>2514</v>
      </c>
      <c r="D52" s="211" t="s">
        <v>228</v>
      </c>
      <c r="E52" s="211">
        <v>352</v>
      </c>
      <c r="F52" s="211">
        <v>352</v>
      </c>
      <c r="G52" s="211"/>
      <c r="H52" s="220" t="str">
        <f>HYPERLINK("https://map.geo.admin.ch/?zoom=7&amp;E=617000&amp;N=226700&amp;layers=ch.kantone.cadastralwebmap-farbe,ch.swisstopo.amtliches-strassenverzeichnis,ch.bfs.gebaeude_wohnungs_register,KML||https://tinyurl.com/yy7ya4g9/SO/2514_bdg_erw.kml","KML building")</f>
        <v>KML building</v>
      </c>
      <c r="I52" s="154">
        <v>0</v>
      </c>
      <c r="J52" s="243" t="s">
        <v>573</v>
      </c>
      <c r="K52" s="153">
        <v>0</v>
      </c>
      <c r="L52" s="64">
        <v>0</v>
      </c>
      <c r="M52" s="64"/>
      <c r="N52" s="200">
        <v>0</v>
      </c>
      <c r="O52" s="155"/>
      <c r="P52" s="63"/>
      <c r="Q52" s="64">
        <v>0</v>
      </c>
      <c r="R52" s="64"/>
      <c r="S52" s="200">
        <v>0</v>
      </c>
      <c r="T52" s="155"/>
      <c r="U52" s="63"/>
      <c r="V52" s="64">
        <v>0</v>
      </c>
      <c r="W52" s="64"/>
      <c r="X52" s="200">
        <v>0</v>
      </c>
      <c r="Y52" s="155"/>
      <c r="Z52" s="63"/>
      <c r="AA52" s="64">
        <v>0</v>
      </c>
      <c r="AB52" s="64"/>
      <c r="AC52" s="200">
        <v>0</v>
      </c>
      <c r="AD52" s="156"/>
      <c r="AE52" s="153"/>
      <c r="AF52" s="140">
        <v>3</v>
      </c>
      <c r="AG52" s="140"/>
      <c r="AH52" s="200">
        <v>8.5000000000000006E-3</v>
      </c>
      <c r="AI52" s="140"/>
      <c r="AJ52" s="153"/>
      <c r="AK52" s="140">
        <v>0</v>
      </c>
      <c r="AL52" s="140"/>
      <c r="AM52" s="200">
        <v>0</v>
      </c>
      <c r="AN52" s="156"/>
      <c r="AO52" s="230">
        <v>8.5000000000000006E-3</v>
      </c>
      <c r="AP52" s="223">
        <v>143</v>
      </c>
      <c r="AQ52" s="223">
        <v>141</v>
      </c>
      <c r="AR52" s="235">
        <v>0.98599999999999999</v>
      </c>
      <c r="AS52" s="223">
        <v>139</v>
      </c>
      <c r="AT52" s="235">
        <v>0.97199999999999998</v>
      </c>
      <c r="AU52" s="223">
        <v>139</v>
      </c>
      <c r="AV52" s="232">
        <v>0.97199999999999998</v>
      </c>
      <c r="AW52" s="223">
        <v>49</v>
      </c>
      <c r="AX52" s="223">
        <v>47</v>
      </c>
      <c r="AY52" s="235">
        <v>0.95899999999999996</v>
      </c>
      <c r="AZ52" s="223">
        <v>46</v>
      </c>
      <c r="BA52" s="235">
        <v>0.93899999999999995</v>
      </c>
      <c r="BB52" s="223">
        <v>46</v>
      </c>
      <c r="BC52" s="232">
        <v>0.93899999999999995</v>
      </c>
    </row>
    <row r="53" spans="1:55" x14ac:dyDescent="0.25">
      <c r="A53" s="226">
        <v>1</v>
      </c>
      <c r="B53" s="211" t="s">
        <v>145</v>
      </c>
      <c r="C53" s="211">
        <v>2516</v>
      </c>
      <c r="D53" s="211" t="s">
        <v>229</v>
      </c>
      <c r="E53" s="211">
        <v>1271</v>
      </c>
      <c r="F53" s="211">
        <v>1275</v>
      </c>
      <c r="G53" s="211"/>
      <c r="H53" s="220" t="str">
        <f>HYPERLINK("https://map.geo.admin.ch/?zoom=7&amp;E=613800&amp;N=229300&amp;layers=ch.kantone.cadastralwebmap-farbe,ch.swisstopo.amtliches-strassenverzeichnis,ch.bfs.gebaeude_wohnungs_register,KML||https://tinyurl.com/yy7ya4g9/SO/2516_bdg_erw.kml","KML building")</f>
        <v>KML building</v>
      </c>
      <c r="I53" s="154">
        <v>0</v>
      </c>
      <c r="J53" s="243" t="s">
        <v>574</v>
      </c>
      <c r="K53" s="153">
        <v>0</v>
      </c>
      <c r="L53" s="64">
        <v>0</v>
      </c>
      <c r="M53" s="64"/>
      <c r="N53" s="200">
        <v>0</v>
      </c>
      <c r="O53" s="155"/>
      <c r="P53" s="63"/>
      <c r="Q53" s="64">
        <v>0</v>
      </c>
      <c r="R53" s="64"/>
      <c r="S53" s="200">
        <v>0</v>
      </c>
      <c r="T53" s="155"/>
      <c r="U53" s="63"/>
      <c r="V53" s="64">
        <v>0</v>
      </c>
      <c r="W53" s="64"/>
      <c r="X53" s="200">
        <v>0</v>
      </c>
      <c r="Y53" s="155"/>
      <c r="Z53" s="63"/>
      <c r="AA53" s="64">
        <v>0</v>
      </c>
      <c r="AB53" s="64"/>
      <c r="AC53" s="200">
        <v>0</v>
      </c>
      <c r="AD53" s="156"/>
      <c r="AE53" s="153"/>
      <c r="AF53" s="140">
        <v>4</v>
      </c>
      <c r="AG53" s="140"/>
      <c r="AH53" s="200">
        <v>3.0999999999999999E-3</v>
      </c>
      <c r="AI53" s="140"/>
      <c r="AJ53" s="153"/>
      <c r="AK53" s="140">
        <v>1</v>
      </c>
      <c r="AL53" s="140"/>
      <c r="AM53" s="200">
        <v>8.0000000000000004E-4</v>
      </c>
      <c r="AN53" s="156"/>
      <c r="AO53" s="230">
        <v>3.8999999999999998E-3</v>
      </c>
      <c r="AP53" s="223">
        <v>522</v>
      </c>
      <c r="AQ53" s="223">
        <v>464</v>
      </c>
      <c r="AR53" s="235">
        <v>0.88900000000000001</v>
      </c>
      <c r="AS53" s="223">
        <v>446</v>
      </c>
      <c r="AT53" s="235">
        <v>0.85399999999999998</v>
      </c>
      <c r="AU53" s="223">
        <v>437</v>
      </c>
      <c r="AV53" s="232">
        <v>0.83699999999999997</v>
      </c>
      <c r="AW53" s="223">
        <v>223</v>
      </c>
      <c r="AX53" s="223">
        <v>199</v>
      </c>
      <c r="AY53" s="235">
        <v>0.89200000000000002</v>
      </c>
      <c r="AZ53" s="223">
        <v>197</v>
      </c>
      <c r="BA53" s="235">
        <v>0.88300000000000001</v>
      </c>
      <c r="BB53" s="223">
        <v>189</v>
      </c>
      <c r="BC53" s="232">
        <v>0.84799999999999998</v>
      </c>
    </row>
    <row r="54" spans="1:55" x14ac:dyDescent="0.25">
      <c r="A54" s="226">
        <v>1</v>
      </c>
      <c r="B54" s="211" t="s">
        <v>145</v>
      </c>
      <c r="C54" s="211">
        <v>2517</v>
      </c>
      <c r="D54" s="211" t="s">
        <v>230</v>
      </c>
      <c r="E54" s="211">
        <v>2239</v>
      </c>
      <c r="F54" s="211">
        <v>2271</v>
      </c>
      <c r="G54" s="211"/>
      <c r="H54" s="220" t="str">
        <f>HYPERLINK("https://map.geo.admin.ch/?zoom=7&amp;E=611200&amp;N=227200&amp;layers=ch.kantone.cadastralwebmap-farbe,ch.swisstopo.amtliches-strassenverzeichnis,ch.bfs.gebaeude_wohnungs_register,KML||https://tinyurl.com/yy7ya4g9/SO/2517_bdg_erw.kml","KML building")</f>
        <v>KML building</v>
      </c>
      <c r="I54" s="154">
        <v>0</v>
      </c>
      <c r="J54" s="243" t="s">
        <v>575</v>
      </c>
      <c r="K54" s="153">
        <v>0</v>
      </c>
      <c r="L54" s="64">
        <v>0</v>
      </c>
      <c r="M54" s="64"/>
      <c r="N54" s="200">
        <v>0</v>
      </c>
      <c r="O54" s="155"/>
      <c r="P54" s="63"/>
      <c r="Q54" s="64">
        <v>0</v>
      </c>
      <c r="R54" s="64"/>
      <c r="S54" s="200">
        <v>0</v>
      </c>
      <c r="T54" s="155"/>
      <c r="U54" s="63"/>
      <c r="V54" s="64">
        <v>0</v>
      </c>
      <c r="W54" s="64"/>
      <c r="X54" s="200">
        <v>0</v>
      </c>
      <c r="Y54" s="155"/>
      <c r="Z54" s="63"/>
      <c r="AA54" s="64">
        <v>0</v>
      </c>
      <c r="AB54" s="64"/>
      <c r="AC54" s="200">
        <v>0</v>
      </c>
      <c r="AD54" s="156"/>
      <c r="AE54" s="153"/>
      <c r="AF54" s="140">
        <v>1</v>
      </c>
      <c r="AG54" s="140"/>
      <c r="AH54" s="200">
        <v>4.0000000000000002E-4</v>
      </c>
      <c r="AI54" s="140"/>
      <c r="AJ54" s="153"/>
      <c r="AK54" s="140">
        <v>0</v>
      </c>
      <c r="AL54" s="140"/>
      <c r="AM54" s="200">
        <v>0</v>
      </c>
      <c r="AN54" s="156"/>
      <c r="AO54" s="230">
        <v>4.0000000000000002E-4</v>
      </c>
      <c r="AP54" s="223">
        <v>755</v>
      </c>
      <c r="AQ54" s="223">
        <v>594</v>
      </c>
      <c r="AR54" s="235">
        <v>0.78700000000000003</v>
      </c>
      <c r="AS54" s="223">
        <v>588</v>
      </c>
      <c r="AT54" s="235">
        <v>0.77900000000000003</v>
      </c>
      <c r="AU54" s="223">
        <v>583</v>
      </c>
      <c r="AV54" s="232">
        <v>0.77200000000000002</v>
      </c>
      <c r="AW54" s="223">
        <v>335</v>
      </c>
      <c r="AX54" s="223">
        <v>301</v>
      </c>
      <c r="AY54" s="235">
        <v>0.89900000000000002</v>
      </c>
      <c r="AZ54" s="223">
        <v>294</v>
      </c>
      <c r="BA54" s="235">
        <v>0.878</v>
      </c>
      <c r="BB54" s="223">
        <v>290</v>
      </c>
      <c r="BC54" s="232">
        <v>0.86599999999999999</v>
      </c>
    </row>
    <row r="55" spans="1:55" x14ac:dyDescent="0.25">
      <c r="A55" s="226">
        <v>1</v>
      </c>
      <c r="B55" s="211" t="s">
        <v>145</v>
      </c>
      <c r="C55" s="211">
        <v>2518</v>
      </c>
      <c r="D55" s="211" t="s">
        <v>231</v>
      </c>
      <c r="E55" s="211">
        <v>525</v>
      </c>
      <c r="F55" s="211">
        <v>526</v>
      </c>
      <c r="G55" s="211"/>
      <c r="H55" s="220" t="str">
        <f>HYPERLINK("https://map.geo.admin.ch/?zoom=7&amp;E=615800&amp;N=226200&amp;layers=ch.kantone.cadastralwebmap-farbe,ch.swisstopo.amtliches-strassenverzeichnis,ch.bfs.gebaeude_wohnungs_register,KML||https://tinyurl.com/yy7ya4g9/SO/2518_bdg_erw.kml","KML building")</f>
        <v>KML building</v>
      </c>
      <c r="I55" s="154">
        <v>0</v>
      </c>
      <c r="J55" s="243" t="s">
        <v>576</v>
      </c>
      <c r="K55" s="153">
        <v>0</v>
      </c>
      <c r="L55" s="64">
        <v>0</v>
      </c>
      <c r="M55" s="64"/>
      <c r="N55" s="200">
        <v>0</v>
      </c>
      <c r="O55" s="155"/>
      <c r="P55" s="63"/>
      <c r="Q55" s="64">
        <v>0</v>
      </c>
      <c r="R55" s="64"/>
      <c r="S55" s="200">
        <v>0</v>
      </c>
      <c r="T55" s="155"/>
      <c r="U55" s="63"/>
      <c r="V55" s="64">
        <v>0</v>
      </c>
      <c r="W55" s="64"/>
      <c r="X55" s="200">
        <v>0</v>
      </c>
      <c r="Y55" s="155"/>
      <c r="Z55" s="63"/>
      <c r="AA55" s="64">
        <v>0</v>
      </c>
      <c r="AB55" s="64"/>
      <c r="AC55" s="200">
        <v>0</v>
      </c>
      <c r="AD55" s="156"/>
      <c r="AE55" s="153"/>
      <c r="AF55" s="140">
        <v>0</v>
      </c>
      <c r="AG55" s="140"/>
      <c r="AH55" s="200">
        <v>0</v>
      </c>
      <c r="AI55" s="140"/>
      <c r="AJ55" s="153"/>
      <c r="AK55" s="140">
        <v>0</v>
      </c>
      <c r="AL55" s="140"/>
      <c r="AM55" s="200">
        <v>0</v>
      </c>
      <c r="AN55" s="156"/>
      <c r="AO55" s="230">
        <v>0</v>
      </c>
      <c r="AP55" s="223">
        <v>213</v>
      </c>
      <c r="AQ55" s="223">
        <v>167</v>
      </c>
      <c r="AR55" s="235">
        <v>0.78400000000000003</v>
      </c>
      <c r="AS55" s="223">
        <v>161</v>
      </c>
      <c r="AT55" s="235">
        <v>0.75600000000000001</v>
      </c>
      <c r="AU55" s="223">
        <v>161</v>
      </c>
      <c r="AV55" s="232">
        <v>0.75600000000000001</v>
      </c>
      <c r="AW55" s="223">
        <v>103</v>
      </c>
      <c r="AX55" s="223">
        <v>92</v>
      </c>
      <c r="AY55" s="235">
        <v>0.89300000000000002</v>
      </c>
      <c r="AZ55" s="223">
        <v>90</v>
      </c>
      <c r="BA55" s="235">
        <v>0.874</v>
      </c>
      <c r="BB55" s="223">
        <v>90</v>
      </c>
      <c r="BC55" s="232">
        <v>0.874</v>
      </c>
    </row>
    <row r="56" spans="1:55" x14ac:dyDescent="0.25">
      <c r="A56" s="226">
        <v>1</v>
      </c>
      <c r="B56" s="211" t="s">
        <v>145</v>
      </c>
      <c r="C56" s="211">
        <v>2519</v>
      </c>
      <c r="D56" s="211" t="s">
        <v>232</v>
      </c>
      <c r="E56" s="211">
        <v>1704</v>
      </c>
      <c r="F56" s="211">
        <v>1730</v>
      </c>
      <c r="G56" s="211"/>
      <c r="H56" s="220" t="str">
        <f>HYPERLINK("https://map.geo.admin.ch/?zoom=7&amp;E=610100&amp;N=224400&amp;layers=ch.kantone.cadastralwebmap-farbe,ch.swisstopo.amtliches-strassenverzeichnis,ch.bfs.gebaeude_wohnungs_register,KML||https://tinyurl.com/yy7ya4g9/SO/2519_bdg_erw.kml","KML building")</f>
        <v>KML building</v>
      </c>
      <c r="I56" s="154">
        <v>3</v>
      </c>
      <c r="J56" s="243" t="s">
        <v>577</v>
      </c>
      <c r="K56" s="153">
        <v>1.7605633802816902E-3</v>
      </c>
      <c r="L56" s="64">
        <v>0</v>
      </c>
      <c r="M56" s="64"/>
      <c r="N56" s="200">
        <v>0</v>
      </c>
      <c r="O56" s="155"/>
      <c r="P56" s="63"/>
      <c r="Q56" s="64">
        <v>0</v>
      </c>
      <c r="R56" s="64"/>
      <c r="S56" s="200">
        <v>0</v>
      </c>
      <c r="T56" s="155"/>
      <c r="U56" s="63"/>
      <c r="V56" s="64">
        <v>0</v>
      </c>
      <c r="W56" s="64"/>
      <c r="X56" s="200">
        <v>0</v>
      </c>
      <c r="Y56" s="155"/>
      <c r="Z56" s="63"/>
      <c r="AA56" s="64">
        <v>0</v>
      </c>
      <c r="AB56" s="64"/>
      <c r="AC56" s="200">
        <v>0</v>
      </c>
      <c r="AD56" s="156"/>
      <c r="AE56" s="153"/>
      <c r="AF56" s="140">
        <v>0</v>
      </c>
      <c r="AG56" s="140"/>
      <c r="AH56" s="200">
        <v>0</v>
      </c>
      <c r="AI56" s="140"/>
      <c r="AJ56" s="153"/>
      <c r="AK56" s="140">
        <v>0</v>
      </c>
      <c r="AL56" s="140"/>
      <c r="AM56" s="200">
        <v>0</v>
      </c>
      <c r="AN56" s="156"/>
      <c r="AO56" s="230">
        <v>0</v>
      </c>
      <c r="AP56" s="223">
        <v>582</v>
      </c>
      <c r="AQ56" s="223">
        <v>457</v>
      </c>
      <c r="AR56" s="235">
        <v>0.78500000000000003</v>
      </c>
      <c r="AS56" s="223">
        <v>475</v>
      </c>
      <c r="AT56" s="235">
        <v>0.81599999999999995</v>
      </c>
      <c r="AU56" s="223">
        <v>450</v>
      </c>
      <c r="AV56" s="232">
        <v>0.77300000000000002</v>
      </c>
      <c r="AW56" s="223">
        <v>240</v>
      </c>
      <c r="AX56" s="223">
        <v>201</v>
      </c>
      <c r="AY56" s="235">
        <v>0.83799999999999997</v>
      </c>
      <c r="AZ56" s="223">
        <v>220</v>
      </c>
      <c r="BA56" s="235">
        <v>0.91700000000000004</v>
      </c>
      <c r="BB56" s="223">
        <v>195</v>
      </c>
      <c r="BC56" s="232">
        <v>0.81299999999999994</v>
      </c>
    </row>
    <row r="57" spans="1:55" x14ac:dyDescent="0.25">
      <c r="A57" s="226">
        <v>1</v>
      </c>
      <c r="B57" s="211" t="s">
        <v>145</v>
      </c>
      <c r="C57" s="211">
        <v>2520</v>
      </c>
      <c r="D57" s="211" t="s">
        <v>233</v>
      </c>
      <c r="E57" s="211">
        <v>418</v>
      </c>
      <c r="F57" s="211">
        <v>418</v>
      </c>
      <c r="G57" s="211"/>
      <c r="H57" s="220" t="str">
        <f>HYPERLINK("https://map.geo.admin.ch/?zoom=7&amp;E=612500&amp;N=224300&amp;layers=ch.kantone.cadastralwebmap-farbe,ch.swisstopo.amtliches-strassenverzeichnis,ch.bfs.gebaeude_wohnungs_register,KML||https://tinyurl.com/yy7ya4g9/SO/2520_bdg_erw.kml","KML building")</f>
        <v>KML building</v>
      </c>
      <c r="I57" s="154">
        <v>0</v>
      </c>
      <c r="J57" s="243" t="s">
        <v>578</v>
      </c>
      <c r="K57" s="153">
        <v>0</v>
      </c>
      <c r="L57" s="64">
        <v>0</v>
      </c>
      <c r="M57" s="64"/>
      <c r="N57" s="200">
        <v>0</v>
      </c>
      <c r="O57" s="155"/>
      <c r="P57" s="63"/>
      <c r="Q57" s="64">
        <v>0</v>
      </c>
      <c r="R57" s="64"/>
      <c r="S57" s="200">
        <v>0</v>
      </c>
      <c r="T57" s="155"/>
      <c r="U57" s="63"/>
      <c r="V57" s="64">
        <v>0</v>
      </c>
      <c r="W57" s="64"/>
      <c r="X57" s="200">
        <v>0</v>
      </c>
      <c r="Y57" s="155"/>
      <c r="Z57" s="63"/>
      <c r="AA57" s="64">
        <v>0</v>
      </c>
      <c r="AB57" s="64"/>
      <c r="AC57" s="200">
        <v>0</v>
      </c>
      <c r="AD57" s="156"/>
      <c r="AE57" s="153"/>
      <c r="AF57" s="140">
        <v>0</v>
      </c>
      <c r="AG57" s="140"/>
      <c r="AH57" s="200">
        <v>0</v>
      </c>
      <c r="AI57" s="140"/>
      <c r="AJ57" s="153"/>
      <c r="AK57" s="140">
        <v>0</v>
      </c>
      <c r="AL57" s="140"/>
      <c r="AM57" s="200">
        <v>0</v>
      </c>
      <c r="AN57" s="156"/>
      <c r="AO57" s="230">
        <v>0</v>
      </c>
      <c r="AP57" s="223">
        <v>137</v>
      </c>
      <c r="AQ57" s="223">
        <v>133</v>
      </c>
      <c r="AR57" s="235">
        <v>0.97099999999999997</v>
      </c>
      <c r="AS57" s="223">
        <v>133</v>
      </c>
      <c r="AT57" s="235">
        <v>0.97099999999999997</v>
      </c>
      <c r="AU57" s="223">
        <v>133</v>
      </c>
      <c r="AV57" s="232">
        <v>0.97099999999999997</v>
      </c>
      <c r="AW57" s="223">
        <v>66</v>
      </c>
      <c r="AX57" s="223">
        <v>62</v>
      </c>
      <c r="AY57" s="235">
        <v>0.93899999999999995</v>
      </c>
      <c r="AZ57" s="223">
        <v>62</v>
      </c>
      <c r="BA57" s="235">
        <v>0.93899999999999995</v>
      </c>
      <c r="BB57" s="223">
        <v>62</v>
      </c>
      <c r="BC57" s="232">
        <v>0.93899999999999995</v>
      </c>
    </row>
    <row r="58" spans="1:55" x14ac:dyDescent="0.25">
      <c r="A58" s="226">
        <v>1</v>
      </c>
      <c r="B58" s="211" t="s">
        <v>145</v>
      </c>
      <c r="C58" s="219">
        <v>2523</v>
      </c>
      <c r="D58" s="211" t="s">
        <v>234</v>
      </c>
      <c r="E58" s="211">
        <v>447</v>
      </c>
      <c r="F58" s="211">
        <v>449</v>
      </c>
      <c r="G58" s="211"/>
      <c r="H58" s="220" t="str">
        <f>HYPERLINK("https://map.geo.admin.ch/?zoom=7&amp;E=614100&amp;N=225600&amp;layers=ch.kantone.cadastralwebmap-farbe,ch.swisstopo.amtliches-strassenverzeichnis,ch.bfs.gebaeude_wohnungs_register,KML||https://tinyurl.com/yy7ya4g9/SO/2523_bdg_erw.kml","KML building")</f>
        <v>KML building</v>
      </c>
      <c r="I58" s="154">
        <v>0</v>
      </c>
      <c r="J58" s="243" t="s">
        <v>579</v>
      </c>
      <c r="K58" s="153">
        <v>0</v>
      </c>
      <c r="L58" s="64">
        <v>0</v>
      </c>
      <c r="M58" s="64"/>
      <c r="N58" s="200">
        <v>0</v>
      </c>
      <c r="O58" s="155"/>
      <c r="P58" s="63"/>
      <c r="Q58" s="64">
        <v>0</v>
      </c>
      <c r="R58" s="64"/>
      <c r="S58" s="200">
        <v>0</v>
      </c>
      <c r="T58" s="155"/>
      <c r="U58" s="63"/>
      <c r="V58" s="64">
        <v>0</v>
      </c>
      <c r="W58" s="64"/>
      <c r="X58" s="200">
        <v>0</v>
      </c>
      <c r="Y58" s="155"/>
      <c r="Z58" s="63"/>
      <c r="AA58" s="64">
        <v>0</v>
      </c>
      <c r="AB58" s="64"/>
      <c r="AC58" s="200">
        <v>0</v>
      </c>
      <c r="AD58" s="156"/>
      <c r="AE58" s="153"/>
      <c r="AF58" s="140">
        <v>0</v>
      </c>
      <c r="AG58" s="140"/>
      <c r="AH58" s="200">
        <v>0</v>
      </c>
      <c r="AI58" s="140"/>
      <c r="AJ58" s="153"/>
      <c r="AK58" s="140">
        <v>0</v>
      </c>
      <c r="AL58" s="140"/>
      <c r="AM58" s="200">
        <v>0</v>
      </c>
      <c r="AN58" s="156"/>
      <c r="AO58" s="230">
        <v>0</v>
      </c>
      <c r="AP58" s="223">
        <v>150</v>
      </c>
      <c r="AQ58" s="223">
        <v>143</v>
      </c>
      <c r="AR58" s="235">
        <v>0.95299999999999996</v>
      </c>
      <c r="AS58" s="223">
        <v>141</v>
      </c>
      <c r="AT58" s="235">
        <v>0.94</v>
      </c>
      <c r="AU58" s="223">
        <v>139</v>
      </c>
      <c r="AV58" s="232">
        <v>0.92700000000000005</v>
      </c>
      <c r="AW58" s="223">
        <v>59</v>
      </c>
      <c r="AX58" s="223">
        <v>53</v>
      </c>
      <c r="AY58" s="235">
        <v>0.89800000000000002</v>
      </c>
      <c r="AZ58" s="223">
        <v>51</v>
      </c>
      <c r="BA58" s="235">
        <v>0.86399999999999999</v>
      </c>
      <c r="BB58" s="223">
        <v>50</v>
      </c>
      <c r="BC58" s="232">
        <v>0.84699999999999998</v>
      </c>
    </row>
    <row r="59" spans="1:55" x14ac:dyDescent="0.25">
      <c r="A59" s="226">
        <v>1</v>
      </c>
      <c r="B59" s="211" t="s">
        <v>145</v>
      </c>
      <c r="C59" s="211">
        <v>2524</v>
      </c>
      <c r="D59" s="211" t="s">
        <v>235</v>
      </c>
      <c r="E59" s="211">
        <v>85</v>
      </c>
      <c r="F59" s="211">
        <v>85</v>
      </c>
      <c r="G59" s="211"/>
      <c r="H59" s="220" t="str">
        <f>HYPERLINK("https://map.geo.admin.ch/?zoom=7&amp;E=614900&amp;N=226000&amp;layers=ch.kantone.cadastralwebmap-farbe,ch.swisstopo.amtliches-strassenverzeichnis,ch.bfs.gebaeude_wohnungs_register,KML||https://tinyurl.com/yy7ya4g9/SO/2524_bdg_erw.kml","KML building")</f>
        <v>KML building</v>
      </c>
      <c r="I59" s="154">
        <v>0</v>
      </c>
      <c r="J59" s="243" t="s">
        <v>580</v>
      </c>
      <c r="K59" s="153">
        <v>0</v>
      </c>
      <c r="L59" s="64">
        <v>0</v>
      </c>
      <c r="M59" s="64"/>
      <c r="N59" s="200">
        <v>0</v>
      </c>
      <c r="O59" s="155"/>
      <c r="P59" s="63"/>
      <c r="Q59" s="64">
        <v>0</v>
      </c>
      <c r="R59" s="64"/>
      <c r="S59" s="200">
        <v>0</v>
      </c>
      <c r="T59" s="155"/>
      <c r="U59" s="63"/>
      <c r="V59" s="64">
        <v>0</v>
      </c>
      <c r="W59" s="64"/>
      <c r="X59" s="200">
        <v>0</v>
      </c>
      <c r="Y59" s="155"/>
      <c r="Z59" s="63"/>
      <c r="AA59" s="64">
        <v>0</v>
      </c>
      <c r="AB59" s="64"/>
      <c r="AC59" s="200">
        <v>0</v>
      </c>
      <c r="AD59" s="156"/>
      <c r="AE59" s="153"/>
      <c r="AF59" s="140">
        <v>0</v>
      </c>
      <c r="AG59" s="140"/>
      <c r="AH59" s="200">
        <v>0</v>
      </c>
      <c r="AI59" s="140"/>
      <c r="AJ59" s="153"/>
      <c r="AK59" s="140">
        <v>1</v>
      </c>
      <c r="AL59" s="140"/>
      <c r="AM59" s="200">
        <v>1.18E-2</v>
      </c>
      <c r="AN59" s="156"/>
      <c r="AO59" s="230">
        <v>1.18E-2</v>
      </c>
      <c r="AP59" s="223">
        <v>33</v>
      </c>
      <c r="AQ59" s="223">
        <v>33</v>
      </c>
      <c r="AR59" s="235">
        <v>1</v>
      </c>
      <c r="AS59" s="223">
        <v>33</v>
      </c>
      <c r="AT59" s="235">
        <v>1</v>
      </c>
      <c r="AU59" s="223">
        <v>33</v>
      </c>
      <c r="AV59" s="232">
        <v>1</v>
      </c>
      <c r="AW59" s="223">
        <v>11</v>
      </c>
      <c r="AX59" s="223">
        <v>11</v>
      </c>
      <c r="AY59" s="235">
        <v>1</v>
      </c>
      <c r="AZ59" s="223">
        <v>11</v>
      </c>
      <c r="BA59" s="235">
        <v>1</v>
      </c>
      <c r="BB59" s="223">
        <v>11</v>
      </c>
      <c r="BC59" s="232">
        <v>1</v>
      </c>
    </row>
    <row r="60" spans="1:55" x14ac:dyDescent="0.25">
      <c r="A60" s="226">
        <v>1</v>
      </c>
      <c r="B60" s="211" t="s">
        <v>145</v>
      </c>
      <c r="C60" s="211">
        <v>2525</v>
      </c>
      <c r="D60" s="211" t="s">
        <v>236</v>
      </c>
      <c r="E60" s="211">
        <v>624</v>
      </c>
      <c r="F60" s="211">
        <v>627</v>
      </c>
      <c r="G60" s="211"/>
      <c r="H60" s="220" t="str">
        <f>HYPERLINK("https://map.geo.admin.ch/?zoom=7&amp;E=612000&amp;N=225000&amp;layers=ch.kantone.cadastralwebmap-farbe,ch.swisstopo.amtliches-strassenverzeichnis,ch.bfs.gebaeude_wohnungs_register,KML||https://tinyurl.com/yy7ya4g9/SO/2525_bdg_erw.kml","KML building")</f>
        <v>KML building</v>
      </c>
      <c r="I60" s="154">
        <v>0</v>
      </c>
      <c r="J60" s="243" t="s">
        <v>581</v>
      </c>
      <c r="K60" s="153">
        <v>0</v>
      </c>
      <c r="L60" s="64">
        <v>0</v>
      </c>
      <c r="M60" s="64"/>
      <c r="N60" s="200">
        <v>0</v>
      </c>
      <c r="O60" s="155"/>
      <c r="P60" s="63"/>
      <c r="Q60" s="64">
        <v>0</v>
      </c>
      <c r="R60" s="64"/>
      <c r="S60" s="200">
        <v>0</v>
      </c>
      <c r="T60" s="155"/>
      <c r="U60" s="63"/>
      <c r="V60" s="64">
        <v>0</v>
      </c>
      <c r="W60" s="64"/>
      <c r="X60" s="200">
        <v>0</v>
      </c>
      <c r="Y60" s="155"/>
      <c r="Z60" s="63"/>
      <c r="AA60" s="64">
        <v>0</v>
      </c>
      <c r="AB60" s="64"/>
      <c r="AC60" s="200">
        <v>0</v>
      </c>
      <c r="AD60" s="156"/>
      <c r="AE60" s="153"/>
      <c r="AF60" s="140">
        <v>2</v>
      </c>
      <c r="AG60" s="140"/>
      <c r="AH60" s="200">
        <v>3.2000000000000002E-3</v>
      </c>
      <c r="AI60" s="140"/>
      <c r="AJ60" s="153"/>
      <c r="AK60" s="140">
        <v>0</v>
      </c>
      <c r="AL60" s="140"/>
      <c r="AM60" s="200">
        <v>0</v>
      </c>
      <c r="AN60" s="156"/>
      <c r="AO60" s="230">
        <v>3.2000000000000002E-3</v>
      </c>
      <c r="AP60" s="223">
        <v>209</v>
      </c>
      <c r="AQ60" s="223">
        <v>177</v>
      </c>
      <c r="AR60" s="235">
        <v>0.84699999999999998</v>
      </c>
      <c r="AS60" s="223">
        <v>176</v>
      </c>
      <c r="AT60" s="235">
        <v>0.84199999999999997</v>
      </c>
      <c r="AU60" s="223">
        <v>175</v>
      </c>
      <c r="AV60" s="232">
        <v>0.83699999999999997</v>
      </c>
      <c r="AW60" s="223">
        <v>90</v>
      </c>
      <c r="AX60" s="223">
        <v>80</v>
      </c>
      <c r="AY60" s="235">
        <v>0.88900000000000001</v>
      </c>
      <c r="AZ60" s="223">
        <v>79</v>
      </c>
      <c r="BA60" s="235">
        <v>0.878</v>
      </c>
      <c r="BB60" s="223">
        <v>78</v>
      </c>
      <c r="BC60" s="232">
        <v>0.86699999999999999</v>
      </c>
    </row>
    <row r="61" spans="1:55" x14ac:dyDescent="0.25">
      <c r="A61" s="226">
        <v>1</v>
      </c>
      <c r="B61" s="211" t="s">
        <v>145</v>
      </c>
      <c r="C61" s="211">
        <v>2526</v>
      </c>
      <c r="D61" s="211" t="s">
        <v>237</v>
      </c>
      <c r="E61" s="211">
        <v>1127</v>
      </c>
      <c r="F61" s="211">
        <v>1143</v>
      </c>
      <c r="G61" s="211"/>
      <c r="H61" s="220" t="str">
        <f>HYPERLINK("https://map.geo.admin.ch/?zoom=7&amp;E=606500&amp;N=224300&amp;layers=ch.kantone.cadastralwebmap-farbe,ch.swisstopo.amtliches-strassenverzeichnis,ch.bfs.gebaeude_wohnungs_register,KML||https://tinyurl.com/yy7ya4g9/SO/2526_bdg_erw.kml","KML building")</f>
        <v>KML building</v>
      </c>
      <c r="I61" s="154">
        <v>0</v>
      </c>
      <c r="J61" s="243" t="s">
        <v>582</v>
      </c>
      <c r="K61" s="153">
        <v>0</v>
      </c>
      <c r="L61" s="64">
        <v>0</v>
      </c>
      <c r="M61" s="64"/>
      <c r="N61" s="200">
        <v>0</v>
      </c>
      <c r="O61" s="155"/>
      <c r="P61" s="63"/>
      <c r="Q61" s="64">
        <v>0</v>
      </c>
      <c r="R61" s="64"/>
      <c r="S61" s="200">
        <v>0</v>
      </c>
      <c r="T61" s="155"/>
      <c r="U61" s="63"/>
      <c r="V61" s="64">
        <v>0</v>
      </c>
      <c r="W61" s="64"/>
      <c r="X61" s="200">
        <v>0</v>
      </c>
      <c r="Y61" s="155"/>
      <c r="Z61" s="63"/>
      <c r="AA61" s="64">
        <v>0</v>
      </c>
      <c r="AB61" s="64"/>
      <c r="AC61" s="200">
        <v>0</v>
      </c>
      <c r="AD61" s="156"/>
      <c r="AE61" s="153"/>
      <c r="AF61" s="140">
        <v>0</v>
      </c>
      <c r="AG61" s="140"/>
      <c r="AH61" s="200">
        <v>0</v>
      </c>
      <c r="AI61" s="140"/>
      <c r="AJ61" s="153"/>
      <c r="AK61" s="140">
        <v>0</v>
      </c>
      <c r="AL61" s="140"/>
      <c r="AM61" s="200">
        <v>0</v>
      </c>
      <c r="AN61" s="156"/>
      <c r="AO61" s="230">
        <v>0</v>
      </c>
      <c r="AP61" s="223">
        <v>294</v>
      </c>
      <c r="AQ61" s="223">
        <v>276</v>
      </c>
      <c r="AR61" s="235">
        <v>0.93899999999999995</v>
      </c>
      <c r="AS61" s="223">
        <v>254</v>
      </c>
      <c r="AT61" s="235">
        <v>0.86399999999999999</v>
      </c>
      <c r="AU61" s="223">
        <v>253</v>
      </c>
      <c r="AV61" s="232">
        <v>0.86099999999999999</v>
      </c>
      <c r="AW61" s="223">
        <v>145</v>
      </c>
      <c r="AX61" s="223">
        <v>127</v>
      </c>
      <c r="AY61" s="235">
        <v>0.876</v>
      </c>
      <c r="AZ61" s="223">
        <v>114</v>
      </c>
      <c r="BA61" s="235">
        <v>0.78600000000000003</v>
      </c>
      <c r="BB61" s="223">
        <v>113</v>
      </c>
      <c r="BC61" s="232">
        <v>0.77900000000000003</v>
      </c>
    </row>
    <row r="62" spans="1:55" x14ac:dyDescent="0.25">
      <c r="A62" s="226">
        <v>1</v>
      </c>
      <c r="B62" s="211" t="s">
        <v>145</v>
      </c>
      <c r="C62" s="211">
        <v>2527</v>
      </c>
      <c r="D62" s="211" t="s">
        <v>238</v>
      </c>
      <c r="E62" s="211">
        <v>1461</v>
      </c>
      <c r="F62" s="211">
        <v>1470</v>
      </c>
      <c r="G62" s="211"/>
      <c r="H62" s="220" t="str">
        <f>HYPERLINK("https://map.geo.admin.ch/?zoom=7&amp;E=611200&amp;N=229400&amp;layers=ch.kantone.cadastralwebmap-farbe,ch.swisstopo.amtliches-strassenverzeichnis,ch.bfs.gebaeude_wohnungs_register,KML||https://tinyurl.com/yy7ya4g9/SO/2527_bdg_erw.kml","KML building")</f>
        <v>KML building</v>
      </c>
      <c r="I62" s="154">
        <v>0</v>
      </c>
      <c r="J62" s="243" t="s">
        <v>583</v>
      </c>
      <c r="K62" s="153">
        <v>0</v>
      </c>
      <c r="L62" s="64">
        <v>0</v>
      </c>
      <c r="M62" s="64"/>
      <c r="N62" s="200">
        <v>0</v>
      </c>
      <c r="O62" s="155"/>
      <c r="P62" s="63"/>
      <c r="Q62" s="64">
        <v>0</v>
      </c>
      <c r="R62" s="64"/>
      <c r="S62" s="200">
        <v>0</v>
      </c>
      <c r="T62" s="155"/>
      <c r="U62" s="63"/>
      <c r="V62" s="64">
        <v>0</v>
      </c>
      <c r="W62" s="64"/>
      <c r="X62" s="200">
        <v>0</v>
      </c>
      <c r="Y62" s="155"/>
      <c r="Z62" s="63"/>
      <c r="AA62" s="64">
        <v>0</v>
      </c>
      <c r="AB62" s="64"/>
      <c r="AC62" s="200">
        <v>0</v>
      </c>
      <c r="AD62" s="156"/>
      <c r="AE62" s="153"/>
      <c r="AF62" s="140">
        <v>0</v>
      </c>
      <c r="AG62" s="140"/>
      <c r="AH62" s="200">
        <v>0</v>
      </c>
      <c r="AI62" s="140"/>
      <c r="AJ62" s="153"/>
      <c r="AK62" s="140">
        <v>0</v>
      </c>
      <c r="AL62" s="140"/>
      <c r="AM62" s="200">
        <v>0</v>
      </c>
      <c r="AN62" s="156"/>
      <c r="AO62" s="230">
        <v>0</v>
      </c>
      <c r="AP62" s="223">
        <v>582</v>
      </c>
      <c r="AQ62" s="223">
        <v>484</v>
      </c>
      <c r="AR62" s="235">
        <v>0.83199999999999996</v>
      </c>
      <c r="AS62" s="223">
        <v>458</v>
      </c>
      <c r="AT62" s="235">
        <v>0.78700000000000003</v>
      </c>
      <c r="AU62" s="223">
        <v>457</v>
      </c>
      <c r="AV62" s="232">
        <v>0.78500000000000003</v>
      </c>
      <c r="AW62" s="223">
        <v>244</v>
      </c>
      <c r="AX62" s="223">
        <v>221</v>
      </c>
      <c r="AY62" s="235">
        <v>0.90600000000000003</v>
      </c>
      <c r="AZ62" s="223">
        <v>208</v>
      </c>
      <c r="BA62" s="235">
        <v>0.85199999999999998</v>
      </c>
      <c r="BB62" s="223">
        <v>207</v>
      </c>
      <c r="BC62" s="232">
        <v>0.84799999999999998</v>
      </c>
    </row>
    <row r="63" spans="1:55" x14ac:dyDescent="0.25">
      <c r="A63" s="226">
        <v>1</v>
      </c>
      <c r="B63" s="211" t="s">
        <v>145</v>
      </c>
      <c r="C63" s="211">
        <v>2528</v>
      </c>
      <c r="D63" s="211" t="s">
        <v>239</v>
      </c>
      <c r="E63" s="211">
        <v>689</v>
      </c>
      <c r="F63" s="211">
        <v>690</v>
      </c>
      <c r="G63" s="211"/>
      <c r="H63" s="220" t="str">
        <f>HYPERLINK("https://map.geo.admin.ch/?zoom=7&amp;E=611100&amp;N=223500&amp;layers=ch.kantone.cadastralwebmap-farbe,ch.swisstopo.amtliches-strassenverzeichnis,ch.bfs.gebaeude_wohnungs_register,KML||https://tinyurl.com/yy7ya4g9/SO/2528_bdg_erw.kml","KML building")</f>
        <v>KML building</v>
      </c>
      <c r="I63" s="154">
        <v>0</v>
      </c>
      <c r="J63" s="243" t="s">
        <v>584</v>
      </c>
      <c r="K63" s="153">
        <v>0</v>
      </c>
      <c r="L63" s="64">
        <v>0</v>
      </c>
      <c r="M63" s="64"/>
      <c r="N63" s="200">
        <v>0</v>
      </c>
      <c r="O63" s="155"/>
      <c r="P63" s="63"/>
      <c r="Q63" s="64">
        <v>0</v>
      </c>
      <c r="R63" s="64"/>
      <c r="S63" s="200">
        <v>0</v>
      </c>
      <c r="T63" s="155"/>
      <c r="U63" s="63"/>
      <c r="V63" s="64">
        <v>0</v>
      </c>
      <c r="W63" s="64"/>
      <c r="X63" s="200">
        <v>0</v>
      </c>
      <c r="Y63" s="155"/>
      <c r="Z63" s="63"/>
      <c r="AA63" s="64">
        <v>0</v>
      </c>
      <c r="AB63" s="64"/>
      <c r="AC63" s="200">
        <v>0</v>
      </c>
      <c r="AD63" s="156"/>
      <c r="AE63" s="153"/>
      <c r="AF63" s="140">
        <v>1</v>
      </c>
      <c r="AG63" s="140"/>
      <c r="AH63" s="200">
        <v>1.5E-3</v>
      </c>
      <c r="AI63" s="140"/>
      <c r="AJ63" s="153"/>
      <c r="AK63" s="140">
        <v>0</v>
      </c>
      <c r="AL63" s="140"/>
      <c r="AM63" s="200">
        <v>0</v>
      </c>
      <c r="AN63" s="156"/>
      <c r="AO63" s="230">
        <v>1.5E-3</v>
      </c>
      <c r="AP63" s="223">
        <v>265</v>
      </c>
      <c r="AQ63" s="223">
        <v>209</v>
      </c>
      <c r="AR63" s="235">
        <v>0.78900000000000003</v>
      </c>
      <c r="AS63" s="223">
        <v>206</v>
      </c>
      <c r="AT63" s="235">
        <v>0.77700000000000002</v>
      </c>
      <c r="AU63" s="223">
        <v>200</v>
      </c>
      <c r="AV63" s="232">
        <v>0.755</v>
      </c>
      <c r="AW63" s="223">
        <v>112</v>
      </c>
      <c r="AX63" s="223">
        <v>93</v>
      </c>
      <c r="AY63" s="235">
        <v>0.83</v>
      </c>
      <c r="AZ63" s="223">
        <v>95</v>
      </c>
      <c r="BA63" s="235">
        <v>0.84799999999999998</v>
      </c>
      <c r="BB63" s="223">
        <v>90</v>
      </c>
      <c r="BC63" s="232">
        <v>0.80400000000000005</v>
      </c>
    </row>
    <row r="64" spans="1:55" x14ac:dyDescent="0.25">
      <c r="A64" s="226">
        <v>1</v>
      </c>
      <c r="B64" s="211" t="s">
        <v>145</v>
      </c>
      <c r="C64" s="219">
        <v>2529</v>
      </c>
      <c r="D64" s="211" t="s">
        <v>240</v>
      </c>
      <c r="E64" s="211">
        <v>458</v>
      </c>
      <c r="F64" s="211">
        <v>458</v>
      </c>
      <c r="G64" s="211"/>
      <c r="H64" s="220" t="str">
        <f>HYPERLINK("https://map.geo.admin.ch/?zoom=7&amp;E=612600&amp;N=225400&amp;layers=ch.kantone.cadastralwebmap-farbe,ch.swisstopo.amtliches-strassenverzeichnis,ch.bfs.gebaeude_wohnungs_register,KML||https://tinyurl.com/yy7ya4g9/SO/2529_bdg_erw.kml","KML building")</f>
        <v>KML building</v>
      </c>
      <c r="I64" s="154">
        <v>0</v>
      </c>
      <c r="J64" s="243" t="s">
        <v>585</v>
      </c>
      <c r="K64" s="153">
        <v>0</v>
      </c>
      <c r="L64" s="64">
        <v>0</v>
      </c>
      <c r="M64" s="64"/>
      <c r="N64" s="200">
        <v>0</v>
      </c>
      <c r="O64" s="155"/>
      <c r="P64" s="63"/>
      <c r="Q64" s="64">
        <v>0</v>
      </c>
      <c r="R64" s="64"/>
      <c r="S64" s="200">
        <v>0</v>
      </c>
      <c r="T64" s="155"/>
      <c r="U64" s="63"/>
      <c r="V64" s="64">
        <v>0</v>
      </c>
      <c r="W64" s="64"/>
      <c r="X64" s="200">
        <v>0</v>
      </c>
      <c r="Y64" s="155"/>
      <c r="Z64" s="63"/>
      <c r="AA64" s="64">
        <v>0</v>
      </c>
      <c r="AB64" s="64"/>
      <c r="AC64" s="200">
        <v>0</v>
      </c>
      <c r="AD64" s="156"/>
      <c r="AE64" s="153"/>
      <c r="AF64" s="140">
        <v>2</v>
      </c>
      <c r="AG64" s="140"/>
      <c r="AH64" s="200">
        <v>4.4000000000000003E-3</v>
      </c>
      <c r="AI64" s="140"/>
      <c r="AJ64" s="153"/>
      <c r="AK64" s="140">
        <v>0</v>
      </c>
      <c r="AL64" s="140"/>
      <c r="AM64" s="200">
        <v>0</v>
      </c>
      <c r="AN64" s="156"/>
      <c r="AO64" s="230">
        <v>4.4000000000000003E-3</v>
      </c>
      <c r="AP64" s="223">
        <v>174</v>
      </c>
      <c r="AQ64" s="223">
        <v>171</v>
      </c>
      <c r="AR64" s="235">
        <v>0.98299999999999998</v>
      </c>
      <c r="AS64" s="223">
        <v>171</v>
      </c>
      <c r="AT64" s="235">
        <v>0.98299999999999998</v>
      </c>
      <c r="AU64" s="223">
        <v>170</v>
      </c>
      <c r="AV64" s="232">
        <v>0.97699999999999998</v>
      </c>
      <c r="AW64" s="223">
        <v>56</v>
      </c>
      <c r="AX64" s="223">
        <v>54</v>
      </c>
      <c r="AY64" s="235">
        <v>0.96399999999999997</v>
      </c>
      <c r="AZ64" s="223">
        <v>54</v>
      </c>
      <c r="BA64" s="235">
        <v>0.96399999999999997</v>
      </c>
      <c r="BB64" s="223">
        <v>53</v>
      </c>
      <c r="BC64" s="232">
        <v>0.94599999999999995</v>
      </c>
    </row>
    <row r="65" spans="1:55" x14ac:dyDescent="0.25">
      <c r="A65" s="226">
        <v>1</v>
      </c>
      <c r="B65" s="211" t="s">
        <v>145</v>
      </c>
      <c r="C65" s="211">
        <v>2530</v>
      </c>
      <c r="D65" s="211" t="s">
        <v>241</v>
      </c>
      <c r="E65" s="211">
        <v>1024</v>
      </c>
      <c r="F65" s="211">
        <v>1031</v>
      </c>
      <c r="G65" s="211"/>
      <c r="H65" s="220" t="str">
        <f>HYPERLINK("https://map.geo.admin.ch/?zoom=7&amp;E=611900&amp;N=223400&amp;layers=ch.kantone.cadastralwebmap-farbe,ch.swisstopo.amtliches-strassenverzeichnis,ch.bfs.gebaeude_wohnungs_register,KML||https://tinyurl.com/yy7ya4g9/SO/2530_bdg_erw.kml","KML building")</f>
        <v>KML building</v>
      </c>
      <c r="I65" s="154">
        <v>0</v>
      </c>
      <c r="J65" s="243" t="s">
        <v>586</v>
      </c>
      <c r="K65" s="153">
        <v>0</v>
      </c>
      <c r="L65" s="64">
        <v>0</v>
      </c>
      <c r="M65" s="64"/>
      <c r="N65" s="200">
        <v>0</v>
      </c>
      <c r="O65" s="155"/>
      <c r="P65" s="63"/>
      <c r="Q65" s="64">
        <v>0</v>
      </c>
      <c r="R65" s="64"/>
      <c r="S65" s="200">
        <v>0</v>
      </c>
      <c r="T65" s="155"/>
      <c r="U65" s="63"/>
      <c r="V65" s="64">
        <v>0</v>
      </c>
      <c r="W65" s="64"/>
      <c r="X65" s="200">
        <v>0</v>
      </c>
      <c r="Y65" s="155"/>
      <c r="Z65" s="63"/>
      <c r="AA65" s="64">
        <v>0</v>
      </c>
      <c r="AB65" s="64"/>
      <c r="AC65" s="200">
        <v>0</v>
      </c>
      <c r="AD65" s="156"/>
      <c r="AE65" s="153"/>
      <c r="AF65" s="140">
        <v>2</v>
      </c>
      <c r="AG65" s="140"/>
      <c r="AH65" s="200">
        <v>2E-3</v>
      </c>
      <c r="AI65" s="140"/>
      <c r="AJ65" s="153"/>
      <c r="AK65" s="140">
        <v>1</v>
      </c>
      <c r="AL65" s="140"/>
      <c r="AM65" s="200">
        <v>1E-3</v>
      </c>
      <c r="AN65" s="156"/>
      <c r="AO65" s="230">
        <v>3.0000000000000001E-3</v>
      </c>
      <c r="AP65" s="223">
        <v>376</v>
      </c>
      <c r="AQ65" s="223">
        <v>361</v>
      </c>
      <c r="AR65" s="235">
        <v>0.96</v>
      </c>
      <c r="AS65" s="223">
        <v>349</v>
      </c>
      <c r="AT65" s="235">
        <v>0.92800000000000005</v>
      </c>
      <c r="AU65" s="223">
        <v>345</v>
      </c>
      <c r="AV65" s="232">
        <v>0.91800000000000004</v>
      </c>
      <c r="AW65" s="223">
        <v>164</v>
      </c>
      <c r="AX65" s="223">
        <v>156</v>
      </c>
      <c r="AY65" s="235">
        <v>0.95099999999999996</v>
      </c>
      <c r="AZ65" s="223">
        <v>148</v>
      </c>
      <c r="BA65" s="235">
        <v>0.90200000000000002</v>
      </c>
      <c r="BB65" s="223">
        <v>146</v>
      </c>
      <c r="BC65" s="232">
        <v>0.89</v>
      </c>
    </row>
    <row r="66" spans="1:55" x14ac:dyDescent="0.25">
      <c r="A66" s="226">
        <v>1</v>
      </c>
      <c r="B66" s="211" t="s">
        <v>145</v>
      </c>
      <c r="C66" s="211">
        <v>2532</v>
      </c>
      <c r="D66" s="211" t="s">
        <v>242</v>
      </c>
      <c r="E66" s="211">
        <v>1349</v>
      </c>
      <c r="F66" s="211">
        <v>1357</v>
      </c>
      <c r="G66" s="211"/>
      <c r="H66" s="220" t="str">
        <f>HYPERLINK("https://map.geo.admin.ch/?zoom=7&amp;E=613500&amp;N=227300&amp;layers=ch.kantone.cadastralwebmap-farbe,ch.swisstopo.amtliches-strassenverzeichnis,ch.bfs.gebaeude_wohnungs_register,KML||https://tinyurl.com/yy7ya4g9/SO/2532_bdg_erw.kml","KML building")</f>
        <v>KML building</v>
      </c>
      <c r="I66" s="154">
        <v>0</v>
      </c>
      <c r="J66" s="243" t="s">
        <v>587</v>
      </c>
      <c r="K66" s="153">
        <v>0</v>
      </c>
      <c r="L66" s="64">
        <v>0</v>
      </c>
      <c r="M66" s="64"/>
      <c r="N66" s="200">
        <v>0</v>
      </c>
      <c r="O66" s="155"/>
      <c r="P66" s="63"/>
      <c r="Q66" s="64">
        <v>0</v>
      </c>
      <c r="R66" s="64"/>
      <c r="S66" s="200">
        <v>0</v>
      </c>
      <c r="T66" s="155"/>
      <c r="U66" s="63"/>
      <c r="V66" s="64">
        <v>0</v>
      </c>
      <c r="W66" s="64"/>
      <c r="X66" s="200">
        <v>0</v>
      </c>
      <c r="Y66" s="155"/>
      <c r="Z66" s="63"/>
      <c r="AA66" s="64">
        <v>0</v>
      </c>
      <c r="AB66" s="64"/>
      <c r="AC66" s="200">
        <v>0</v>
      </c>
      <c r="AD66" s="156"/>
      <c r="AE66" s="153"/>
      <c r="AF66" s="140">
        <v>0</v>
      </c>
      <c r="AG66" s="140"/>
      <c r="AH66" s="200">
        <v>0</v>
      </c>
      <c r="AI66" s="140"/>
      <c r="AJ66" s="153"/>
      <c r="AK66" s="140">
        <v>0</v>
      </c>
      <c r="AL66" s="140"/>
      <c r="AM66" s="200">
        <v>0</v>
      </c>
      <c r="AN66" s="156"/>
      <c r="AO66" s="230">
        <v>0</v>
      </c>
      <c r="AP66" s="223">
        <v>497</v>
      </c>
      <c r="AQ66" s="223">
        <v>477</v>
      </c>
      <c r="AR66" s="235">
        <v>0.96</v>
      </c>
      <c r="AS66" s="223">
        <v>475</v>
      </c>
      <c r="AT66" s="235">
        <v>0.95599999999999996</v>
      </c>
      <c r="AU66" s="223">
        <v>469</v>
      </c>
      <c r="AV66" s="232">
        <v>0.94399999999999995</v>
      </c>
      <c r="AW66" s="223">
        <v>190</v>
      </c>
      <c r="AX66" s="223">
        <v>172</v>
      </c>
      <c r="AY66" s="235">
        <v>0.90500000000000003</v>
      </c>
      <c r="AZ66" s="223">
        <v>171</v>
      </c>
      <c r="BA66" s="235">
        <v>0.9</v>
      </c>
      <c r="BB66" s="223">
        <v>166</v>
      </c>
      <c r="BC66" s="232">
        <v>0.874</v>
      </c>
    </row>
    <row r="67" spans="1:55" x14ac:dyDescent="0.25">
      <c r="A67" s="226">
        <v>1</v>
      </c>
      <c r="B67" s="211" t="s">
        <v>145</v>
      </c>
      <c r="C67" s="211">
        <v>2534</v>
      </c>
      <c r="D67" s="211" t="s">
        <v>243</v>
      </c>
      <c r="E67" s="211">
        <v>2047</v>
      </c>
      <c r="F67" s="211">
        <v>2070</v>
      </c>
      <c r="G67" s="211"/>
      <c r="H67" s="220" t="str">
        <f>HYPERLINK("https://map.geo.admin.ch/?zoom=7&amp;E=608300&amp;N=227900&amp;layers=ch.kantone.cadastralwebmap-farbe,ch.swisstopo.amtliches-strassenverzeichnis,ch.bfs.gebaeude_wohnungs_register,KML||https://tinyurl.com/yy7ya4g9/SO/2534_bdg_erw.kml","KML building")</f>
        <v>KML building</v>
      </c>
      <c r="I67" s="154">
        <v>1</v>
      </c>
      <c r="J67" s="243" t="s">
        <v>588</v>
      </c>
      <c r="K67" s="153">
        <v>4.8851978505129456E-4</v>
      </c>
      <c r="L67" s="64">
        <v>0</v>
      </c>
      <c r="M67" s="64"/>
      <c r="N67" s="200">
        <v>0</v>
      </c>
      <c r="O67" s="155"/>
      <c r="P67" s="63"/>
      <c r="Q67" s="64">
        <v>0</v>
      </c>
      <c r="R67" s="64"/>
      <c r="S67" s="200">
        <v>0</v>
      </c>
      <c r="T67" s="155"/>
      <c r="U67" s="63"/>
      <c r="V67" s="64">
        <v>0</v>
      </c>
      <c r="W67" s="64"/>
      <c r="X67" s="200">
        <v>0</v>
      </c>
      <c r="Y67" s="155"/>
      <c r="Z67" s="63"/>
      <c r="AA67" s="64">
        <v>2</v>
      </c>
      <c r="AB67" s="64"/>
      <c r="AC67" s="200">
        <v>1E-3</v>
      </c>
      <c r="AD67" s="156"/>
      <c r="AE67" s="153"/>
      <c r="AF67" s="140">
        <v>4</v>
      </c>
      <c r="AG67" s="140"/>
      <c r="AH67" s="200">
        <v>2E-3</v>
      </c>
      <c r="AI67" s="140"/>
      <c r="AJ67" s="153"/>
      <c r="AK67" s="140">
        <v>3</v>
      </c>
      <c r="AL67" s="140"/>
      <c r="AM67" s="200">
        <v>1.5E-3</v>
      </c>
      <c r="AN67" s="156"/>
      <c r="AO67" s="230">
        <v>4.5000000000000005E-3</v>
      </c>
      <c r="AP67" s="223">
        <v>709</v>
      </c>
      <c r="AQ67" s="223">
        <v>609</v>
      </c>
      <c r="AR67" s="235">
        <v>0.85899999999999999</v>
      </c>
      <c r="AS67" s="223">
        <v>582</v>
      </c>
      <c r="AT67" s="235">
        <v>0.82099999999999995</v>
      </c>
      <c r="AU67" s="223">
        <v>578</v>
      </c>
      <c r="AV67" s="232">
        <v>0.81499999999999995</v>
      </c>
      <c r="AW67" s="223">
        <v>354</v>
      </c>
      <c r="AX67" s="223">
        <v>332</v>
      </c>
      <c r="AY67" s="235">
        <v>0.93799999999999994</v>
      </c>
      <c r="AZ67" s="223">
        <v>319</v>
      </c>
      <c r="BA67" s="235">
        <v>0.90100000000000002</v>
      </c>
      <c r="BB67" s="223">
        <v>316</v>
      </c>
      <c r="BC67" s="232">
        <v>0.89300000000000002</v>
      </c>
    </row>
    <row r="68" spans="1:55" x14ac:dyDescent="0.25">
      <c r="A68" s="226">
        <v>1</v>
      </c>
      <c r="B68" s="211" t="s">
        <v>145</v>
      </c>
      <c r="C68" s="211">
        <v>2535</v>
      </c>
      <c r="D68" s="211" t="s">
        <v>244</v>
      </c>
      <c r="E68" s="211">
        <v>469</v>
      </c>
      <c r="F68" s="211">
        <v>470</v>
      </c>
      <c r="G68" s="211"/>
      <c r="H68" s="220" t="str">
        <f>HYPERLINK("https://map.geo.admin.ch/?zoom=7&amp;E=614900&amp;N=222900&amp;layers=ch.kantone.cadastralwebmap-farbe,ch.swisstopo.amtliches-strassenverzeichnis,ch.bfs.gebaeude_wohnungs_register,KML||https://tinyurl.com/yy7ya4g9/SO/2535_bdg_erw.kml","KML building")</f>
        <v>KML building</v>
      </c>
      <c r="I68" s="154">
        <v>0</v>
      </c>
      <c r="J68" s="243" t="s">
        <v>589</v>
      </c>
      <c r="K68" s="153">
        <v>0</v>
      </c>
      <c r="L68" s="64">
        <v>0</v>
      </c>
      <c r="M68" s="64"/>
      <c r="N68" s="200">
        <v>0</v>
      </c>
      <c r="O68" s="155"/>
      <c r="P68" s="63"/>
      <c r="Q68" s="64">
        <v>0</v>
      </c>
      <c r="R68" s="64"/>
      <c r="S68" s="200">
        <v>0</v>
      </c>
      <c r="T68" s="155"/>
      <c r="U68" s="63"/>
      <c r="V68" s="64">
        <v>0</v>
      </c>
      <c r="W68" s="64"/>
      <c r="X68" s="200">
        <v>0</v>
      </c>
      <c r="Y68" s="155"/>
      <c r="Z68" s="63"/>
      <c r="AA68" s="64">
        <v>0</v>
      </c>
      <c r="AB68" s="64"/>
      <c r="AC68" s="200">
        <v>0</v>
      </c>
      <c r="AD68" s="156"/>
      <c r="AE68" s="153"/>
      <c r="AF68" s="140">
        <v>0</v>
      </c>
      <c r="AG68" s="140"/>
      <c r="AH68" s="200">
        <v>0</v>
      </c>
      <c r="AI68" s="140"/>
      <c r="AJ68" s="153"/>
      <c r="AK68" s="140">
        <v>1</v>
      </c>
      <c r="AL68" s="140"/>
      <c r="AM68" s="200">
        <v>2.0999999999999999E-3</v>
      </c>
      <c r="AN68" s="156"/>
      <c r="AO68" s="230">
        <v>2.0999999999999999E-3</v>
      </c>
      <c r="AP68" s="223">
        <v>187</v>
      </c>
      <c r="AQ68" s="223">
        <v>183</v>
      </c>
      <c r="AR68" s="235">
        <v>0.97899999999999998</v>
      </c>
      <c r="AS68" s="223">
        <v>185</v>
      </c>
      <c r="AT68" s="235">
        <v>0.98899999999999999</v>
      </c>
      <c r="AU68" s="223">
        <v>183</v>
      </c>
      <c r="AV68" s="232">
        <v>0.97899999999999998</v>
      </c>
      <c r="AW68" s="223">
        <v>84</v>
      </c>
      <c r="AX68" s="223">
        <v>83</v>
      </c>
      <c r="AY68" s="235">
        <v>0.98799999999999999</v>
      </c>
      <c r="AZ68" s="223">
        <v>83</v>
      </c>
      <c r="BA68" s="235">
        <v>0.98799999999999999</v>
      </c>
      <c r="BB68" s="223">
        <v>83</v>
      </c>
      <c r="BC68" s="232">
        <v>0.98799999999999999</v>
      </c>
    </row>
    <row r="69" spans="1:55" x14ac:dyDescent="0.25">
      <c r="A69" s="226">
        <v>1</v>
      </c>
      <c r="B69" s="211" t="s">
        <v>145</v>
      </c>
      <c r="C69" s="211">
        <v>2541</v>
      </c>
      <c r="D69" s="211" t="s">
        <v>245</v>
      </c>
      <c r="E69" s="211">
        <v>161</v>
      </c>
      <c r="F69" s="211">
        <v>161</v>
      </c>
      <c r="G69" s="211"/>
      <c r="H69" s="220" t="str">
        <f>HYPERLINK("https://map.geo.admin.ch/?zoom=7&amp;E=609100&amp;N=233600&amp;layers=ch.kantone.cadastralwebmap-farbe,ch.swisstopo.amtliches-strassenverzeichnis,ch.bfs.gebaeude_wohnungs_register,KML||https://tinyurl.com/yy7ya4g9/SO/2541_bdg_erw.kml","KML building")</f>
        <v>KML building</v>
      </c>
      <c r="I69" s="154">
        <v>1</v>
      </c>
      <c r="J69" s="243" t="s">
        <v>590</v>
      </c>
      <c r="K69" s="153">
        <v>6.2111801242236021E-3</v>
      </c>
      <c r="L69" s="64">
        <v>0</v>
      </c>
      <c r="M69" s="64"/>
      <c r="N69" s="200">
        <v>0</v>
      </c>
      <c r="O69" s="155"/>
      <c r="P69" s="63"/>
      <c r="Q69" s="64">
        <v>0</v>
      </c>
      <c r="R69" s="64"/>
      <c r="S69" s="200">
        <v>0</v>
      </c>
      <c r="T69" s="155"/>
      <c r="U69" s="63"/>
      <c r="V69" s="64">
        <v>0</v>
      </c>
      <c r="W69" s="64"/>
      <c r="X69" s="200">
        <v>0</v>
      </c>
      <c r="Y69" s="155"/>
      <c r="Z69" s="63"/>
      <c r="AA69" s="64">
        <v>0</v>
      </c>
      <c r="AB69" s="64"/>
      <c r="AC69" s="200">
        <v>0</v>
      </c>
      <c r="AD69" s="156"/>
      <c r="AE69" s="153"/>
      <c r="AF69" s="140">
        <v>0</v>
      </c>
      <c r="AG69" s="140"/>
      <c r="AH69" s="200">
        <v>0</v>
      </c>
      <c r="AI69" s="140"/>
      <c r="AJ69" s="153"/>
      <c r="AK69" s="140">
        <v>0</v>
      </c>
      <c r="AL69" s="140"/>
      <c r="AM69" s="200">
        <v>0</v>
      </c>
      <c r="AN69" s="156"/>
      <c r="AO69" s="230">
        <v>0</v>
      </c>
      <c r="AP69" s="223">
        <v>75</v>
      </c>
      <c r="AQ69" s="223">
        <v>74</v>
      </c>
      <c r="AR69" s="235">
        <v>0.98699999999999999</v>
      </c>
      <c r="AS69" s="223">
        <v>74</v>
      </c>
      <c r="AT69" s="235">
        <v>0.98699999999999999</v>
      </c>
      <c r="AU69" s="223">
        <v>73</v>
      </c>
      <c r="AV69" s="232">
        <v>0.97299999999999998</v>
      </c>
      <c r="AW69" s="223">
        <v>37</v>
      </c>
      <c r="AX69" s="223">
        <v>36</v>
      </c>
      <c r="AY69" s="235">
        <v>0.97299999999999998</v>
      </c>
      <c r="AZ69" s="223">
        <v>36</v>
      </c>
      <c r="BA69" s="235">
        <v>0.97299999999999998</v>
      </c>
      <c r="BB69" s="223">
        <v>35</v>
      </c>
      <c r="BC69" s="232">
        <v>0.94599999999999995</v>
      </c>
    </row>
    <row r="70" spans="1:55" x14ac:dyDescent="0.25">
      <c r="A70" s="226">
        <v>1</v>
      </c>
      <c r="B70" s="211" t="s">
        <v>145</v>
      </c>
      <c r="C70" s="211">
        <v>2542</v>
      </c>
      <c r="D70" s="211" t="s">
        <v>246</v>
      </c>
      <c r="E70" s="211">
        <v>1852</v>
      </c>
      <c r="F70" s="211">
        <v>1886</v>
      </c>
      <c r="G70" s="211"/>
      <c r="H70" s="220" t="str">
        <f>HYPERLINK("https://map.geo.admin.ch/?zoom=7&amp;E=604000&amp;N=229000&amp;layers=ch.kantone.cadastralwebmap-farbe,ch.swisstopo.amtliches-strassenverzeichnis,ch.bfs.gebaeude_wohnungs_register,KML||https://tinyurl.com/yy7ya4g9/SO/2542_bdg_erw.kml","KML building")</f>
        <v>KML building</v>
      </c>
      <c r="I70" s="154">
        <v>27</v>
      </c>
      <c r="J70" s="243" t="s">
        <v>591</v>
      </c>
      <c r="K70" s="153">
        <v>1.4578833693304536E-2</v>
      </c>
      <c r="L70" s="64">
        <v>0</v>
      </c>
      <c r="M70" s="64"/>
      <c r="N70" s="200">
        <v>0</v>
      </c>
      <c r="O70" s="155"/>
      <c r="P70" s="63"/>
      <c r="Q70" s="64">
        <v>0</v>
      </c>
      <c r="R70" s="64"/>
      <c r="S70" s="200">
        <v>0</v>
      </c>
      <c r="T70" s="155"/>
      <c r="U70" s="63"/>
      <c r="V70" s="64">
        <v>0</v>
      </c>
      <c r="W70" s="64"/>
      <c r="X70" s="200">
        <v>0</v>
      </c>
      <c r="Y70" s="155"/>
      <c r="Z70" s="63"/>
      <c r="AA70" s="64">
        <v>0</v>
      </c>
      <c r="AB70" s="64"/>
      <c r="AC70" s="200">
        <v>0</v>
      </c>
      <c r="AD70" s="156"/>
      <c r="AE70" s="153"/>
      <c r="AF70" s="140">
        <v>8</v>
      </c>
      <c r="AG70" s="140"/>
      <c r="AH70" s="200">
        <v>4.3E-3</v>
      </c>
      <c r="AI70" s="140"/>
      <c r="AJ70" s="153"/>
      <c r="AK70" s="140">
        <v>2</v>
      </c>
      <c r="AL70" s="140"/>
      <c r="AM70" s="200">
        <v>1.1000000000000001E-3</v>
      </c>
      <c r="AN70" s="156"/>
      <c r="AO70" s="230">
        <v>5.4000000000000003E-3</v>
      </c>
      <c r="AP70" s="223">
        <v>614</v>
      </c>
      <c r="AQ70" s="223">
        <v>604</v>
      </c>
      <c r="AR70" s="235">
        <v>0.98399999999999999</v>
      </c>
      <c r="AS70" s="223">
        <v>564</v>
      </c>
      <c r="AT70" s="235">
        <v>0.91900000000000004</v>
      </c>
      <c r="AU70" s="223">
        <v>556</v>
      </c>
      <c r="AV70" s="232">
        <v>0.90600000000000003</v>
      </c>
      <c r="AW70" s="223">
        <v>321</v>
      </c>
      <c r="AX70" s="223">
        <v>316</v>
      </c>
      <c r="AY70" s="235">
        <v>0.98399999999999999</v>
      </c>
      <c r="AZ70" s="223">
        <v>285</v>
      </c>
      <c r="BA70" s="235">
        <v>0.88800000000000001</v>
      </c>
      <c r="BB70" s="223">
        <v>282</v>
      </c>
      <c r="BC70" s="232">
        <v>0.879</v>
      </c>
    </row>
    <row r="71" spans="1:55" x14ac:dyDescent="0.25">
      <c r="A71" s="226">
        <v>1</v>
      </c>
      <c r="B71" s="211" t="s">
        <v>145</v>
      </c>
      <c r="C71" s="211">
        <v>2543</v>
      </c>
      <c r="D71" s="211" t="s">
        <v>247</v>
      </c>
      <c r="E71" s="211">
        <v>1610</v>
      </c>
      <c r="F71" s="211">
        <v>1619</v>
      </c>
      <c r="G71" s="211"/>
      <c r="H71" s="220" t="str">
        <f>HYPERLINK("https://map.geo.admin.ch/?zoom=7&amp;E=598900&amp;N=228000&amp;layers=ch.kantone.cadastralwebmap-farbe,ch.swisstopo.amtliches-strassenverzeichnis,ch.bfs.gebaeude_wohnungs_register,KML||https://tinyurl.com/yy7ya4g9/SO/2543_bdg_erw.kml","KML building")</f>
        <v>KML building</v>
      </c>
      <c r="I71" s="154">
        <v>1</v>
      </c>
      <c r="J71" s="243" t="s">
        <v>592</v>
      </c>
      <c r="K71" s="153">
        <v>6.2111801242236027E-4</v>
      </c>
      <c r="L71" s="64">
        <v>0</v>
      </c>
      <c r="M71" s="64"/>
      <c r="N71" s="200">
        <v>0</v>
      </c>
      <c r="O71" s="155"/>
      <c r="P71" s="63"/>
      <c r="Q71" s="64">
        <v>0</v>
      </c>
      <c r="R71" s="64"/>
      <c r="S71" s="200">
        <v>0</v>
      </c>
      <c r="T71" s="155"/>
      <c r="U71" s="63"/>
      <c r="V71" s="64">
        <v>0</v>
      </c>
      <c r="W71" s="64"/>
      <c r="X71" s="200">
        <v>0</v>
      </c>
      <c r="Y71" s="155"/>
      <c r="Z71" s="63"/>
      <c r="AA71" s="64">
        <v>0</v>
      </c>
      <c r="AB71" s="64"/>
      <c r="AC71" s="200">
        <v>0</v>
      </c>
      <c r="AD71" s="156"/>
      <c r="AE71" s="153"/>
      <c r="AF71" s="140">
        <v>0</v>
      </c>
      <c r="AG71" s="140"/>
      <c r="AH71" s="200">
        <v>0</v>
      </c>
      <c r="AI71" s="140"/>
      <c r="AJ71" s="153"/>
      <c r="AK71" s="140">
        <v>1</v>
      </c>
      <c r="AL71" s="140"/>
      <c r="AM71" s="200">
        <v>5.9999999999999995E-4</v>
      </c>
      <c r="AN71" s="156"/>
      <c r="AO71" s="230">
        <v>5.9999999999999995E-4</v>
      </c>
      <c r="AP71" s="223">
        <v>475</v>
      </c>
      <c r="AQ71" s="223">
        <v>419</v>
      </c>
      <c r="AR71" s="235">
        <v>0.88200000000000001</v>
      </c>
      <c r="AS71" s="223">
        <v>358</v>
      </c>
      <c r="AT71" s="235">
        <v>0.754</v>
      </c>
      <c r="AU71" s="223">
        <v>351</v>
      </c>
      <c r="AV71" s="232">
        <v>0.73899999999999999</v>
      </c>
      <c r="AW71" s="223">
        <v>248</v>
      </c>
      <c r="AX71" s="223">
        <v>224</v>
      </c>
      <c r="AY71" s="235">
        <v>0.90300000000000002</v>
      </c>
      <c r="AZ71" s="223">
        <v>178</v>
      </c>
      <c r="BA71" s="235">
        <v>0.71799999999999997</v>
      </c>
      <c r="BB71" s="223">
        <v>172</v>
      </c>
      <c r="BC71" s="232">
        <v>0.69399999999999995</v>
      </c>
    </row>
    <row r="72" spans="1:55" x14ac:dyDescent="0.25">
      <c r="A72" s="226">
        <v>1</v>
      </c>
      <c r="B72" s="211" t="s">
        <v>145</v>
      </c>
      <c r="C72" s="211">
        <v>2544</v>
      </c>
      <c r="D72" s="211" t="s">
        <v>248</v>
      </c>
      <c r="E72" s="211">
        <v>346</v>
      </c>
      <c r="F72" s="211">
        <v>369</v>
      </c>
      <c r="G72" s="211"/>
      <c r="H72" s="220" t="str">
        <f>HYPERLINK("https://map.geo.admin.ch/?zoom=7&amp;E=608900&amp;N=230000&amp;layers=ch.kantone.cadastralwebmap-farbe,ch.swisstopo.amtliches-strassenverzeichnis,ch.bfs.gebaeude_wohnungs_register,KML||https://tinyurl.com/yy7ya4g9/SO/2544_bdg_erw.kml","KML building")</f>
        <v>KML building</v>
      </c>
      <c r="I72" s="154">
        <v>5</v>
      </c>
      <c r="J72" s="243" t="s">
        <v>593</v>
      </c>
      <c r="K72" s="153">
        <v>1.4450867052023121E-2</v>
      </c>
      <c r="L72" s="64">
        <v>0</v>
      </c>
      <c r="M72" s="64"/>
      <c r="N72" s="200">
        <v>0</v>
      </c>
      <c r="O72" s="155"/>
      <c r="P72" s="63"/>
      <c r="Q72" s="64">
        <v>0</v>
      </c>
      <c r="R72" s="64"/>
      <c r="S72" s="200">
        <v>0</v>
      </c>
      <c r="T72" s="155"/>
      <c r="U72" s="63"/>
      <c r="V72" s="64">
        <v>0</v>
      </c>
      <c r="W72" s="64"/>
      <c r="X72" s="200">
        <v>0</v>
      </c>
      <c r="Y72" s="155"/>
      <c r="Z72" s="63"/>
      <c r="AA72" s="64">
        <v>0</v>
      </c>
      <c r="AB72" s="64"/>
      <c r="AC72" s="200">
        <v>0</v>
      </c>
      <c r="AD72" s="156"/>
      <c r="AE72" s="153"/>
      <c r="AF72" s="140">
        <v>1</v>
      </c>
      <c r="AG72" s="140"/>
      <c r="AH72" s="200">
        <v>2.8999999999999998E-3</v>
      </c>
      <c r="AI72" s="140"/>
      <c r="AJ72" s="153"/>
      <c r="AK72" s="140">
        <v>0</v>
      </c>
      <c r="AL72" s="140"/>
      <c r="AM72" s="200">
        <v>0</v>
      </c>
      <c r="AN72" s="156"/>
      <c r="AO72" s="230">
        <v>2.8999999999999998E-3</v>
      </c>
      <c r="AP72" s="223">
        <v>104</v>
      </c>
      <c r="AQ72" s="223">
        <v>101</v>
      </c>
      <c r="AR72" s="235">
        <v>0.97099999999999997</v>
      </c>
      <c r="AS72" s="223">
        <v>101</v>
      </c>
      <c r="AT72" s="235">
        <v>0.97099999999999997</v>
      </c>
      <c r="AU72" s="223">
        <v>100</v>
      </c>
      <c r="AV72" s="232">
        <v>0.96199999999999997</v>
      </c>
      <c r="AW72" s="223">
        <v>62</v>
      </c>
      <c r="AX72" s="223">
        <v>60</v>
      </c>
      <c r="AY72" s="235">
        <v>0.96799999999999997</v>
      </c>
      <c r="AZ72" s="223">
        <v>60</v>
      </c>
      <c r="BA72" s="235">
        <v>0.96799999999999997</v>
      </c>
      <c r="BB72" s="223">
        <v>59</v>
      </c>
      <c r="BC72" s="232">
        <v>0.95199999999999996</v>
      </c>
    </row>
    <row r="73" spans="1:55" x14ac:dyDescent="0.25">
      <c r="A73" s="226">
        <v>1</v>
      </c>
      <c r="B73" s="211" t="s">
        <v>145</v>
      </c>
      <c r="C73" s="211">
        <v>2545</v>
      </c>
      <c r="D73" s="211" t="s">
        <v>249</v>
      </c>
      <c r="E73" s="211">
        <v>524</v>
      </c>
      <c r="F73" s="211">
        <v>530</v>
      </c>
      <c r="G73" s="211"/>
      <c r="H73" s="220" t="str">
        <f>HYPERLINK("https://map.geo.admin.ch/?zoom=7&amp;E=612200&amp;N=231700&amp;layers=ch.kantone.cadastralwebmap-farbe,ch.swisstopo.amtliches-strassenverzeichnis,ch.bfs.gebaeude_wohnungs_register,KML||https://tinyurl.com/yy7ya4g9/SO/2545_bdg_erw.kml","KML building")</f>
        <v>KML building</v>
      </c>
      <c r="I73" s="154">
        <v>4</v>
      </c>
      <c r="J73" s="243" t="s">
        <v>594</v>
      </c>
      <c r="K73" s="153">
        <v>7.6335877862595417E-3</v>
      </c>
      <c r="L73" s="64">
        <v>0</v>
      </c>
      <c r="M73" s="64"/>
      <c r="N73" s="200">
        <v>0</v>
      </c>
      <c r="O73" s="155"/>
      <c r="P73" s="63"/>
      <c r="Q73" s="64">
        <v>0</v>
      </c>
      <c r="R73" s="64"/>
      <c r="S73" s="200">
        <v>0</v>
      </c>
      <c r="T73" s="155"/>
      <c r="U73" s="63"/>
      <c r="V73" s="64">
        <v>0</v>
      </c>
      <c r="W73" s="64"/>
      <c r="X73" s="200">
        <v>0</v>
      </c>
      <c r="Y73" s="155"/>
      <c r="Z73" s="63"/>
      <c r="AA73" s="64">
        <v>0</v>
      </c>
      <c r="AB73" s="64"/>
      <c r="AC73" s="200">
        <v>0</v>
      </c>
      <c r="AD73" s="156"/>
      <c r="AE73" s="153"/>
      <c r="AF73" s="140">
        <v>1</v>
      </c>
      <c r="AG73" s="140"/>
      <c r="AH73" s="200">
        <v>1.9E-3</v>
      </c>
      <c r="AI73" s="140"/>
      <c r="AJ73" s="153"/>
      <c r="AK73" s="140">
        <v>2</v>
      </c>
      <c r="AL73" s="140"/>
      <c r="AM73" s="200">
        <v>3.8E-3</v>
      </c>
      <c r="AN73" s="156"/>
      <c r="AO73" s="230">
        <v>5.7000000000000002E-3</v>
      </c>
      <c r="AP73" s="223">
        <v>236</v>
      </c>
      <c r="AQ73" s="223">
        <v>200</v>
      </c>
      <c r="AR73" s="235">
        <v>0.84699999999999998</v>
      </c>
      <c r="AS73" s="223">
        <v>202</v>
      </c>
      <c r="AT73" s="235">
        <v>0.85599999999999998</v>
      </c>
      <c r="AU73" s="223">
        <v>198</v>
      </c>
      <c r="AV73" s="232">
        <v>0.83899999999999997</v>
      </c>
      <c r="AW73" s="223">
        <v>101</v>
      </c>
      <c r="AX73" s="223">
        <v>95</v>
      </c>
      <c r="AY73" s="235">
        <v>0.94099999999999995</v>
      </c>
      <c r="AZ73" s="223">
        <v>97</v>
      </c>
      <c r="BA73" s="235">
        <v>0.96</v>
      </c>
      <c r="BB73" s="223">
        <v>93</v>
      </c>
      <c r="BC73" s="232">
        <v>0.92100000000000004</v>
      </c>
    </row>
    <row r="74" spans="1:55" x14ac:dyDescent="0.25">
      <c r="A74" s="226">
        <v>2</v>
      </c>
      <c r="B74" s="211" t="s">
        <v>145</v>
      </c>
      <c r="C74" s="211">
        <v>2546</v>
      </c>
      <c r="D74" s="211" t="s">
        <v>250</v>
      </c>
      <c r="E74" s="211">
        <v>4756</v>
      </c>
      <c r="F74" s="211">
        <v>4788</v>
      </c>
      <c r="G74" s="211"/>
      <c r="H74" s="220" t="str">
        <f>HYPERLINK("https://map.geo.admin.ch/?zoom=7&amp;E=596700&amp;N=226900&amp;layers=ch.kantone.cadastralwebmap-farbe,ch.swisstopo.amtliches-strassenverzeichnis,ch.bfs.gebaeude_wohnungs_register,KML||https://tinyurl.com/yy7ya4g9/SO/2546_bdg_erw.kml","KML building")</f>
        <v>KML building</v>
      </c>
      <c r="I74" s="154">
        <v>15</v>
      </c>
      <c r="J74" s="243" t="s">
        <v>595</v>
      </c>
      <c r="K74" s="153">
        <v>3.1539108494533221E-3</v>
      </c>
      <c r="L74" s="64">
        <v>0</v>
      </c>
      <c r="M74" s="64"/>
      <c r="N74" s="200">
        <v>0</v>
      </c>
      <c r="O74" s="155"/>
      <c r="P74" s="63"/>
      <c r="Q74" s="64">
        <v>0</v>
      </c>
      <c r="R74" s="64"/>
      <c r="S74" s="200">
        <v>0</v>
      </c>
      <c r="T74" s="155"/>
      <c r="U74" s="63"/>
      <c r="V74" s="64">
        <v>0</v>
      </c>
      <c r="W74" s="64"/>
      <c r="X74" s="200">
        <v>0</v>
      </c>
      <c r="Y74" s="155"/>
      <c r="Z74" s="63"/>
      <c r="AA74" s="64">
        <v>0</v>
      </c>
      <c r="AB74" s="64"/>
      <c r="AC74" s="200">
        <v>0</v>
      </c>
      <c r="AD74" s="156"/>
      <c r="AE74" s="153"/>
      <c r="AF74" s="140">
        <v>97</v>
      </c>
      <c r="AG74" s="140"/>
      <c r="AH74" s="200">
        <v>2.0400000000000001E-2</v>
      </c>
      <c r="AI74" s="140"/>
      <c r="AJ74" s="153"/>
      <c r="AK74" s="140">
        <v>13</v>
      </c>
      <c r="AL74" s="140"/>
      <c r="AM74" s="200">
        <v>2.7000000000000001E-3</v>
      </c>
      <c r="AN74" s="156"/>
      <c r="AO74" s="230">
        <v>2.3100000000000002E-2</v>
      </c>
      <c r="AP74" s="223">
        <v>1599</v>
      </c>
      <c r="AQ74" s="223">
        <v>1318</v>
      </c>
      <c r="AR74" s="235">
        <v>0.82399999999999995</v>
      </c>
      <c r="AS74" s="223">
        <v>1248</v>
      </c>
      <c r="AT74" s="235">
        <v>0.78</v>
      </c>
      <c r="AU74" s="223">
        <v>1218</v>
      </c>
      <c r="AV74" s="232">
        <v>0.76200000000000001</v>
      </c>
      <c r="AW74" s="223">
        <v>877</v>
      </c>
      <c r="AX74" s="223">
        <v>773</v>
      </c>
      <c r="AY74" s="235">
        <v>0.88100000000000001</v>
      </c>
      <c r="AZ74" s="223">
        <v>729</v>
      </c>
      <c r="BA74" s="235">
        <v>0.83099999999999996</v>
      </c>
      <c r="BB74" s="223">
        <v>700</v>
      </c>
      <c r="BC74" s="232">
        <v>0.79800000000000004</v>
      </c>
    </row>
    <row r="75" spans="1:55" x14ac:dyDescent="0.25">
      <c r="A75" s="226">
        <v>1</v>
      </c>
      <c r="B75" s="211" t="s">
        <v>145</v>
      </c>
      <c r="C75" s="211">
        <v>2547</v>
      </c>
      <c r="D75" s="211" t="s">
        <v>251</v>
      </c>
      <c r="E75" s="211">
        <v>638</v>
      </c>
      <c r="F75" s="211">
        <v>640</v>
      </c>
      <c r="G75" s="211"/>
      <c r="H75" s="220" t="str">
        <f>HYPERLINK("https://map.geo.admin.ch/?zoom=7&amp;E=610500&amp;N=234100&amp;layers=ch.kantone.cadastralwebmap-farbe,ch.swisstopo.amtliches-strassenverzeichnis,ch.bfs.gebaeude_wohnungs_register,KML||https://tinyurl.com/yy7ya4g9/SO/2547_bdg_erw.kml","KML building")</f>
        <v>KML building</v>
      </c>
      <c r="I75" s="154">
        <v>2</v>
      </c>
      <c r="J75" s="243" t="s">
        <v>596</v>
      </c>
      <c r="K75" s="153">
        <v>3.134796238244514E-3</v>
      </c>
      <c r="L75" s="64">
        <v>0</v>
      </c>
      <c r="M75" s="64"/>
      <c r="N75" s="200">
        <v>0</v>
      </c>
      <c r="O75" s="155"/>
      <c r="P75" s="63"/>
      <c r="Q75" s="64">
        <v>0</v>
      </c>
      <c r="R75" s="64"/>
      <c r="S75" s="200">
        <v>0</v>
      </c>
      <c r="T75" s="155"/>
      <c r="U75" s="63"/>
      <c r="V75" s="64">
        <v>0</v>
      </c>
      <c r="W75" s="64"/>
      <c r="X75" s="200">
        <v>0</v>
      </c>
      <c r="Y75" s="155"/>
      <c r="Z75" s="63"/>
      <c r="AA75" s="64">
        <v>0</v>
      </c>
      <c r="AB75" s="64"/>
      <c r="AC75" s="200">
        <v>0</v>
      </c>
      <c r="AD75" s="156"/>
      <c r="AE75" s="153"/>
      <c r="AF75" s="140">
        <v>0</v>
      </c>
      <c r="AG75" s="140"/>
      <c r="AH75" s="200">
        <v>0</v>
      </c>
      <c r="AI75" s="140"/>
      <c r="AJ75" s="153"/>
      <c r="AK75" s="140">
        <v>0</v>
      </c>
      <c r="AL75" s="140"/>
      <c r="AM75" s="200">
        <v>0</v>
      </c>
      <c r="AN75" s="156"/>
      <c r="AO75" s="230">
        <v>0</v>
      </c>
      <c r="AP75" s="223">
        <v>202</v>
      </c>
      <c r="AQ75" s="223">
        <v>166</v>
      </c>
      <c r="AR75" s="235">
        <v>0.82199999999999995</v>
      </c>
      <c r="AS75" s="223">
        <v>168</v>
      </c>
      <c r="AT75" s="235">
        <v>0.83199999999999996</v>
      </c>
      <c r="AU75" s="223">
        <v>165</v>
      </c>
      <c r="AV75" s="232">
        <v>0.81699999999999995</v>
      </c>
      <c r="AW75" s="223">
        <v>92</v>
      </c>
      <c r="AX75" s="223">
        <v>85</v>
      </c>
      <c r="AY75" s="235">
        <v>0.92400000000000004</v>
      </c>
      <c r="AZ75" s="223">
        <v>88</v>
      </c>
      <c r="BA75" s="235">
        <v>0.95699999999999996</v>
      </c>
      <c r="BB75" s="223">
        <v>85</v>
      </c>
      <c r="BC75" s="232">
        <v>0.92400000000000004</v>
      </c>
    </row>
    <row r="76" spans="1:55" x14ac:dyDescent="0.25">
      <c r="A76" s="226">
        <v>1</v>
      </c>
      <c r="B76" s="211" t="s">
        <v>145</v>
      </c>
      <c r="C76" s="211">
        <v>2548</v>
      </c>
      <c r="D76" s="211" t="s">
        <v>252</v>
      </c>
      <c r="E76" s="211">
        <v>389</v>
      </c>
      <c r="F76" s="211">
        <v>389</v>
      </c>
      <c r="G76" s="211"/>
      <c r="H76" s="220" t="str">
        <f>HYPERLINK("https://map.geo.admin.ch/?zoom=7&amp;E=611400&amp;N=232900&amp;layers=ch.kantone.cadastralwebmap-farbe,ch.swisstopo.amtliches-strassenverzeichnis,ch.bfs.gebaeude_wohnungs_register,KML||https://tinyurl.com/yy7ya4g9/SO/2548_bdg_erw.kml","KML building")</f>
        <v>KML building</v>
      </c>
      <c r="I76" s="154">
        <v>1</v>
      </c>
      <c r="J76" s="243" t="s">
        <v>597</v>
      </c>
      <c r="K76" s="153">
        <v>2.5706940874035988E-3</v>
      </c>
      <c r="L76" s="64">
        <v>0</v>
      </c>
      <c r="M76" s="64"/>
      <c r="N76" s="200">
        <v>0</v>
      </c>
      <c r="O76" s="155"/>
      <c r="P76" s="63"/>
      <c r="Q76" s="64">
        <v>0</v>
      </c>
      <c r="R76" s="64"/>
      <c r="S76" s="200">
        <v>0</v>
      </c>
      <c r="T76" s="155"/>
      <c r="U76" s="63"/>
      <c r="V76" s="64">
        <v>0</v>
      </c>
      <c r="W76" s="64"/>
      <c r="X76" s="200">
        <v>0</v>
      </c>
      <c r="Y76" s="155"/>
      <c r="Z76" s="63"/>
      <c r="AA76" s="64">
        <v>0</v>
      </c>
      <c r="AB76" s="64"/>
      <c r="AC76" s="200">
        <v>0</v>
      </c>
      <c r="AD76" s="156"/>
      <c r="AE76" s="153"/>
      <c r="AF76" s="140">
        <v>1</v>
      </c>
      <c r="AG76" s="140"/>
      <c r="AH76" s="200">
        <v>2.5999999999999999E-3</v>
      </c>
      <c r="AI76" s="140"/>
      <c r="AJ76" s="153"/>
      <c r="AK76" s="140">
        <v>1</v>
      </c>
      <c r="AL76" s="140"/>
      <c r="AM76" s="200">
        <v>2.5999999999999999E-3</v>
      </c>
      <c r="AN76" s="156"/>
      <c r="AO76" s="230">
        <v>5.1999999999999998E-3</v>
      </c>
      <c r="AP76" s="223">
        <v>141</v>
      </c>
      <c r="AQ76" s="223">
        <v>113</v>
      </c>
      <c r="AR76" s="235">
        <v>0.80100000000000005</v>
      </c>
      <c r="AS76" s="223">
        <v>112</v>
      </c>
      <c r="AT76" s="235">
        <v>0.79400000000000004</v>
      </c>
      <c r="AU76" s="223">
        <v>112</v>
      </c>
      <c r="AV76" s="232">
        <v>0.79400000000000004</v>
      </c>
      <c r="AW76" s="223">
        <v>51</v>
      </c>
      <c r="AX76" s="223">
        <v>50</v>
      </c>
      <c r="AY76" s="235">
        <v>0.98</v>
      </c>
      <c r="AZ76" s="223">
        <v>50</v>
      </c>
      <c r="BA76" s="235">
        <v>0.98</v>
      </c>
      <c r="BB76" s="223">
        <v>50</v>
      </c>
      <c r="BC76" s="232">
        <v>0.98</v>
      </c>
    </row>
    <row r="77" spans="1:55" x14ac:dyDescent="0.25">
      <c r="A77" s="226">
        <v>1</v>
      </c>
      <c r="B77" s="211" t="s">
        <v>145</v>
      </c>
      <c r="C77" s="211">
        <v>2549</v>
      </c>
      <c r="D77" s="211" t="s">
        <v>253</v>
      </c>
      <c r="E77" s="211">
        <v>34</v>
      </c>
      <c r="F77" s="211">
        <v>34</v>
      </c>
      <c r="G77" s="211"/>
      <c r="H77" s="220" t="str">
        <f>HYPERLINK("https://map.geo.admin.ch/?zoom=7&amp;E=611700&amp;N=233700&amp;layers=ch.kantone.cadastralwebmap-farbe,ch.swisstopo.amtliches-strassenverzeichnis,ch.bfs.gebaeude_wohnungs_register,KML||https://tinyurl.com/yy7ya4g9/SO/2549_bdg_erw.kml","KML building")</f>
        <v>KML building</v>
      </c>
      <c r="I77" s="154">
        <v>0</v>
      </c>
      <c r="J77" s="243" t="s">
        <v>598</v>
      </c>
      <c r="K77" s="153">
        <v>0</v>
      </c>
      <c r="L77" s="64">
        <v>0</v>
      </c>
      <c r="M77" s="64"/>
      <c r="N77" s="200">
        <v>0</v>
      </c>
      <c r="O77" s="155"/>
      <c r="P77" s="63"/>
      <c r="Q77" s="64">
        <v>0</v>
      </c>
      <c r="R77" s="64"/>
      <c r="S77" s="200">
        <v>0</v>
      </c>
      <c r="T77" s="155"/>
      <c r="U77" s="63"/>
      <c r="V77" s="64">
        <v>0</v>
      </c>
      <c r="W77" s="64"/>
      <c r="X77" s="200">
        <v>0</v>
      </c>
      <c r="Y77" s="155"/>
      <c r="Z77" s="63"/>
      <c r="AA77" s="64">
        <v>0</v>
      </c>
      <c r="AB77" s="64"/>
      <c r="AC77" s="200">
        <v>0</v>
      </c>
      <c r="AD77" s="156"/>
      <c r="AE77" s="153"/>
      <c r="AF77" s="140">
        <v>0</v>
      </c>
      <c r="AG77" s="140"/>
      <c r="AH77" s="200">
        <v>0</v>
      </c>
      <c r="AI77" s="140"/>
      <c r="AJ77" s="153"/>
      <c r="AK77" s="140">
        <v>0</v>
      </c>
      <c r="AL77" s="140"/>
      <c r="AM77" s="200">
        <v>0</v>
      </c>
      <c r="AN77" s="156"/>
      <c r="AO77" s="230">
        <v>0</v>
      </c>
      <c r="AP77" s="223">
        <v>19</v>
      </c>
      <c r="AQ77" s="223">
        <v>19</v>
      </c>
      <c r="AR77" s="235">
        <v>1</v>
      </c>
      <c r="AS77" s="223">
        <v>19</v>
      </c>
      <c r="AT77" s="235">
        <v>1</v>
      </c>
      <c r="AU77" s="223">
        <v>19</v>
      </c>
      <c r="AV77" s="232">
        <v>1</v>
      </c>
      <c r="AW77" s="223">
        <v>11</v>
      </c>
      <c r="AX77" s="223">
        <v>11</v>
      </c>
      <c r="AY77" s="235">
        <v>1</v>
      </c>
      <c r="AZ77" s="223">
        <v>11</v>
      </c>
      <c r="BA77" s="235">
        <v>1</v>
      </c>
      <c r="BB77" s="223">
        <v>11</v>
      </c>
      <c r="BC77" s="232">
        <v>1</v>
      </c>
    </row>
    <row r="78" spans="1:55" x14ac:dyDescent="0.25">
      <c r="A78" s="226">
        <v>1</v>
      </c>
      <c r="B78" s="211" t="s">
        <v>145</v>
      </c>
      <c r="C78" s="211">
        <v>2550</v>
      </c>
      <c r="D78" s="211" t="s">
        <v>254</v>
      </c>
      <c r="E78" s="211">
        <v>1252</v>
      </c>
      <c r="F78" s="211">
        <v>1265</v>
      </c>
      <c r="G78" s="211"/>
      <c r="H78" s="220" t="str">
        <f>HYPERLINK("https://map.geo.admin.ch/?zoom=7&amp;E=605800&amp;N=230100&amp;layers=ch.kantone.cadastralwebmap-farbe,ch.swisstopo.amtliches-strassenverzeichnis,ch.bfs.gebaeude_wohnungs_register,KML||https://tinyurl.com/yy7ya4g9/SO/2550_bdg_erw.kml","KML building")</f>
        <v>KML building</v>
      </c>
      <c r="I78" s="154">
        <v>2</v>
      </c>
      <c r="J78" s="243" t="s">
        <v>599</v>
      </c>
      <c r="K78" s="153">
        <v>1.5974440894568689E-3</v>
      </c>
      <c r="L78" s="64">
        <v>0</v>
      </c>
      <c r="M78" s="64"/>
      <c r="N78" s="200">
        <v>0</v>
      </c>
      <c r="O78" s="155"/>
      <c r="P78" s="63"/>
      <c r="Q78" s="64">
        <v>0</v>
      </c>
      <c r="R78" s="64"/>
      <c r="S78" s="200">
        <v>0</v>
      </c>
      <c r="T78" s="155"/>
      <c r="U78" s="63"/>
      <c r="V78" s="64">
        <v>0</v>
      </c>
      <c r="W78" s="64"/>
      <c r="X78" s="200">
        <v>0</v>
      </c>
      <c r="Y78" s="155"/>
      <c r="Z78" s="63"/>
      <c r="AA78" s="64">
        <v>1</v>
      </c>
      <c r="AB78" s="64"/>
      <c r="AC78" s="200">
        <v>8.0000000000000004E-4</v>
      </c>
      <c r="AD78" s="156"/>
      <c r="AE78" s="153"/>
      <c r="AF78" s="140">
        <v>3</v>
      </c>
      <c r="AG78" s="140"/>
      <c r="AH78" s="200">
        <v>2.3999999999999998E-3</v>
      </c>
      <c r="AI78" s="140"/>
      <c r="AJ78" s="153"/>
      <c r="AK78" s="140">
        <v>1</v>
      </c>
      <c r="AL78" s="140"/>
      <c r="AM78" s="200">
        <v>8.0000000000000004E-4</v>
      </c>
      <c r="AN78" s="156"/>
      <c r="AO78" s="230">
        <v>4.0000000000000001E-3</v>
      </c>
      <c r="AP78" s="223">
        <v>374</v>
      </c>
      <c r="AQ78" s="223">
        <v>365</v>
      </c>
      <c r="AR78" s="235">
        <v>0.97599999999999998</v>
      </c>
      <c r="AS78" s="223">
        <v>361</v>
      </c>
      <c r="AT78" s="235">
        <v>0.96499999999999997</v>
      </c>
      <c r="AU78" s="223">
        <v>357</v>
      </c>
      <c r="AV78" s="232">
        <v>0.95499999999999996</v>
      </c>
      <c r="AW78" s="223">
        <v>157</v>
      </c>
      <c r="AX78" s="223">
        <v>148</v>
      </c>
      <c r="AY78" s="235">
        <v>0.94299999999999995</v>
      </c>
      <c r="AZ78" s="223">
        <v>144</v>
      </c>
      <c r="BA78" s="235">
        <v>0.91700000000000004</v>
      </c>
      <c r="BB78" s="223">
        <v>140</v>
      </c>
      <c r="BC78" s="232">
        <v>0.89200000000000002</v>
      </c>
    </row>
    <row r="79" spans="1:55" x14ac:dyDescent="0.25">
      <c r="A79" s="226">
        <v>1</v>
      </c>
      <c r="B79" s="211" t="s">
        <v>145</v>
      </c>
      <c r="C79" s="211">
        <v>2551</v>
      </c>
      <c r="D79" s="211" t="s">
        <v>255</v>
      </c>
      <c r="E79" s="211">
        <v>817</v>
      </c>
      <c r="F79" s="211">
        <v>834</v>
      </c>
      <c r="G79" s="211"/>
      <c r="H79" s="220" t="str">
        <f>HYPERLINK("https://map.geo.admin.ch/?zoom=7&amp;E=602500&amp;N=230300&amp;layers=ch.kantone.cadastralwebmap-farbe,ch.swisstopo.amtliches-strassenverzeichnis,ch.bfs.gebaeude_wohnungs_register,KML||https://tinyurl.com/yy7ya4g9/SO/2551_bdg_erw.kml","KML building")</f>
        <v>KML building</v>
      </c>
      <c r="I79" s="154">
        <v>24</v>
      </c>
      <c r="J79" s="243" t="s">
        <v>600</v>
      </c>
      <c r="K79" s="153">
        <v>2.937576499388005E-2</v>
      </c>
      <c r="L79" s="64">
        <v>0</v>
      </c>
      <c r="M79" s="64"/>
      <c r="N79" s="200">
        <v>0</v>
      </c>
      <c r="O79" s="155"/>
      <c r="P79" s="63"/>
      <c r="Q79" s="64">
        <v>0</v>
      </c>
      <c r="R79" s="64"/>
      <c r="S79" s="200">
        <v>0</v>
      </c>
      <c r="T79" s="155"/>
      <c r="U79" s="63"/>
      <c r="V79" s="64">
        <v>0</v>
      </c>
      <c r="W79" s="64"/>
      <c r="X79" s="200">
        <v>0</v>
      </c>
      <c r="Y79" s="155"/>
      <c r="Z79" s="63"/>
      <c r="AA79" s="64">
        <v>0</v>
      </c>
      <c r="AB79" s="64"/>
      <c r="AC79" s="200">
        <v>0</v>
      </c>
      <c r="AD79" s="156"/>
      <c r="AE79" s="153"/>
      <c r="AF79" s="140">
        <v>4</v>
      </c>
      <c r="AG79" s="140"/>
      <c r="AH79" s="200">
        <v>4.8999999999999998E-3</v>
      </c>
      <c r="AI79" s="140"/>
      <c r="AJ79" s="153"/>
      <c r="AK79" s="140">
        <v>5</v>
      </c>
      <c r="AL79" s="140"/>
      <c r="AM79" s="200">
        <v>6.1000000000000004E-3</v>
      </c>
      <c r="AN79" s="156"/>
      <c r="AO79" s="230">
        <v>1.0999999999999999E-2</v>
      </c>
      <c r="AP79" s="223">
        <v>263</v>
      </c>
      <c r="AQ79" s="223">
        <v>213</v>
      </c>
      <c r="AR79" s="235">
        <v>0.81</v>
      </c>
      <c r="AS79" s="223">
        <v>212</v>
      </c>
      <c r="AT79" s="235">
        <v>0.80600000000000005</v>
      </c>
      <c r="AU79" s="223">
        <v>212</v>
      </c>
      <c r="AV79" s="232">
        <v>0.80600000000000005</v>
      </c>
      <c r="AW79" s="223">
        <v>93</v>
      </c>
      <c r="AX79" s="223">
        <v>89</v>
      </c>
      <c r="AY79" s="235">
        <v>0.95699999999999996</v>
      </c>
      <c r="AZ79" s="223">
        <v>88</v>
      </c>
      <c r="BA79" s="235">
        <v>0.94599999999999995</v>
      </c>
      <c r="BB79" s="223">
        <v>88</v>
      </c>
      <c r="BC79" s="232">
        <v>0.94599999999999995</v>
      </c>
    </row>
    <row r="80" spans="1:55" x14ac:dyDescent="0.25">
      <c r="A80" s="226">
        <v>1</v>
      </c>
      <c r="B80" s="211" t="s">
        <v>145</v>
      </c>
      <c r="C80" s="211">
        <v>2553</v>
      </c>
      <c r="D80" s="211" t="s">
        <v>256</v>
      </c>
      <c r="E80" s="211">
        <v>886</v>
      </c>
      <c r="F80" s="211">
        <v>894</v>
      </c>
      <c r="G80" s="211"/>
      <c r="H80" s="220" t="str">
        <f>HYPERLINK("https://map.geo.admin.ch/?zoom=7&amp;E=604900&amp;N=231000&amp;layers=ch.kantone.cadastralwebmap-farbe,ch.swisstopo.amtliches-strassenverzeichnis,ch.bfs.gebaeude_wohnungs_register,KML||https://tinyurl.com/yy7ya4g9/SO/2553_bdg_erw.kml","KML building")</f>
        <v>KML building</v>
      </c>
      <c r="I80" s="154">
        <v>46</v>
      </c>
      <c r="J80" s="243" t="s">
        <v>601</v>
      </c>
      <c r="K80" s="153">
        <v>5.1918735891647853E-2</v>
      </c>
      <c r="L80" s="64">
        <v>0</v>
      </c>
      <c r="M80" s="64"/>
      <c r="N80" s="200">
        <v>0</v>
      </c>
      <c r="O80" s="155"/>
      <c r="P80" s="63"/>
      <c r="Q80" s="64">
        <v>0</v>
      </c>
      <c r="R80" s="64"/>
      <c r="S80" s="200">
        <v>0</v>
      </c>
      <c r="T80" s="155"/>
      <c r="U80" s="63"/>
      <c r="V80" s="64">
        <v>0</v>
      </c>
      <c r="W80" s="64"/>
      <c r="X80" s="200">
        <v>0</v>
      </c>
      <c r="Y80" s="155"/>
      <c r="Z80" s="63"/>
      <c r="AA80" s="64">
        <v>0</v>
      </c>
      <c r="AB80" s="64"/>
      <c r="AC80" s="200">
        <v>0</v>
      </c>
      <c r="AD80" s="156"/>
      <c r="AE80" s="153"/>
      <c r="AF80" s="140">
        <v>7</v>
      </c>
      <c r="AG80" s="140"/>
      <c r="AH80" s="200">
        <v>7.9000000000000008E-3</v>
      </c>
      <c r="AI80" s="140"/>
      <c r="AJ80" s="153"/>
      <c r="AK80" s="140">
        <v>1</v>
      </c>
      <c r="AL80" s="140"/>
      <c r="AM80" s="200">
        <v>1.1000000000000001E-3</v>
      </c>
      <c r="AN80" s="156"/>
      <c r="AO80" s="230">
        <v>9.0000000000000011E-3</v>
      </c>
      <c r="AP80" s="223">
        <v>273</v>
      </c>
      <c r="AQ80" s="223">
        <v>220</v>
      </c>
      <c r="AR80" s="235">
        <v>0.80600000000000005</v>
      </c>
      <c r="AS80" s="223">
        <v>222</v>
      </c>
      <c r="AT80" s="235">
        <v>0.81299999999999994</v>
      </c>
      <c r="AU80" s="223">
        <v>220</v>
      </c>
      <c r="AV80" s="232">
        <v>0.80600000000000005</v>
      </c>
      <c r="AW80" s="223">
        <v>124</v>
      </c>
      <c r="AX80" s="223">
        <v>112</v>
      </c>
      <c r="AY80" s="235">
        <v>0.90300000000000002</v>
      </c>
      <c r="AZ80" s="223">
        <v>114</v>
      </c>
      <c r="BA80" s="235">
        <v>0.91900000000000004</v>
      </c>
      <c r="BB80" s="223">
        <v>112</v>
      </c>
      <c r="BC80" s="232">
        <v>0.90300000000000002</v>
      </c>
    </row>
    <row r="81" spans="1:55" x14ac:dyDescent="0.25">
      <c r="A81" s="226">
        <v>1</v>
      </c>
      <c r="B81" s="211" t="s">
        <v>145</v>
      </c>
      <c r="C81" s="211">
        <v>2554</v>
      </c>
      <c r="D81" s="211" t="s">
        <v>257</v>
      </c>
      <c r="E81" s="211">
        <v>1166</v>
      </c>
      <c r="F81" s="211">
        <v>1178</v>
      </c>
      <c r="G81" s="211"/>
      <c r="H81" s="220" t="str">
        <f>HYPERLINK("https://map.geo.admin.ch/?zoom=7&amp;E=609600&amp;N=230900&amp;layers=ch.kantone.cadastralwebmap-farbe,ch.swisstopo.amtliches-strassenverzeichnis,ch.bfs.gebaeude_wohnungs_register,KML||https://tinyurl.com/yy7ya4g9/SO/2554_bdg_erw.kml","KML building")</f>
        <v>KML building</v>
      </c>
      <c r="I81" s="154">
        <v>10</v>
      </c>
      <c r="J81" s="243" t="s">
        <v>602</v>
      </c>
      <c r="K81" s="153">
        <v>8.5763293310463125E-3</v>
      </c>
      <c r="L81" s="64">
        <v>0</v>
      </c>
      <c r="M81" s="64"/>
      <c r="N81" s="200">
        <v>0</v>
      </c>
      <c r="O81" s="155"/>
      <c r="P81" s="63"/>
      <c r="Q81" s="64">
        <v>0</v>
      </c>
      <c r="R81" s="64"/>
      <c r="S81" s="200">
        <v>0</v>
      </c>
      <c r="T81" s="155"/>
      <c r="U81" s="63"/>
      <c r="V81" s="64">
        <v>0</v>
      </c>
      <c r="W81" s="64"/>
      <c r="X81" s="200">
        <v>0</v>
      </c>
      <c r="Y81" s="155"/>
      <c r="Z81" s="63"/>
      <c r="AA81" s="64">
        <v>0</v>
      </c>
      <c r="AB81" s="64"/>
      <c r="AC81" s="200">
        <v>0</v>
      </c>
      <c r="AD81" s="156"/>
      <c r="AE81" s="153"/>
      <c r="AF81" s="140">
        <v>5</v>
      </c>
      <c r="AG81" s="140"/>
      <c r="AH81" s="200">
        <v>4.3E-3</v>
      </c>
      <c r="AI81" s="140"/>
      <c r="AJ81" s="153"/>
      <c r="AK81" s="140">
        <v>1</v>
      </c>
      <c r="AL81" s="140"/>
      <c r="AM81" s="200">
        <v>8.9999999999999998E-4</v>
      </c>
      <c r="AN81" s="156"/>
      <c r="AO81" s="230">
        <v>5.1999999999999998E-3</v>
      </c>
      <c r="AP81" s="223">
        <v>446</v>
      </c>
      <c r="AQ81" s="223">
        <v>357</v>
      </c>
      <c r="AR81" s="235">
        <v>0.8</v>
      </c>
      <c r="AS81" s="223">
        <v>355</v>
      </c>
      <c r="AT81" s="235">
        <v>0.79600000000000004</v>
      </c>
      <c r="AU81" s="223">
        <v>352</v>
      </c>
      <c r="AV81" s="232">
        <v>0.78900000000000003</v>
      </c>
      <c r="AW81" s="223">
        <v>194</v>
      </c>
      <c r="AX81" s="223">
        <v>181</v>
      </c>
      <c r="AY81" s="235">
        <v>0.93300000000000005</v>
      </c>
      <c r="AZ81" s="223">
        <v>179</v>
      </c>
      <c r="BA81" s="235">
        <v>0.92300000000000004</v>
      </c>
      <c r="BB81" s="223">
        <v>177</v>
      </c>
      <c r="BC81" s="232">
        <v>0.91200000000000003</v>
      </c>
    </row>
    <row r="82" spans="1:55" x14ac:dyDescent="0.25">
      <c r="A82" s="226">
        <v>1</v>
      </c>
      <c r="B82" s="211" t="s">
        <v>145</v>
      </c>
      <c r="C82" s="211">
        <v>2555</v>
      </c>
      <c r="D82" s="211" t="s">
        <v>258</v>
      </c>
      <c r="E82" s="211">
        <v>798</v>
      </c>
      <c r="F82" s="211">
        <v>808</v>
      </c>
      <c r="G82" s="211"/>
      <c r="H82" s="220" t="str">
        <f>HYPERLINK("https://map.geo.admin.ch/?zoom=7&amp;E=607000&amp;N=231100&amp;layers=ch.kantone.cadastralwebmap-farbe,ch.swisstopo.amtliches-strassenverzeichnis,ch.bfs.gebaeude_wohnungs_register,KML||https://tinyurl.com/yy7ya4g9/SO/2555_bdg_erw.kml","KML building")</f>
        <v>KML building</v>
      </c>
      <c r="I82" s="154">
        <v>9</v>
      </c>
      <c r="J82" s="243" t="s">
        <v>603</v>
      </c>
      <c r="K82" s="153">
        <v>1.1278195488721804E-2</v>
      </c>
      <c r="L82" s="64">
        <v>0</v>
      </c>
      <c r="M82" s="64"/>
      <c r="N82" s="200">
        <v>0</v>
      </c>
      <c r="O82" s="155"/>
      <c r="P82" s="63"/>
      <c r="Q82" s="64">
        <v>0</v>
      </c>
      <c r="R82" s="64"/>
      <c r="S82" s="200">
        <v>0</v>
      </c>
      <c r="T82" s="155"/>
      <c r="U82" s="63"/>
      <c r="V82" s="64">
        <v>0</v>
      </c>
      <c r="W82" s="64"/>
      <c r="X82" s="200">
        <v>0</v>
      </c>
      <c r="Y82" s="155"/>
      <c r="Z82" s="63"/>
      <c r="AA82" s="64">
        <v>2</v>
      </c>
      <c r="AB82" s="64"/>
      <c r="AC82" s="200">
        <v>2.5000000000000001E-3</v>
      </c>
      <c r="AD82" s="156"/>
      <c r="AE82" s="153"/>
      <c r="AF82" s="140">
        <v>0</v>
      </c>
      <c r="AG82" s="140"/>
      <c r="AH82" s="200">
        <v>0</v>
      </c>
      <c r="AI82" s="140"/>
      <c r="AJ82" s="153"/>
      <c r="AK82" s="140">
        <v>2</v>
      </c>
      <c r="AL82" s="140"/>
      <c r="AM82" s="200">
        <v>2.5000000000000001E-3</v>
      </c>
      <c r="AN82" s="156"/>
      <c r="AO82" s="230">
        <v>5.0000000000000001E-3</v>
      </c>
      <c r="AP82" s="223">
        <v>307</v>
      </c>
      <c r="AQ82" s="223">
        <v>305</v>
      </c>
      <c r="AR82" s="235">
        <v>0.99299999999999999</v>
      </c>
      <c r="AS82" s="223">
        <v>300</v>
      </c>
      <c r="AT82" s="235">
        <v>0.97699999999999998</v>
      </c>
      <c r="AU82" s="223">
        <v>300</v>
      </c>
      <c r="AV82" s="232">
        <v>0.97699999999999998</v>
      </c>
      <c r="AW82" s="223">
        <v>122</v>
      </c>
      <c r="AX82" s="223">
        <v>120</v>
      </c>
      <c r="AY82" s="235">
        <v>0.98399999999999999</v>
      </c>
      <c r="AZ82" s="223">
        <v>116</v>
      </c>
      <c r="BA82" s="235">
        <v>0.95099999999999996</v>
      </c>
      <c r="BB82" s="223">
        <v>116</v>
      </c>
      <c r="BC82" s="232">
        <v>0.95099999999999996</v>
      </c>
    </row>
    <row r="83" spans="1:55" x14ac:dyDescent="0.25">
      <c r="A83" s="226">
        <v>1</v>
      </c>
      <c r="B83" s="211" t="s">
        <v>145</v>
      </c>
      <c r="C83" s="211">
        <v>2556</v>
      </c>
      <c r="D83" s="211" t="s">
        <v>259</v>
      </c>
      <c r="E83" s="211">
        <v>1716</v>
      </c>
      <c r="F83" s="211">
        <v>1725</v>
      </c>
      <c r="G83" s="211"/>
      <c r="H83" s="220" t="str">
        <f>HYPERLINK("https://map.geo.admin.ch/?zoom=7&amp;E=601100&amp;N=228300&amp;layers=ch.kantone.cadastralwebmap-farbe,ch.swisstopo.amtliches-strassenverzeichnis,ch.bfs.gebaeude_wohnungs_register,KML||https://tinyurl.com/yy7ya4g9/SO/2556_bdg_erw.kml","KML building")</f>
        <v>KML building</v>
      </c>
      <c r="I83" s="154">
        <v>24</v>
      </c>
      <c r="J83" s="243" t="s">
        <v>604</v>
      </c>
      <c r="K83" s="153">
        <v>1.3986013986013986E-2</v>
      </c>
      <c r="L83" s="64">
        <v>0</v>
      </c>
      <c r="M83" s="64"/>
      <c r="N83" s="200">
        <v>0</v>
      </c>
      <c r="O83" s="155"/>
      <c r="P83" s="63"/>
      <c r="Q83" s="64">
        <v>0</v>
      </c>
      <c r="R83" s="64"/>
      <c r="S83" s="200">
        <v>0</v>
      </c>
      <c r="T83" s="155"/>
      <c r="U83" s="63"/>
      <c r="V83" s="64">
        <v>0</v>
      </c>
      <c r="W83" s="64"/>
      <c r="X83" s="200">
        <v>0</v>
      </c>
      <c r="Y83" s="155"/>
      <c r="Z83" s="63"/>
      <c r="AA83" s="64">
        <v>0</v>
      </c>
      <c r="AB83" s="64"/>
      <c r="AC83" s="200">
        <v>0</v>
      </c>
      <c r="AD83" s="156"/>
      <c r="AE83" s="153"/>
      <c r="AF83" s="140">
        <v>26</v>
      </c>
      <c r="AG83" s="140"/>
      <c r="AH83" s="200">
        <v>1.52E-2</v>
      </c>
      <c r="AI83" s="140"/>
      <c r="AJ83" s="153"/>
      <c r="AK83" s="140">
        <v>15</v>
      </c>
      <c r="AL83" s="140"/>
      <c r="AM83" s="200">
        <v>8.6999999999999994E-3</v>
      </c>
      <c r="AN83" s="156"/>
      <c r="AO83" s="230">
        <v>2.3899999999999998E-2</v>
      </c>
      <c r="AP83" s="223">
        <v>697</v>
      </c>
      <c r="AQ83" s="223">
        <v>544</v>
      </c>
      <c r="AR83" s="235">
        <v>0.78</v>
      </c>
      <c r="AS83" s="223">
        <v>538</v>
      </c>
      <c r="AT83" s="235">
        <v>0.77200000000000002</v>
      </c>
      <c r="AU83" s="223">
        <v>530</v>
      </c>
      <c r="AV83" s="232">
        <v>0.76</v>
      </c>
      <c r="AW83" s="223">
        <v>325</v>
      </c>
      <c r="AX83" s="223">
        <v>293</v>
      </c>
      <c r="AY83" s="235">
        <v>0.90200000000000002</v>
      </c>
      <c r="AZ83" s="223">
        <v>289</v>
      </c>
      <c r="BA83" s="235">
        <v>0.88900000000000001</v>
      </c>
      <c r="BB83" s="223">
        <v>281</v>
      </c>
      <c r="BC83" s="232">
        <v>0.86499999999999999</v>
      </c>
    </row>
    <row r="84" spans="1:55" x14ac:dyDescent="0.25">
      <c r="A84" s="226">
        <v>1</v>
      </c>
      <c r="B84" s="211" t="s">
        <v>145</v>
      </c>
      <c r="C84" s="211">
        <v>2571</v>
      </c>
      <c r="D84" s="211" t="s">
        <v>260</v>
      </c>
      <c r="E84" s="211">
        <v>423</v>
      </c>
      <c r="F84" s="211">
        <v>424</v>
      </c>
      <c r="G84" s="211"/>
      <c r="H84" s="220" t="str">
        <f>HYPERLINK("https://map.geo.admin.ch/?zoom=7&amp;E=631600&amp;N=239800&amp;layers=ch.kantone.cadastralwebmap-farbe,ch.swisstopo.amtliches-strassenverzeichnis,ch.bfs.gebaeude_wohnungs_register,KML||https://tinyurl.com/yy7ya4g9/SO/2571_bdg_erw.kml","KML building")</f>
        <v>KML building</v>
      </c>
      <c r="I84" s="154">
        <v>0</v>
      </c>
      <c r="J84" s="243" t="s">
        <v>605</v>
      </c>
      <c r="K84" s="153">
        <v>0</v>
      </c>
      <c r="L84" s="64">
        <v>0</v>
      </c>
      <c r="M84" s="64"/>
      <c r="N84" s="200">
        <v>0</v>
      </c>
      <c r="O84" s="155"/>
      <c r="P84" s="63"/>
      <c r="Q84" s="64">
        <v>0</v>
      </c>
      <c r="R84" s="64"/>
      <c r="S84" s="200">
        <v>0</v>
      </c>
      <c r="T84" s="155"/>
      <c r="U84" s="63"/>
      <c r="V84" s="64">
        <v>0</v>
      </c>
      <c r="W84" s="64"/>
      <c r="X84" s="200">
        <v>0</v>
      </c>
      <c r="Y84" s="155"/>
      <c r="Z84" s="63"/>
      <c r="AA84" s="64">
        <v>0</v>
      </c>
      <c r="AB84" s="64"/>
      <c r="AC84" s="200">
        <v>0</v>
      </c>
      <c r="AD84" s="156"/>
      <c r="AE84" s="153"/>
      <c r="AF84" s="140">
        <v>2</v>
      </c>
      <c r="AG84" s="140"/>
      <c r="AH84" s="200">
        <v>4.7000000000000002E-3</v>
      </c>
      <c r="AI84" s="140"/>
      <c r="AJ84" s="153"/>
      <c r="AK84" s="140">
        <v>0</v>
      </c>
      <c r="AL84" s="140"/>
      <c r="AM84" s="200">
        <v>0</v>
      </c>
      <c r="AN84" s="156"/>
      <c r="AO84" s="230">
        <v>4.7000000000000002E-3</v>
      </c>
      <c r="AP84" s="223">
        <v>195</v>
      </c>
      <c r="AQ84" s="223">
        <v>189</v>
      </c>
      <c r="AR84" s="235">
        <v>0.96899999999999997</v>
      </c>
      <c r="AS84" s="223">
        <v>149</v>
      </c>
      <c r="AT84" s="235">
        <v>0.76400000000000001</v>
      </c>
      <c r="AU84" s="223">
        <v>148</v>
      </c>
      <c r="AV84" s="232">
        <v>0.75900000000000001</v>
      </c>
      <c r="AW84" s="223">
        <v>100</v>
      </c>
      <c r="AX84" s="223">
        <v>95</v>
      </c>
      <c r="AY84" s="235">
        <v>0.95</v>
      </c>
      <c r="AZ84" s="223">
        <v>79</v>
      </c>
      <c r="BA84" s="235">
        <v>0.79</v>
      </c>
      <c r="BB84" s="223">
        <v>78</v>
      </c>
      <c r="BC84" s="232">
        <v>0.78</v>
      </c>
    </row>
    <row r="85" spans="1:55" x14ac:dyDescent="0.25">
      <c r="A85" s="226">
        <v>1</v>
      </c>
      <c r="B85" s="211" t="s">
        <v>145</v>
      </c>
      <c r="C85" s="211">
        <v>2572</v>
      </c>
      <c r="D85" s="211" t="s">
        <v>261</v>
      </c>
      <c r="E85" s="211">
        <v>1238</v>
      </c>
      <c r="F85" s="211">
        <v>1239</v>
      </c>
      <c r="G85" s="211"/>
      <c r="H85" s="220" t="str">
        <f>HYPERLINK("https://map.geo.admin.ch/?zoom=7&amp;E=641100&amp;N=245100&amp;layers=ch.kantone.cadastralwebmap-farbe,ch.swisstopo.amtliches-strassenverzeichnis,ch.bfs.gebaeude_wohnungs_register,KML||https://tinyurl.com/yy7ya4g9/SO/2572_bdg_erw.kml","KML building")</f>
        <v>KML building</v>
      </c>
      <c r="I85" s="154">
        <v>4</v>
      </c>
      <c r="J85" s="243" t="s">
        <v>606</v>
      </c>
      <c r="K85" s="153">
        <v>3.2310177705977385E-3</v>
      </c>
      <c r="L85" s="64">
        <v>0</v>
      </c>
      <c r="M85" s="64"/>
      <c r="N85" s="200">
        <v>0</v>
      </c>
      <c r="O85" s="155"/>
      <c r="P85" s="63"/>
      <c r="Q85" s="64">
        <v>0</v>
      </c>
      <c r="R85" s="64"/>
      <c r="S85" s="200">
        <v>0</v>
      </c>
      <c r="T85" s="155"/>
      <c r="U85" s="63"/>
      <c r="V85" s="64">
        <v>0</v>
      </c>
      <c r="W85" s="64"/>
      <c r="X85" s="200">
        <v>0</v>
      </c>
      <c r="Y85" s="155"/>
      <c r="Z85" s="63"/>
      <c r="AA85" s="64">
        <v>0</v>
      </c>
      <c r="AB85" s="64"/>
      <c r="AC85" s="200">
        <v>0</v>
      </c>
      <c r="AD85" s="156"/>
      <c r="AE85" s="153"/>
      <c r="AF85" s="140">
        <v>7</v>
      </c>
      <c r="AG85" s="140"/>
      <c r="AH85" s="200">
        <v>5.7000000000000002E-3</v>
      </c>
      <c r="AI85" s="140"/>
      <c r="AJ85" s="153"/>
      <c r="AK85" s="140">
        <v>1</v>
      </c>
      <c r="AL85" s="140"/>
      <c r="AM85" s="200">
        <v>8.0000000000000004E-4</v>
      </c>
      <c r="AN85" s="156"/>
      <c r="AO85" s="230">
        <v>6.5000000000000006E-3</v>
      </c>
      <c r="AP85" s="223">
        <v>513</v>
      </c>
      <c r="AQ85" s="223">
        <v>470</v>
      </c>
      <c r="AR85" s="235">
        <v>0.91600000000000004</v>
      </c>
      <c r="AS85" s="223">
        <v>464</v>
      </c>
      <c r="AT85" s="235">
        <v>0.90400000000000003</v>
      </c>
      <c r="AU85" s="223">
        <v>459</v>
      </c>
      <c r="AV85" s="232">
        <v>0.89500000000000002</v>
      </c>
      <c r="AW85" s="223">
        <v>271</v>
      </c>
      <c r="AX85" s="223">
        <v>230</v>
      </c>
      <c r="AY85" s="235">
        <v>0.84899999999999998</v>
      </c>
      <c r="AZ85" s="223">
        <v>226</v>
      </c>
      <c r="BA85" s="235">
        <v>0.83399999999999996</v>
      </c>
      <c r="BB85" s="223">
        <v>222</v>
      </c>
      <c r="BC85" s="232">
        <v>0.81899999999999995</v>
      </c>
    </row>
    <row r="86" spans="1:55" x14ac:dyDescent="0.25">
      <c r="A86" s="226">
        <v>1</v>
      </c>
      <c r="B86" s="211" t="s">
        <v>145</v>
      </c>
      <c r="C86" s="211">
        <v>2573</v>
      </c>
      <c r="D86" s="211" t="s">
        <v>262</v>
      </c>
      <c r="E86" s="211">
        <v>1729</v>
      </c>
      <c r="F86" s="211">
        <v>1733</v>
      </c>
      <c r="G86" s="211"/>
      <c r="H86" s="220" t="str">
        <f>HYPERLINK("https://map.geo.admin.ch/?zoom=7&amp;E=638300&amp;N=244300&amp;layers=ch.kantone.cadastralwebmap-farbe,ch.swisstopo.amtliches-strassenverzeichnis,ch.bfs.gebaeude_wohnungs_register,KML||https://tinyurl.com/yy7ya4g9/SO/2573_bdg_erw.kml","KML building")</f>
        <v>KML building</v>
      </c>
      <c r="I86" s="154">
        <v>2</v>
      </c>
      <c r="J86" s="243" t="s">
        <v>607</v>
      </c>
      <c r="K86" s="153">
        <v>1.1567379988432619E-3</v>
      </c>
      <c r="L86" s="64">
        <v>0</v>
      </c>
      <c r="M86" s="64"/>
      <c r="N86" s="200">
        <v>0</v>
      </c>
      <c r="O86" s="155"/>
      <c r="P86" s="63"/>
      <c r="Q86" s="64">
        <v>0</v>
      </c>
      <c r="R86" s="64"/>
      <c r="S86" s="200">
        <v>0</v>
      </c>
      <c r="T86" s="155"/>
      <c r="U86" s="63"/>
      <c r="V86" s="64">
        <v>0</v>
      </c>
      <c r="W86" s="64"/>
      <c r="X86" s="200">
        <v>0</v>
      </c>
      <c r="Y86" s="155"/>
      <c r="Z86" s="63"/>
      <c r="AA86" s="64">
        <v>2</v>
      </c>
      <c r="AB86" s="64"/>
      <c r="AC86" s="200">
        <v>1.1999999999999999E-3</v>
      </c>
      <c r="AD86" s="156"/>
      <c r="AE86" s="153"/>
      <c r="AF86" s="140">
        <v>12</v>
      </c>
      <c r="AG86" s="140"/>
      <c r="AH86" s="200">
        <v>6.8999999999999999E-3</v>
      </c>
      <c r="AI86" s="140"/>
      <c r="AJ86" s="153"/>
      <c r="AK86" s="140">
        <v>4</v>
      </c>
      <c r="AL86" s="140"/>
      <c r="AM86" s="200">
        <v>2.3E-3</v>
      </c>
      <c r="AN86" s="156"/>
      <c r="AO86" s="230">
        <v>1.04E-2</v>
      </c>
      <c r="AP86" s="223">
        <v>615</v>
      </c>
      <c r="AQ86" s="223">
        <v>569</v>
      </c>
      <c r="AR86" s="235">
        <v>0.92500000000000004</v>
      </c>
      <c r="AS86" s="223">
        <v>452</v>
      </c>
      <c r="AT86" s="235">
        <v>0.73499999999999999</v>
      </c>
      <c r="AU86" s="223">
        <v>452</v>
      </c>
      <c r="AV86" s="232">
        <v>0.73499999999999999</v>
      </c>
      <c r="AW86" s="223">
        <v>243</v>
      </c>
      <c r="AX86" s="223">
        <v>205</v>
      </c>
      <c r="AY86" s="235">
        <v>0.84399999999999997</v>
      </c>
      <c r="AZ86" s="223">
        <v>165</v>
      </c>
      <c r="BA86" s="235">
        <v>0.67900000000000005</v>
      </c>
      <c r="BB86" s="223">
        <v>165</v>
      </c>
      <c r="BC86" s="232">
        <v>0.67900000000000005</v>
      </c>
    </row>
    <row r="87" spans="1:55" x14ac:dyDescent="0.25">
      <c r="A87" s="226">
        <v>1</v>
      </c>
      <c r="B87" s="211" t="s">
        <v>145</v>
      </c>
      <c r="C87" s="211">
        <v>2574</v>
      </c>
      <c r="D87" s="211" t="s">
        <v>263</v>
      </c>
      <c r="E87" s="211">
        <v>199</v>
      </c>
      <c r="F87" s="211">
        <v>199</v>
      </c>
      <c r="G87" s="211"/>
      <c r="H87" s="220" t="str">
        <f>HYPERLINK("https://map.geo.admin.ch/?zoom=7&amp;E=644200&amp;N=247400&amp;layers=ch.kantone.cadastralwebmap-farbe,ch.swisstopo.amtliches-strassenverzeichnis,ch.bfs.gebaeude_wohnungs_register,KML||https://tinyurl.com/yy7ya4g9/SO/2574_bdg_erw.kml","KML building")</f>
        <v>KML building</v>
      </c>
      <c r="I87" s="154">
        <v>0</v>
      </c>
      <c r="J87" s="243" t="s">
        <v>608</v>
      </c>
      <c r="K87" s="153">
        <v>0</v>
      </c>
      <c r="L87" s="64">
        <v>0</v>
      </c>
      <c r="M87" s="64"/>
      <c r="N87" s="200">
        <v>0</v>
      </c>
      <c r="O87" s="155"/>
      <c r="P87" s="63"/>
      <c r="Q87" s="64">
        <v>0</v>
      </c>
      <c r="R87" s="64"/>
      <c r="S87" s="200">
        <v>0</v>
      </c>
      <c r="T87" s="155"/>
      <c r="U87" s="63"/>
      <c r="V87" s="64">
        <v>0</v>
      </c>
      <c r="W87" s="64"/>
      <c r="X87" s="200">
        <v>0</v>
      </c>
      <c r="Y87" s="155"/>
      <c r="Z87" s="63"/>
      <c r="AA87" s="64">
        <v>0</v>
      </c>
      <c r="AB87" s="64"/>
      <c r="AC87" s="200">
        <v>0</v>
      </c>
      <c r="AD87" s="156"/>
      <c r="AE87" s="153"/>
      <c r="AF87" s="140">
        <v>0</v>
      </c>
      <c r="AG87" s="140"/>
      <c r="AH87" s="200">
        <v>0</v>
      </c>
      <c r="AI87" s="140"/>
      <c r="AJ87" s="153"/>
      <c r="AK87" s="140">
        <v>0</v>
      </c>
      <c r="AL87" s="140"/>
      <c r="AM87" s="200">
        <v>0</v>
      </c>
      <c r="AN87" s="156"/>
      <c r="AO87" s="230">
        <v>0</v>
      </c>
      <c r="AP87" s="223">
        <v>112</v>
      </c>
      <c r="AQ87" s="223">
        <v>89</v>
      </c>
      <c r="AR87" s="235">
        <v>0.79500000000000004</v>
      </c>
      <c r="AS87" s="223">
        <v>81</v>
      </c>
      <c r="AT87" s="235">
        <v>0.72299999999999998</v>
      </c>
      <c r="AU87" s="223">
        <v>80</v>
      </c>
      <c r="AV87" s="232">
        <v>0.71399999999999997</v>
      </c>
      <c r="AW87" s="223">
        <v>55</v>
      </c>
      <c r="AX87" s="223">
        <v>50</v>
      </c>
      <c r="AY87" s="235">
        <v>0.90900000000000003</v>
      </c>
      <c r="AZ87" s="223">
        <v>49</v>
      </c>
      <c r="BA87" s="235">
        <v>0.89100000000000001</v>
      </c>
      <c r="BB87" s="223">
        <v>48</v>
      </c>
      <c r="BC87" s="232">
        <v>0.873</v>
      </c>
    </row>
    <row r="88" spans="1:55" x14ac:dyDescent="0.25">
      <c r="A88" s="226">
        <v>1</v>
      </c>
      <c r="B88" s="211" t="s">
        <v>145</v>
      </c>
      <c r="C88" s="211">
        <v>2575</v>
      </c>
      <c r="D88" s="211" t="s">
        <v>264</v>
      </c>
      <c r="E88" s="211">
        <v>978</v>
      </c>
      <c r="F88" s="211">
        <v>1002</v>
      </c>
      <c r="G88" s="211"/>
      <c r="H88" s="220" t="str">
        <f>HYPERLINK("https://map.geo.admin.ch/?zoom=7&amp;E=630000&amp;N=236100&amp;layers=ch.kantone.cadastralwebmap-farbe,ch.swisstopo.amtliches-strassenverzeichnis,ch.bfs.gebaeude_wohnungs_register,KML||https://tinyurl.com/yy7ya4g9/SO/2575_bdg_erw.kml","KML building")</f>
        <v>KML building</v>
      </c>
      <c r="I88" s="154">
        <v>3</v>
      </c>
      <c r="J88" s="243" t="s">
        <v>609</v>
      </c>
      <c r="K88" s="153">
        <v>3.0674846625766872E-3</v>
      </c>
      <c r="L88" s="64">
        <v>0</v>
      </c>
      <c r="M88" s="64"/>
      <c r="N88" s="200">
        <v>0</v>
      </c>
      <c r="O88" s="155"/>
      <c r="P88" s="63"/>
      <c r="Q88" s="64">
        <v>0</v>
      </c>
      <c r="R88" s="64"/>
      <c r="S88" s="200">
        <v>0</v>
      </c>
      <c r="T88" s="155"/>
      <c r="U88" s="63"/>
      <c r="V88" s="64">
        <v>0</v>
      </c>
      <c r="W88" s="64"/>
      <c r="X88" s="200">
        <v>0</v>
      </c>
      <c r="Y88" s="155"/>
      <c r="Z88" s="63"/>
      <c r="AA88" s="64">
        <v>2</v>
      </c>
      <c r="AB88" s="64"/>
      <c r="AC88" s="200">
        <v>2E-3</v>
      </c>
      <c r="AD88" s="156"/>
      <c r="AE88" s="153"/>
      <c r="AF88" s="140">
        <v>2</v>
      </c>
      <c r="AG88" s="140"/>
      <c r="AH88" s="200">
        <v>2E-3</v>
      </c>
      <c r="AI88" s="140"/>
      <c r="AJ88" s="153"/>
      <c r="AK88" s="140">
        <v>8</v>
      </c>
      <c r="AL88" s="140"/>
      <c r="AM88" s="200">
        <v>8.2000000000000007E-3</v>
      </c>
      <c r="AN88" s="156"/>
      <c r="AO88" s="230">
        <v>1.2200000000000001E-2</v>
      </c>
      <c r="AP88" s="223">
        <v>416</v>
      </c>
      <c r="AQ88" s="223">
        <v>388</v>
      </c>
      <c r="AR88" s="235">
        <v>0.93300000000000005</v>
      </c>
      <c r="AS88" s="223">
        <v>329</v>
      </c>
      <c r="AT88" s="235">
        <v>0.79100000000000004</v>
      </c>
      <c r="AU88" s="223">
        <v>306</v>
      </c>
      <c r="AV88" s="232">
        <v>0.73599999999999999</v>
      </c>
      <c r="AW88" s="223">
        <v>174</v>
      </c>
      <c r="AX88" s="223">
        <v>156</v>
      </c>
      <c r="AY88" s="235">
        <v>0.89700000000000002</v>
      </c>
      <c r="AZ88" s="223">
        <v>150</v>
      </c>
      <c r="BA88" s="235">
        <v>0.86199999999999999</v>
      </c>
      <c r="BB88" s="223">
        <v>137</v>
      </c>
      <c r="BC88" s="232">
        <v>0.78700000000000003</v>
      </c>
    </row>
    <row r="89" spans="1:55" x14ac:dyDescent="0.25">
      <c r="A89" s="226">
        <v>1</v>
      </c>
      <c r="B89" s="211" t="s">
        <v>145</v>
      </c>
      <c r="C89" s="219">
        <v>2576</v>
      </c>
      <c r="D89" s="211" t="s">
        <v>265</v>
      </c>
      <c r="E89" s="211">
        <v>1334</v>
      </c>
      <c r="F89" s="211">
        <v>1335</v>
      </c>
      <c r="G89" s="211"/>
      <c r="H89" s="220" t="str">
        <f>HYPERLINK("https://map.geo.admin.ch/?zoom=7&amp;E=642200&amp;N=245300&amp;layers=ch.kantone.cadastralwebmap-farbe,ch.swisstopo.amtliches-strassenverzeichnis,ch.bfs.gebaeude_wohnungs_register,KML||https://tinyurl.com/yy7ya4g9/SO/2576_bdg_erw.kml","KML building")</f>
        <v>KML building</v>
      </c>
      <c r="I89" s="154">
        <v>1</v>
      </c>
      <c r="J89" s="243" t="s">
        <v>610</v>
      </c>
      <c r="K89" s="153">
        <v>7.4962518740629683E-4</v>
      </c>
      <c r="L89" s="64">
        <v>0</v>
      </c>
      <c r="M89" s="64"/>
      <c r="N89" s="200">
        <v>0</v>
      </c>
      <c r="O89" s="155"/>
      <c r="P89" s="63"/>
      <c r="Q89" s="64">
        <v>0</v>
      </c>
      <c r="R89" s="64"/>
      <c r="S89" s="200">
        <v>0</v>
      </c>
      <c r="T89" s="155"/>
      <c r="U89" s="63"/>
      <c r="V89" s="64">
        <v>0</v>
      </c>
      <c r="W89" s="64"/>
      <c r="X89" s="200">
        <v>0</v>
      </c>
      <c r="Y89" s="155"/>
      <c r="Z89" s="63"/>
      <c r="AA89" s="64">
        <v>3</v>
      </c>
      <c r="AB89" s="64"/>
      <c r="AC89" s="200">
        <v>2.2000000000000001E-3</v>
      </c>
      <c r="AD89" s="156"/>
      <c r="AE89" s="153"/>
      <c r="AF89" s="140">
        <v>5</v>
      </c>
      <c r="AG89" s="140"/>
      <c r="AH89" s="200">
        <v>3.7000000000000002E-3</v>
      </c>
      <c r="AI89" s="140"/>
      <c r="AJ89" s="153"/>
      <c r="AK89" s="140">
        <v>3</v>
      </c>
      <c r="AL89" s="140"/>
      <c r="AM89" s="200">
        <v>2.2000000000000001E-3</v>
      </c>
      <c r="AN89" s="156"/>
      <c r="AO89" s="230">
        <v>8.1000000000000013E-3</v>
      </c>
      <c r="AP89" s="223">
        <v>517</v>
      </c>
      <c r="AQ89" s="223">
        <v>398</v>
      </c>
      <c r="AR89" s="235">
        <v>0.77</v>
      </c>
      <c r="AS89" s="223">
        <v>386</v>
      </c>
      <c r="AT89" s="235">
        <v>0.747</v>
      </c>
      <c r="AU89" s="223">
        <v>385</v>
      </c>
      <c r="AV89" s="232">
        <v>0.745</v>
      </c>
      <c r="AW89" s="223">
        <v>208</v>
      </c>
      <c r="AX89" s="223">
        <v>194</v>
      </c>
      <c r="AY89" s="235">
        <v>0.93300000000000005</v>
      </c>
      <c r="AZ89" s="223">
        <v>183</v>
      </c>
      <c r="BA89" s="235">
        <v>0.88</v>
      </c>
      <c r="BB89" s="223">
        <v>182</v>
      </c>
      <c r="BC89" s="232">
        <v>0.875</v>
      </c>
    </row>
    <row r="90" spans="1:55" x14ac:dyDescent="0.25">
      <c r="A90" s="226">
        <v>1</v>
      </c>
      <c r="B90" s="211" t="s">
        <v>145</v>
      </c>
      <c r="C90" s="211">
        <v>2578</v>
      </c>
      <c r="D90" s="211" t="s">
        <v>266</v>
      </c>
      <c r="E90" s="211">
        <v>738</v>
      </c>
      <c r="F90" s="211">
        <v>752</v>
      </c>
      <c r="G90" s="211"/>
      <c r="H90" s="220" t="str">
        <f>HYPERLINK("https://map.geo.admin.ch/?zoom=7&amp;E=629500&amp;N=240600&amp;layers=ch.kantone.cadastralwebmap-farbe,ch.swisstopo.amtliches-strassenverzeichnis,ch.bfs.gebaeude_wohnungs_register,KML||https://tinyurl.com/yy7ya4g9/SO/2578_bdg_erw.kml","KML building")</f>
        <v>KML building</v>
      </c>
      <c r="I90" s="154">
        <v>3</v>
      </c>
      <c r="J90" s="243" t="s">
        <v>611</v>
      </c>
      <c r="K90" s="153">
        <v>4.0650406504065045E-3</v>
      </c>
      <c r="L90" s="64">
        <v>0</v>
      </c>
      <c r="M90" s="64"/>
      <c r="N90" s="200">
        <v>0</v>
      </c>
      <c r="O90" s="155"/>
      <c r="P90" s="63"/>
      <c r="Q90" s="64">
        <v>0</v>
      </c>
      <c r="R90" s="64"/>
      <c r="S90" s="200">
        <v>0</v>
      </c>
      <c r="T90" s="155"/>
      <c r="U90" s="63"/>
      <c r="V90" s="64">
        <v>0</v>
      </c>
      <c r="W90" s="64"/>
      <c r="X90" s="200">
        <v>0</v>
      </c>
      <c r="Y90" s="155"/>
      <c r="Z90" s="63"/>
      <c r="AA90" s="64">
        <v>0</v>
      </c>
      <c r="AB90" s="64"/>
      <c r="AC90" s="200">
        <v>0</v>
      </c>
      <c r="AD90" s="156"/>
      <c r="AE90" s="153"/>
      <c r="AF90" s="140">
        <v>3</v>
      </c>
      <c r="AG90" s="140"/>
      <c r="AH90" s="200">
        <v>4.1000000000000003E-3</v>
      </c>
      <c r="AI90" s="140"/>
      <c r="AJ90" s="153"/>
      <c r="AK90" s="140">
        <v>2</v>
      </c>
      <c r="AL90" s="140"/>
      <c r="AM90" s="200">
        <v>2.7000000000000001E-3</v>
      </c>
      <c r="AN90" s="156"/>
      <c r="AO90" s="230">
        <v>6.8000000000000005E-3</v>
      </c>
      <c r="AP90" s="223">
        <v>280</v>
      </c>
      <c r="AQ90" s="223">
        <v>260</v>
      </c>
      <c r="AR90" s="235">
        <v>0.92900000000000005</v>
      </c>
      <c r="AS90" s="223">
        <v>260</v>
      </c>
      <c r="AT90" s="235">
        <v>0.92900000000000005</v>
      </c>
      <c r="AU90" s="223">
        <v>257</v>
      </c>
      <c r="AV90" s="232">
        <v>0.91800000000000004</v>
      </c>
      <c r="AW90" s="223">
        <v>136</v>
      </c>
      <c r="AX90" s="223">
        <v>118</v>
      </c>
      <c r="AY90" s="235">
        <v>0.86799999999999999</v>
      </c>
      <c r="AZ90" s="223">
        <v>118</v>
      </c>
      <c r="BA90" s="235">
        <v>0.86799999999999999</v>
      </c>
      <c r="BB90" s="223">
        <v>115</v>
      </c>
      <c r="BC90" s="232">
        <v>0.84599999999999997</v>
      </c>
    </row>
    <row r="91" spans="1:55" x14ac:dyDescent="0.25">
      <c r="A91" s="226">
        <v>1</v>
      </c>
      <c r="B91" s="211" t="s">
        <v>145</v>
      </c>
      <c r="C91" s="211">
        <v>2579</v>
      </c>
      <c r="D91" s="211" t="s">
        <v>267</v>
      </c>
      <c r="E91" s="211">
        <v>2187</v>
      </c>
      <c r="F91" s="211">
        <v>2221</v>
      </c>
      <c r="G91" s="211"/>
      <c r="H91" s="220" t="str">
        <f>HYPERLINK("https://map.geo.admin.ch/?zoom=7&amp;E=630500&amp;N=242800&amp;layers=ch.kantone.cadastralwebmap-farbe,ch.swisstopo.amtliches-strassenverzeichnis,ch.bfs.gebaeude_wohnungs_register,KML||https://tinyurl.com/yy7ya4g9/SO/2579_bdg_erw.kml","KML building")</f>
        <v>KML building</v>
      </c>
      <c r="I91" s="154">
        <v>4</v>
      </c>
      <c r="J91" s="243" t="s">
        <v>612</v>
      </c>
      <c r="K91" s="153">
        <v>1.8289894833104709E-3</v>
      </c>
      <c r="L91" s="64">
        <v>0</v>
      </c>
      <c r="M91" s="64"/>
      <c r="N91" s="200">
        <v>0</v>
      </c>
      <c r="O91" s="155"/>
      <c r="P91" s="63"/>
      <c r="Q91" s="64">
        <v>0</v>
      </c>
      <c r="R91" s="64"/>
      <c r="S91" s="200">
        <v>0</v>
      </c>
      <c r="T91" s="155"/>
      <c r="U91" s="63"/>
      <c r="V91" s="64">
        <v>0</v>
      </c>
      <c r="W91" s="64"/>
      <c r="X91" s="200">
        <v>0</v>
      </c>
      <c r="Y91" s="155"/>
      <c r="Z91" s="63"/>
      <c r="AA91" s="64">
        <v>9</v>
      </c>
      <c r="AB91" s="64"/>
      <c r="AC91" s="200">
        <v>4.1000000000000003E-3</v>
      </c>
      <c r="AD91" s="156"/>
      <c r="AE91" s="153"/>
      <c r="AF91" s="140">
        <v>13</v>
      </c>
      <c r="AG91" s="140"/>
      <c r="AH91" s="200">
        <v>5.8999999999999999E-3</v>
      </c>
      <c r="AI91" s="140"/>
      <c r="AJ91" s="153"/>
      <c r="AK91" s="140">
        <v>20</v>
      </c>
      <c r="AL91" s="140"/>
      <c r="AM91" s="200">
        <v>9.1000000000000004E-3</v>
      </c>
      <c r="AN91" s="156"/>
      <c r="AO91" s="230">
        <v>1.9099999999999999E-2</v>
      </c>
      <c r="AP91" s="223">
        <v>782</v>
      </c>
      <c r="AQ91" s="223">
        <v>728</v>
      </c>
      <c r="AR91" s="235">
        <v>0.93100000000000005</v>
      </c>
      <c r="AS91" s="223">
        <v>578</v>
      </c>
      <c r="AT91" s="235">
        <v>0.73899999999999999</v>
      </c>
      <c r="AU91" s="223">
        <v>576</v>
      </c>
      <c r="AV91" s="232">
        <v>0.73699999999999999</v>
      </c>
      <c r="AW91" s="223">
        <v>258</v>
      </c>
      <c r="AX91" s="223">
        <v>221</v>
      </c>
      <c r="AY91" s="235">
        <v>0.85699999999999998</v>
      </c>
      <c r="AZ91" s="223">
        <v>184</v>
      </c>
      <c r="BA91" s="235">
        <v>0.71299999999999997</v>
      </c>
      <c r="BB91" s="223">
        <v>182</v>
      </c>
      <c r="BC91" s="232">
        <v>0.70499999999999996</v>
      </c>
    </row>
    <row r="92" spans="1:55" x14ac:dyDescent="0.25">
      <c r="A92" s="226">
        <v>1</v>
      </c>
      <c r="B92" s="211" t="s">
        <v>145</v>
      </c>
      <c r="C92" s="211">
        <v>2580</v>
      </c>
      <c r="D92" s="211" t="s">
        <v>268</v>
      </c>
      <c r="E92" s="211">
        <v>1128</v>
      </c>
      <c r="F92" s="211">
        <v>1143</v>
      </c>
      <c r="G92" s="211"/>
      <c r="H92" s="220" t="str">
        <f>HYPERLINK("https://map.geo.admin.ch/?zoom=7&amp;E=631000&amp;N=241500&amp;layers=ch.kantone.cadastralwebmap-farbe,ch.swisstopo.amtliches-strassenverzeichnis,ch.bfs.gebaeude_wohnungs_register,KML||https://tinyurl.com/yy7ya4g9/SO/2580_bdg_erw.kml","KML building")</f>
        <v>KML building</v>
      </c>
      <c r="I92" s="154">
        <v>4</v>
      </c>
      <c r="J92" s="243" t="s">
        <v>613</v>
      </c>
      <c r="K92" s="153">
        <v>3.5460992907801418E-3</v>
      </c>
      <c r="L92" s="64">
        <v>0</v>
      </c>
      <c r="M92" s="64"/>
      <c r="N92" s="200">
        <v>0</v>
      </c>
      <c r="O92" s="155"/>
      <c r="P92" s="63"/>
      <c r="Q92" s="64">
        <v>0</v>
      </c>
      <c r="R92" s="64"/>
      <c r="S92" s="200">
        <v>0</v>
      </c>
      <c r="T92" s="155"/>
      <c r="U92" s="63"/>
      <c r="V92" s="64">
        <v>0</v>
      </c>
      <c r="W92" s="64"/>
      <c r="X92" s="200">
        <v>0</v>
      </c>
      <c r="Y92" s="155"/>
      <c r="Z92" s="63"/>
      <c r="AA92" s="64">
        <v>0</v>
      </c>
      <c r="AB92" s="64"/>
      <c r="AC92" s="200">
        <v>0</v>
      </c>
      <c r="AD92" s="156"/>
      <c r="AE92" s="153"/>
      <c r="AF92" s="140">
        <v>9</v>
      </c>
      <c r="AG92" s="140"/>
      <c r="AH92" s="200">
        <v>8.0000000000000002E-3</v>
      </c>
      <c r="AI92" s="140"/>
      <c r="AJ92" s="153"/>
      <c r="AK92" s="140">
        <v>4</v>
      </c>
      <c r="AL92" s="140"/>
      <c r="AM92" s="200">
        <v>3.5000000000000001E-3</v>
      </c>
      <c r="AN92" s="156"/>
      <c r="AO92" s="230">
        <v>1.15E-2</v>
      </c>
      <c r="AP92" s="223">
        <v>339</v>
      </c>
      <c r="AQ92" s="223">
        <v>281</v>
      </c>
      <c r="AR92" s="235">
        <v>0.82899999999999996</v>
      </c>
      <c r="AS92" s="223">
        <v>278</v>
      </c>
      <c r="AT92" s="235">
        <v>0.82</v>
      </c>
      <c r="AU92" s="223">
        <v>276</v>
      </c>
      <c r="AV92" s="232">
        <v>0.81399999999999995</v>
      </c>
      <c r="AW92" s="223">
        <v>125</v>
      </c>
      <c r="AX92" s="223">
        <v>114</v>
      </c>
      <c r="AY92" s="235">
        <v>0.91200000000000003</v>
      </c>
      <c r="AZ92" s="223">
        <v>114</v>
      </c>
      <c r="BA92" s="235">
        <v>0.91200000000000003</v>
      </c>
      <c r="BB92" s="223">
        <v>112</v>
      </c>
      <c r="BC92" s="232">
        <v>0.89600000000000002</v>
      </c>
    </row>
    <row r="93" spans="1:55" x14ac:dyDescent="0.25">
      <c r="A93" s="226">
        <v>1</v>
      </c>
      <c r="B93" s="211" t="s">
        <v>145</v>
      </c>
      <c r="C93" s="211">
        <v>2581</v>
      </c>
      <c r="D93" s="211" t="s">
        <v>269</v>
      </c>
      <c r="E93" s="211">
        <v>4476</v>
      </c>
      <c r="F93" s="211">
        <v>4519</v>
      </c>
      <c r="G93" s="211"/>
      <c r="H93" s="220" t="str">
        <f>HYPERLINK("https://map.geo.admin.ch/?zoom=7&amp;E=634700&amp;N=244700&amp;layers=ch.kantone.cadastralwebmap-farbe,ch.swisstopo.amtliches-strassenverzeichnis,ch.bfs.gebaeude_wohnungs_register,KML||https://tinyurl.com/yy7ya4g9/SO/2581_bdg_erw.kml","KML building")</f>
        <v>KML building</v>
      </c>
      <c r="I93" s="154">
        <v>2</v>
      </c>
      <c r="J93" s="243" t="s">
        <v>614</v>
      </c>
      <c r="K93" s="153">
        <v>4.4682752457551384E-4</v>
      </c>
      <c r="L93" s="64">
        <v>0</v>
      </c>
      <c r="M93" s="64"/>
      <c r="N93" s="200">
        <v>0</v>
      </c>
      <c r="O93" s="155"/>
      <c r="P93" s="63"/>
      <c r="Q93" s="64">
        <v>0</v>
      </c>
      <c r="R93" s="64"/>
      <c r="S93" s="200">
        <v>0</v>
      </c>
      <c r="T93" s="155"/>
      <c r="U93" s="63"/>
      <c r="V93" s="64">
        <v>2</v>
      </c>
      <c r="W93" s="64"/>
      <c r="X93" s="200">
        <v>4.0000000000000002E-4</v>
      </c>
      <c r="Y93" s="155"/>
      <c r="Z93" s="63"/>
      <c r="AA93" s="64">
        <v>0</v>
      </c>
      <c r="AB93" s="64"/>
      <c r="AC93" s="200">
        <v>0</v>
      </c>
      <c r="AD93" s="156"/>
      <c r="AE93" s="153"/>
      <c r="AF93" s="140">
        <v>21</v>
      </c>
      <c r="AG93" s="140"/>
      <c r="AH93" s="200">
        <v>4.7000000000000002E-3</v>
      </c>
      <c r="AI93" s="140"/>
      <c r="AJ93" s="153"/>
      <c r="AK93" s="140">
        <v>30</v>
      </c>
      <c r="AL93" s="140"/>
      <c r="AM93" s="200">
        <v>6.7000000000000002E-3</v>
      </c>
      <c r="AN93" s="156"/>
      <c r="AO93" s="230">
        <v>1.1800000000000001E-2</v>
      </c>
      <c r="AP93" s="223">
        <v>1196</v>
      </c>
      <c r="AQ93" s="223">
        <v>1028</v>
      </c>
      <c r="AR93" s="235">
        <v>0.86</v>
      </c>
      <c r="AS93" s="223">
        <v>1129</v>
      </c>
      <c r="AT93" s="235">
        <v>0.94399999999999995</v>
      </c>
      <c r="AU93" s="223">
        <v>1009</v>
      </c>
      <c r="AV93" s="232">
        <v>0.84399999999999997</v>
      </c>
      <c r="AW93" s="223">
        <v>689</v>
      </c>
      <c r="AX93" s="223">
        <v>550</v>
      </c>
      <c r="AY93" s="235">
        <v>0.79800000000000004</v>
      </c>
      <c r="AZ93" s="223">
        <v>625</v>
      </c>
      <c r="BA93" s="235">
        <v>0.90700000000000003</v>
      </c>
      <c r="BB93" s="223">
        <v>534</v>
      </c>
      <c r="BC93" s="232">
        <v>0.77500000000000002</v>
      </c>
    </row>
    <row r="94" spans="1:55" x14ac:dyDescent="0.25">
      <c r="A94" s="226">
        <v>1</v>
      </c>
      <c r="B94" s="211" t="s">
        <v>145</v>
      </c>
      <c r="C94" s="211">
        <v>2582</v>
      </c>
      <c r="D94" s="211" t="s">
        <v>270</v>
      </c>
      <c r="E94" s="211">
        <v>469</v>
      </c>
      <c r="F94" s="211">
        <v>471</v>
      </c>
      <c r="G94" s="211"/>
      <c r="H94" s="220" t="str">
        <f>HYPERLINK("https://map.geo.admin.ch/?zoom=7&amp;E=631500&amp;N=243500&amp;layers=ch.kantone.cadastralwebmap-farbe,ch.swisstopo.amtliches-strassenverzeichnis,ch.bfs.gebaeude_wohnungs_register,KML||https://tinyurl.com/yy7ya4g9/SO/2582_bdg_erw.kml","KML building")</f>
        <v>KML building</v>
      </c>
      <c r="I94" s="154">
        <v>5</v>
      </c>
      <c r="J94" s="243" t="s">
        <v>615</v>
      </c>
      <c r="K94" s="153">
        <v>1.0660980810234541E-2</v>
      </c>
      <c r="L94" s="64">
        <v>0</v>
      </c>
      <c r="M94" s="64"/>
      <c r="N94" s="200">
        <v>0</v>
      </c>
      <c r="O94" s="155"/>
      <c r="P94" s="63"/>
      <c r="Q94" s="64">
        <v>0</v>
      </c>
      <c r="R94" s="64"/>
      <c r="S94" s="200">
        <v>0</v>
      </c>
      <c r="T94" s="155"/>
      <c r="U94" s="63"/>
      <c r="V94" s="64">
        <v>0</v>
      </c>
      <c r="W94" s="64"/>
      <c r="X94" s="200">
        <v>0</v>
      </c>
      <c r="Y94" s="155"/>
      <c r="Z94" s="63"/>
      <c r="AA94" s="64">
        <v>0</v>
      </c>
      <c r="AB94" s="64"/>
      <c r="AC94" s="200">
        <v>0</v>
      </c>
      <c r="AD94" s="156"/>
      <c r="AE94" s="153"/>
      <c r="AF94" s="140">
        <v>2</v>
      </c>
      <c r="AG94" s="140"/>
      <c r="AH94" s="200">
        <v>4.3E-3</v>
      </c>
      <c r="AI94" s="140"/>
      <c r="AJ94" s="153"/>
      <c r="AK94" s="140">
        <v>2</v>
      </c>
      <c r="AL94" s="140"/>
      <c r="AM94" s="200">
        <v>4.3E-3</v>
      </c>
      <c r="AN94" s="156"/>
      <c r="AO94" s="230">
        <v>8.6E-3</v>
      </c>
      <c r="AP94" s="223">
        <v>168</v>
      </c>
      <c r="AQ94" s="223">
        <v>160</v>
      </c>
      <c r="AR94" s="235">
        <v>0.95199999999999996</v>
      </c>
      <c r="AS94" s="223">
        <v>159</v>
      </c>
      <c r="AT94" s="235">
        <v>0.94599999999999995</v>
      </c>
      <c r="AU94" s="223">
        <v>158</v>
      </c>
      <c r="AV94" s="232">
        <v>0.94</v>
      </c>
      <c r="AW94" s="223">
        <v>76</v>
      </c>
      <c r="AX94" s="223">
        <v>68</v>
      </c>
      <c r="AY94" s="235">
        <v>0.89500000000000002</v>
      </c>
      <c r="AZ94" s="223">
        <v>67</v>
      </c>
      <c r="BA94" s="235">
        <v>0.88200000000000001</v>
      </c>
      <c r="BB94" s="223">
        <v>66</v>
      </c>
      <c r="BC94" s="232">
        <v>0.86799999999999999</v>
      </c>
    </row>
    <row r="95" spans="1:55" x14ac:dyDescent="0.25">
      <c r="A95" s="226">
        <v>1</v>
      </c>
      <c r="B95" s="211" t="s">
        <v>145</v>
      </c>
      <c r="C95" s="211">
        <v>2583</v>
      </c>
      <c r="D95" s="211" t="s">
        <v>271</v>
      </c>
      <c r="E95" s="211">
        <v>1880</v>
      </c>
      <c r="F95" s="211">
        <v>1885</v>
      </c>
      <c r="G95" s="211"/>
      <c r="H95" s="220" t="str">
        <f>HYPERLINK("https://map.geo.admin.ch/?zoom=7&amp;E=642800&amp;N=246900&amp;layers=ch.kantone.cadastralwebmap-farbe,ch.swisstopo.amtliches-strassenverzeichnis,ch.bfs.gebaeude_wohnungs_register,KML||https://tinyurl.com/yy7ya4g9/SO/2583_bdg_erw.kml","KML building")</f>
        <v>KML building</v>
      </c>
      <c r="I95" s="154">
        <v>0</v>
      </c>
      <c r="J95" s="243" t="s">
        <v>616</v>
      </c>
      <c r="K95" s="153">
        <v>0</v>
      </c>
      <c r="L95" s="64">
        <v>0</v>
      </c>
      <c r="M95" s="64"/>
      <c r="N95" s="200">
        <v>0</v>
      </c>
      <c r="O95" s="155"/>
      <c r="P95" s="63"/>
      <c r="Q95" s="64">
        <v>0</v>
      </c>
      <c r="R95" s="64"/>
      <c r="S95" s="200">
        <v>0</v>
      </c>
      <c r="T95" s="155"/>
      <c r="U95" s="63"/>
      <c r="V95" s="64">
        <v>0</v>
      </c>
      <c r="W95" s="64"/>
      <c r="X95" s="200">
        <v>0</v>
      </c>
      <c r="Y95" s="155"/>
      <c r="Z95" s="63"/>
      <c r="AA95" s="64">
        <v>9</v>
      </c>
      <c r="AB95" s="64"/>
      <c r="AC95" s="200">
        <v>4.7999999999999996E-3</v>
      </c>
      <c r="AD95" s="156"/>
      <c r="AE95" s="153"/>
      <c r="AF95" s="140">
        <v>11</v>
      </c>
      <c r="AG95" s="140"/>
      <c r="AH95" s="200">
        <v>5.8999999999999999E-3</v>
      </c>
      <c r="AI95" s="140"/>
      <c r="AJ95" s="153"/>
      <c r="AK95" s="140">
        <v>13</v>
      </c>
      <c r="AL95" s="140"/>
      <c r="AM95" s="200">
        <v>6.8999999999999999E-3</v>
      </c>
      <c r="AN95" s="156"/>
      <c r="AO95" s="230">
        <v>1.7599999999999998E-2</v>
      </c>
      <c r="AP95" s="223">
        <v>709</v>
      </c>
      <c r="AQ95" s="223">
        <v>575</v>
      </c>
      <c r="AR95" s="235">
        <v>0.81100000000000005</v>
      </c>
      <c r="AS95" s="223">
        <v>515</v>
      </c>
      <c r="AT95" s="235">
        <v>0.72599999999999998</v>
      </c>
      <c r="AU95" s="223">
        <v>514</v>
      </c>
      <c r="AV95" s="232">
        <v>0.72499999999999998</v>
      </c>
      <c r="AW95" s="223">
        <v>301</v>
      </c>
      <c r="AX95" s="223">
        <v>258</v>
      </c>
      <c r="AY95" s="235">
        <v>0.85699999999999998</v>
      </c>
      <c r="AZ95" s="223">
        <v>231</v>
      </c>
      <c r="BA95" s="235">
        <v>0.76700000000000002</v>
      </c>
      <c r="BB95" s="223">
        <v>230</v>
      </c>
      <c r="BC95" s="232">
        <v>0.76400000000000001</v>
      </c>
    </row>
    <row r="96" spans="1:55" x14ac:dyDescent="0.25">
      <c r="A96" s="226">
        <v>1</v>
      </c>
      <c r="B96" s="211" t="s">
        <v>145</v>
      </c>
      <c r="C96" s="211">
        <v>2584</v>
      </c>
      <c r="D96" s="211" t="s">
        <v>272</v>
      </c>
      <c r="E96" s="211">
        <v>648</v>
      </c>
      <c r="F96" s="211">
        <v>650</v>
      </c>
      <c r="G96" s="211"/>
      <c r="H96" s="220" t="str">
        <f>HYPERLINK("https://map.geo.admin.ch/?zoom=7&amp;E=636800&amp;N=244700&amp;layers=ch.kantone.cadastralwebmap-farbe,ch.swisstopo.amtliches-strassenverzeichnis,ch.bfs.gebaeude_wohnungs_register,KML||https://tinyurl.com/yy7ya4g9/SO/2584_bdg_erw.kml","KML building")</f>
        <v>KML building</v>
      </c>
      <c r="I96" s="154">
        <v>0</v>
      </c>
      <c r="J96" s="243" t="s">
        <v>617</v>
      </c>
      <c r="K96" s="153">
        <v>0</v>
      </c>
      <c r="L96" s="64">
        <v>0</v>
      </c>
      <c r="M96" s="64"/>
      <c r="N96" s="200">
        <v>0</v>
      </c>
      <c r="O96" s="155"/>
      <c r="P96" s="63"/>
      <c r="Q96" s="64">
        <v>0</v>
      </c>
      <c r="R96" s="64"/>
      <c r="S96" s="200">
        <v>0</v>
      </c>
      <c r="T96" s="155"/>
      <c r="U96" s="63"/>
      <c r="V96" s="64">
        <v>0</v>
      </c>
      <c r="W96" s="64"/>
      <c r="X96" s="200">
        <v>0</v>
      </c>
      <c r="Y96" s="155"/>
      <c r="Z96" s="63"/>
      <c r="AA96" s="64">
        <v>0</v>
      </c>
      <c r="AB96" s="64"/>
      <c r="AC96" s="200">
        <v>0</v>
      </c>
      <c r="AD96" s="156"/>
      <c r="AE96" s="153"/>
      <c r="AF96" s="140">
        <v>0</v>
      </c>
      <c r="AG96" s="140"/>
      <c r="AH96" s="200">
        <v>0</v>
      </c>
      <c r="AI96" s="140"/>
      <c r="AJ96" s="153"/>
      <c r="AK96" s="140">
        <v>0</v>
      </c>
      <c r="AL96" s="140"/>
      <c r="AM96" s="200">
        <v>0</v>
      </c>
      <c r="AN96" s="156"/>
      <c r="AO96" s="230">
        <v>0</v>
      </c>
      <c r="AP96" s="223">
        <v>165</v>
      </c>
      <c r="AQ96" s="223">
        <v>129</v>
      </c>
      <c r="AR96" s="235">
        <v>0.78200000000000003</v>
      </c>
      <c r="AS96" s="223">
        <v>131</v>
      </c>
      <c r="AT96" s="235">
        <v>0.79400000000000004</v>
      </c>
      <c r="AU96" s="223">
        <v>127</v>
      </c>
      <c r="AV96" s="232">
        <v>0.77</v>
      </c>
      <c r="AW96" s="223">
        <v>58</v>
      </c>
      <c r="AX96" s="223">
        <v>54</v>
      </c>
      <c r="AY96" s="235">
        <v>0.93100000000000005</v>
      </c>
      <c r="AZ96" s="223">
        <v>55</v>
      </c>
      <c r="BA96" s="235">
        <v>0.94799999999999995</v>
      </c>
      <c r="BB96" s="223">
        <v>53</v>
      </c>
      <c r="BC96" s="232">
        <v>0.91400000000000003</v>
      </c>
    </row>
    <row r="97" spans="1:55" x14ac:dyDescent="0.25">
      <c r="A97" s="226">
        <v>1</v>
      </c>
      <c r="B97" s="211" t="s">
        <v>145</v>
      </c>
      <c r="C97" s="211">
        <v>2585</v>
      </c>
      <c r="D97" s="211" t="s">
        <v>273</v>
      </c>
      <c r="E97" s="211">
        <v>512</v>
      </c>
      <c r="F97" s="211">
        <v>517</v>
      </c>
      <c r="G97" s="211"/>
      <c r="H97" s="220" t="str">
        <f>HYPERLINK("https://map.geo.admin.ch/?zoom=7&amp;E=639500&amp;N=241600&amp;layers=ch.kantone.cadastralwebmap-farbe,ch.swisstopo.amtliches-strassenverzeichnis,ch.bfs.gebaeude_wohnungs_register,KML||https://tinyurl.com/yy7ya4g9/SO/2585_bdg_erw.kml","KML building")</f>
        <v>KML building</v>
      </c>
      <c r="I97" s="154">
        <v>1</v>
      </c>
      <c r="J97" s="243" t="s">
        <v>618</v>
      </c>
      <c r="K97" s="153">
        <v>1.953125E-3</v>
      </c>
      <c r="L97" s="64">
        <v>0</v>
      </c>
      <c r="M97" s="64"/>
      <c r="N97" s="200">
        <v>0</v>
      </c>
      <c r="O97" s="155"/>
      <c r="P97" s="63"/>
      <c r="Q97" s="64">
        <v>0</v>
      </c>
      <c r="R97" s="64"/>
      <c r="S97" s="200">
        <v>0</v>
      </c>
      <c r="T97" s="155"/>
      <c r="U97" s="63"/>
      <c r="V97" s="64">
        <v>0</v>
      </c>
      <c r="W97" s="64"/>
      <c r="X97" s="200">
        <v>0</v>
      </c>
      <c r="Y97" s="155"/>
      <c r="Z97" s="63"/>
      <c r="AA97" s="64">
        <v>0</v>
      </c>
      <c r="AB97" s="64"/>
      <c r="AC97" s="200">
        <v>0</v>
      </c>
      <c r="AD97" s="156"/>
      <c r="AE97" s="153"/>
      <c r="AF97" s="140">
        <v>4</v>
      </c>
      <c r="AG97" s="140"/>
      <c r="AH97" s="200">
        <v>7.7999999999999996E-3</v>
      </c>
      <c r="AI97" s="140"/>
      <c r="AJ97" s="153"/>
      <c r="AK97" s="140">
        <v>0</v>
      </c>
      <c r="AL97" s="140"/>
      <c r="AM97" s="200">
        <v>0</v>
      </c>
      <c r="AN97" s="156"/>
      <c r="AO97" s="230">
        <v>7.7999999999999996E-3</v>
      </c>
      <c r="AP97" s="223">
        <v>229</v>
      </c>
      <c r="AQ97" s="223">
        <v>188</v>
      </c>
      <c r="AR97" s="235">
        <v>0.82099999999999995</v>
      </c>
      <c r="AS97" s="223">
        <v>184</v>
      </c>
      <c r="AT97" s="235">
        <v>0.80300000000000005</v>
      </c>
      <c r="AU97" s="223">
        <v>182</v>
      </c>
      <c r="AV97" s="232">
        <v>0.79500000000000004</v>
      </c>
      <c r="AW97" s="223">
        <v>117</v>
      </c>
      <c r="AX97" s="223">
        <v>105</v>
      </c>
      <c r="AY97" s="235">
        <v>0.89700000000000002</v>
      </c>
      <c r="AZ97" s="223">
        <v>102</v>
      </c>
      <c r="BA97" s="235">
        <v>0.872</v>
      </c>
      <c r="BB97" s="223">
        <v>100</v>
      </c>
      <c r="BC97" s="232">
        <v>0.85499999999999998</v>
      </c>
    </row>
    <row r="98" spans="1:55" x14ac:dyDescent="0.25">
      <c r="A98" s="226">
        <v>1</v>
      </c>
      <c r="B98" s="211" t="s">
        <v>145</v>
      </c>
      <c r="C98" s="211">
        <v>2586</v>
      </c>
      <c r="D98" s="211" t="s">
        <v>274</v>
      </c>
      <c r="E98" s="211">
        <v>1976</v>
      </c>
      <c r="F98" s="211">
        <v>1999</v>
      </c>
      <c r="G98" s="211"/>
      <c r="H98" s="220" t="str">
        <f>HYPERLINK("https://map.geo.admin.ch/?zoom=7&amp;E=632500&amp;N=243900&amp;layers=ch.kantone.cadastralwebmap-farbe,ch.swisstopo.amtliches-strassenverzeichnis,ch.bfs.gebaeude_wohnungs_register,KML||https://tinyurl.com/yy7ya4g9/SO/2586_bdg_erw.kml","KML building")</f>
        <v>KML building</v>
      </c>
      <c r="I98" s="154">
        <v>4</v>
      </c>
      <c r="J98" s="243" t="s">
        <v>619</v>
      </c>
      <c r="K98" s="153">
        <v>2.0242914979757085E-3</v>
      </c>
      <c r="L98" s="64">
        <v>0</v>
      </c>
      <c r="M98" s="64"/>
      <c r="N98" s="200">
        <v>0</v>
      </c>
      <c r="O98" s="155"/>
      <c r="P98" s="63"/>
      <c r="Q98" s="64">
        <v>0</v>
      </c>
      <c r="R98" s="64"/>
      <c r="S98" s="200">
        <v>0</v>
      </c>
      <c r="T98" s="155"/>
      <c r="U98" s="63"/>
      <c r="V98" s="64">
        <v>0</v>
      </c>
      <c r="W98" s="64"/>
      <c r="X98" s="200">
        <v>0</v>
      </c>
      <c r="Y98" s="155"/>
      <c r="Z98" s="63"/>
      <c r="AA98" s="64">
        <v>0</v>
      </c>
      <c r="AB98" s="64"/>
      <c r="AC98" s="200">
        <v>0</v>
      </c>
      <c r="AD98" s="156"/>
      <c r="AE98" s="153"/>
      <c r="AF98" s="140">
        <v>14</v>
      </c>
      <c r="AG98" s="140"/>
      <c r="AH98" s="200">
        <v>7.1000000000000004E-3</v>
      </c>
      <c r="AI98" s="140"/>
      <c r="AJ98" s="153"/>
      <c r="AK98" s="140">
        <v>11</v>
      </c>
      <c r="AL98" s="140"/>
      <c r="AM98" s="200">
        <v>5.5999999999999999E-3</v>
      </c>
      <c r="AN98" s="156"/>
      <c r="AO98" s="230">
        <v>1.2699999999999999E-2</v>
      </c>
      <c r="AP98" s="223">
        <v>628</v>
      </c>
      <c r="AQ98" s="223">
        <v>592</v>
      </c>
      <c r="AR98" s="235">
        <v>0.94299999999999995</v>
      </c>
      <c r="AS98" s="223">
        <v>590</v>
      </c>
      <c r="AT98" s="235">
        <v>0.93899999999999995</v>
      </c>
      <c r="AU98" s="223">
        <v>583</v>
      </c>
      <c r="AV98" s="232">
        <v>0.92800000000000005</v>
      </c>
      <c r="AW98" s="223">
        <v>203</v>
      </c>
      <c r="AX98" s="223">
        <v>185</v>
      </c>
      <c r="AY98" s="235">
        <v>0.91100000000000003</v>
      </c>
      <c r="AZ98" s="223">
        <v>182</v>
      </c>
      <c r="BA98" s="235">
        <v>0.89700000000000002</v>
      </c>
      <c r="BB98" s="223">
        <v>179</v>
      </c>
      <c r="BC98" s="232">
        <v>0.88200000000000001</v>
      </c>
    </row>
    <row r="99" spans="1:55" x14ac:dyDescent="0.25">
      <c r="A99" s="226">
        <v>2</v>
      </c>
      <c r="B99" s="211" t="s">
        <v>145</v>
      </c>
      <c r="C99" s="211">
        <v>2601</v>
      </c>
      <c r="D99" s="211" t="s">
        <v>144</v>
      </c>
      <c r="E99" s="211">
        <v>4796</v>
      </c>
      <c r="F99" s="211">
        <v>4844</v>
      </c>
      <c r="G99" s="211"/>
      <c r="H99" s="220" t="str">
        <f>HYPERLINK("https://map.geo.admin.ch/?zoom=7&amp;E=606900&amp;N=228800&amp;layers=ch.kantone.cadastralwebmap-farbe,ch.swisstopo.amtliches-strassenverzeichnis,ch.bfs.gebaeude_wohnungs_register,KML||https://tinyurl.com/yy7ya4g9/SO/2601_bdg_erw.kml","KML building")</f>
        <v>KML building</v>
      </c>
      <c r="I99" s="154">
        <v>30</v>
      </c>
      <c r="J99" s="243" t="s">
        <v>620</v>
      </c>
      <c r="K99" s="153">
        <v>6.255212677231026E-3</v>
      </c>
      <c r="L99" s="64">
        <v>0</v>
      </c>
      <c r="M99" s="64"/>
      <c r="N99" s="200">
        <v>0</v>
      </c>
      <c r="O99" s="155"/>
      <c r="P99" s="63"/>
      <c r="Q99" s="64">
        <v>0</v>
      </c>
      <c r="R99" s="64"/>
      <c r="S99" s="200">
        <v>0</v>
      </c>
      <c r="T99" s="155"/>
      <c r="U99" s="63"/>
      <c r="V99" s="64">
        <v>0</v>
      </c>
      <c r="W99" s="64"/>
      <c r="X99" s="200">
        <v>0</v>
      </c>
      <c r="Y99" s="155"/>
      <c r="Z99" s="63"/>
      <c r="AA99" s="64">
        <v>21</v>
      </c>
      <c r="AB99" s="64"/>
      <c r="AC99" s="200">
        <v>4.3E-3</v>
      </c>
      <c r="AD99" s="156"/>
      <c r="AE99" s="153"/>
      <c r="AF99" s="140">
        <v>236</v>
      </c>
      <c r="AG99" s="140"/>
      <c r="AH99" s="200">
        <v>4.9200000000000001E-2</v>
      </c>
      <c r="AI99" s="140"/>
      <c r="AJ99" s="153"/>
      <c r="AK99" s="140">
        <v>15</v>
      </c>
      <c r="AL99" s="140"/>
      <c r="AM99" s="200">
        <v>3.0999999999999999E-3</v>
      </c>
      <c r="AN99" s="156"/>
      <c r="AO99" s="230">
        <v>5.6599999999999998E-2</v>
      </c>
      <c r="AP99" s="223">
        <v>1511</v>
      </c>
      <c r="AQ99" s="223">
        <v>1201</v>
      </c>
      <c r="AR99" s="235">
        <v>0.79500000000000004</v>
      </c>
      <c r="AS99" s="223">
        <v>1230</v>
      </c>
      <c r="AT99" s="235">
        <v>0.81399999999999995</v>
      </c>
      <c r="AU99" s="223">
        <v>1142</v>
      </c>
      <c r="AV99" s="232">
        <v>0.75600000000000001</v>
      </c>
      <c r="AW99" s="223">
        <v>706</v>
      </c>
      <c r="AX99" s="223">
        <v>562</v>
      </c>
      <c r="AY99" s="235">
        <v>0.79600000000000004</v>
      </c>
      <c r="AZ99" s="223">
        <v>580</v>
      </c>
      <c r="BA99" s="235">
        <v>0.82199999999999995</v>
      </c>
      <c r="BB99" s="223">
        <v>514</v>
      </c>
      <c r="BC99" s="232">
        <v>0.72799999999999998</v>
      </c>
    </row>
    <row r="100" spans="1:55" x14ac:dyDescent="0.25">
      <c r="A100" s="226">
        <v>1</v>
      </c>
      <c r="B100" s="211" t="s">
        <v>145</v>
      </c>
      <c r="C100" s="211">
        <v>2611</v>
      </c>
      <c r="D100" s="211" t="s">
        <v>275</v>
      </c>
      <c r="E100" s="211">
        <v>660</v>
      </c>
      <c r="F100" s="211">
        <v>662</v>
      </c>
      <c r="G100" s="211"/>
      <c r="H100" s="220" t="str">
        <f>HYPERLINK("https://map.geo.admin.ch/?zoom=7&amp;E=602600&amp;N=247900&amp;layers=ch.kantone.cadastralwebmap-farbe,ch.swisstopo.amtliches-strassenverzeichnis,ch.bfs.gebaeude_wohnungs_register,KML||https://tinyurl.com/yy7ya4g9/SO/2611_bdg_erw.kml","KML building")</f>
        <v>KML building</v>
      </c>
      <c r="I100" s="154">
        <v>7</v>
      </c>
      <c r="J100" s="243" t="s">
        <v>621</v>
      </c>
      <c r="K100" s="153">
        <v>1.0606060606060607E-2</v>
      </c>
      <c r="L100" s="64">
        <v>0</v>
      </c>
      <c r="M100" s="64"/>
      <c r="N100" s="200">
        <v>0</v>
      </c>
      <c r="O100" s="155"/>
      <c r="P100" s="63"/>
      <c r="Q100" s="64">
        <v>0</v>
      </c>
      <c r="R100" s="64"/>
      <c r="S100" s="200">
        <v>0</v>
      </c>
      <c r="T100" s="155"/>
      <c r="U100" s="63"/>
      <c r="V100" s="64">
        <v>0</v>
      </c>
      <c r="W100" s="64"/>
      <c r="X100" s="200">
        <v>0</v>
      </c>
      <c r="Y100" s="155"/>
      <c r="Z100" s="63"/>
      <c r="AA100" s="64">
        <v>0</v>
      </c>
      <c r="AB100" s="64"/>
      <c r="AC100" s="200">
        <v>0</v>
      </c>
      <c r="AD100" s="156"/>
      <c r="AE100" s="153"/>
      <c r="AF100" s="140">
        <v>20</v>
      </c>
      <c r="AG100" s="140"/>
      <c r="AH100" s="200">
        <v>3.0300000000000001E-2</v>
      </c>
      <c r="AI100" s="140"/>
      <c r="AJ100" s="153"/>
      <c r="AK100" s="140">
        <v>1</v>
      </c>
      <c r="AL100" s="140"/>
      <c r="AM100" s="200">
        <v>1.5E-3</v>
      </c>
      <c r="AN100" s="156"/>
      <c r="AO100" s="230">
        <v>3.1800000000000002E-2</v>
      </c>
      <c r="AP100" s="223">
        <v>320</v>
      </c>
      <c r="AQ100" s="223">
        <v>260</v>
      </c>
      <c r="AR100" s="235">
        <v>0.81299999999999994</v>
      </c>
      <c r="AS100" s="223">
        <v>261</v>
      </c>
      <c r="AT100" s="235">
        <v>0.81599999999999995</v>
      </c>
      <c r="AU100" s="223">
        <v>259</v>
      </c>
      <c r="AV100" s="232">
        <v>0.80900000000000005</v>
      </c>
      <c r="AW100" s="223">
        <v>121</v>
      </c>
      <c r="AX100" s="223">
        <v>119</v>
      </c>
      <c r="AY100" s="235">
        <v>0.98299999999999998</v>
      </c>
      <c r="AZ100" s="223">
        <v>119</v>
      </c>
      <c r="BA100" s="235">
        <v>0.98299999999999998</v>
      </c>
      <c r="BB100" s="223">
        <v>118</v>
      </c>
      <c r="BC100" s="232">
        <v>0.97499999999999998</v>
      </c>
    </row>
    <row r="101" spans="1:55" x14ac:dyDescent="0.25">
      <c r="A101" s="226">
        <v>1</v>
      </c>
      <c r="B101" s="211" t="s">
        <v>145</v>
      </c>
      <c r="C101" s="211">
        <v>2612</v>
      </c>
      <c r="D101" s="211" t="s">
        <v>276</v>
      </c>
      <c r="E101" s="211">
        <v>356</v>
      </c>
      <c r="F101" s="211">
        <v>356</v>
      </c>
      <c r="G101" s="211"/>
      <c r="H101" s="220" t="str">
        <f>HYPERLINK("https://map.geo.admin.ch/?zoom=7&amp;E=611200&amp;N=245700&amp;layers=ch.kantone.cadastralwebmap-farbe,ch.swisstopo.amtliches-strassenverzeichnis,ch.bfs.gebaeude_wohnungs_register,KML||https://tinyurl.com/yy7ya4g9/SO/2612_bdg_erw.kml","KML building")</f>
        <v>KML building</v>
      </c>
      <c r="I101" s="154">
        <v>2</v>
      </c>
      <c r="J101" s="243" t="s">
        <v>622</v>
      </c>
      <c r="K101" s="153">
        <v>5.6179775280898875E-3</v>
      </c>
      <c r="L101" s="64">
        <v>0</v>
      </c>
      <c r="M101" s="64"/>
      <c r="N101" s="200">
        <v>0</v>
      </c>
      <c r="O101" s="155"/>
      <c r="P101" s="63"/>
      <c r="Q101" s="64">
        <v>0</v>
      </c>
      <c r="R101" s="64"/>
      <c r="S101" s="200">
        <v>0</v>
      </c>
      <c r="T101" s="155"/>
      <c r="U101" s="63"/>
      <c r="V101" s="64">
        <v>0</v>
      </c>
      <c r="W101" s="64"/>
      <c r="X101" s="200">
        <v>0</v>
      </c>
      <c r="Y101" s="155"/>
      <c r="Z101" s="63"/>
      <c r="AA101" s="64">
        <v>1</v>
      </c>
      <c r="AB101" s="64"/>
      <c r="AC101" s="200">
        <v>2.8E-3</v>
      </c>
      <c r="AD101" s="156"/>
      <c r="AE101" s="153"/>
      <c r="AF101" s="140">
        <v>0</v>
      </c>
      <c r="AG101" s="140"/>
      <c r="AH101" s="200">
        <v>0</v>
      </c>
      <c r="AI101" s="140"/>
      <c r="AJ101" s="153"/>
      <c r="AK101" s="140">
        <v>0</v>
      </c>
      <c r="AL101" s="140"/>
      <c r="AM101" s="200">
        <v>0</v>
      </c>
      <c r="AN101" s="156"/>
      <c r="AO101" s="230">
        <v>2.8E-3</v>
      </c>
      <c r="AP101" s="223">
        <v>249</v>
      </c>
      <c r="AQ101" s="223">
        <v>202</v>
      </c>
      <c r="AR101" s="235">
        <v>0.81100000000000005</v>
      </c>
      <c r="AS101" s="223">
        <v>204</v>
      </c>
      <c r="AT101" s="235">
        <v>0.81899999999999995</v>
      </c>
      <c r="AU101" s="223">
        <v>200</v>
      </c>
      <c r="AV101" s="232">
        <v>0.80300000000000005</v>
      </c>
      <c r="AW101" s="223">
        <v>124</v>
      </c>
      <c r="AX101" s="223">
        <v>115</v>
      </c>
      <c r="AY101" s="235">
        <v>0.92700000000000005</v>
      </c>
      <c r="AZ101" s="223">
        <v>118</v>
      </c>
      <c r="BA101" s="235">
        <v>0.95199999999999996</v>
      </c>
      <c r="BB101" s="223">
        <v>114</v>
      </c>
      <c r="BC101" s="232">
        <v>0.91900000000000004</v>
      </c>
    </row>
    <row r="102" spans="1:55" x14ac:dyDescent="0.25">
      <c r="A102" s="226">
        <v>1</v>
      </c>
      <c r="B102" s="211" t="s">
        <v>145</v>
      </c>
      <c r="C102" s="211">
        <v>2613</v>
      </c>
      <c r="D102" s="211" t="s">
        <v>277</v>
      </c>
      <c r="E102" s="211">
        <v>1492</v>
      </c>
      <c r="F102" s="211">
        <v>1502</v>
      </c>
      <c r="G102" s="211"/>
      <c r="H102" s="220" t="str">
        <f>HYPERLINK("https://map.geo.admin.ch/?zoom=7&amp;E=607900&amp;N=250700&amp;layers=ch.kantone.cadastralwebmap-farbe,ch.swisstopo.amtliches-strassenverzeichnis,ch.bfs.gebaeude_wohnungs_register,KML||https://tinyurl.com/yy7ya4g9/SO/2613_bdg_erw.kml","KML building")</f>
        <v>KML building</v>
      </c>
      <c r="I102" s="154">
        <v>8</v>
      </c>
      <c r="J102" s="243" t="s">
        <v>623</v>
      </c>
      <c r="K102" s="153">
        <v>5.3619302949061663E-3</v>
      </c>
      <c r="L102" s="64">
        <v>0</v>
      </c>
      <c r="M102" s="64"/>
      <c r="N102" s="200">
        <v>0</v>
      </c>
      <c r="O102" s="155"/>
      <c r="P102" s="63"/>
      <c r="Q102" s="64">
        <v>0</v>
      </c>
      <c r="R102" s="64"/>
      <c r="S102" s="200">
        <v>0</v>
      </c>
      <c r="T102" s="155"/>
      <c r="U102" s="63"/>
      <c r="V102" s="64">
        <v>0</v>
      </c>
      <c r="W102" s="64"/>
      <c r="X102" s="200">
        <v>0</v>
      </c>
      <c r="Y102" s="155"/>
      <c r="Z102" s="63"/>
      <c r="AA102" s="64">
        <v>0</v>
      </c>
      <c r="AB102" s="64"/>
      <c r="AC102" s="200">
        <v>0</v>
      </c>
      <c r="AD102" s="156"/>
      <c r="AE102" s="153"/>
      <c r="AF102" s="140">
        <v>16</v>
      </c>
      <c r="AG102" s="140"/>
      <c r="AH102" s="200">
        <v>1.0699999999999999E-2</v>
      </c>
      <c r="AI102" s="140"/>
      <c r="AJ102" s="153"/>
      <c r="AK102" s="140">
        <v>1</v>
      </c>
      <c r="AL102" s="140"/>
      <c r="AM102" s="200">
        <v>6.9999999999999999E-4</v>
      </c>
      <c r="AN102" s="156"/>
      <c r="AO102" s="230">
        <v>1.1399999999999999E-2</v>
      </c>
      <c r="AP102" s="223">
        <v>492</v>
      </c>
      <c r="AQ102" s="223">
        <v>391</v>
      </c>
      <c r="AR102" s="235">
        <v>0.79500000000000004</v>
      </c>
      <c r="AS102" s="223">
        <v>385</v>
      </c>
      <c r="AT102" s="235">
        <v>0.78300000000000003</v>
      </c>
      <c r="AU102" s="223">
        <v>384</v>
      </c>
      <c r="AV102" s="232">
        <v>0.78</v>
      </c>
      <c r="AW102" s="223">
        <v>238</v>
      </c>
      <c r="AX102" s="223">
        <v>214</v>
      </c>
      <c r="AY102" s="235">
        <v>0.89900000000000002</v>
      </c>
      <c r="AZ102" s="223">
        <v>209</v>
      </c>
      <c r="BA102" s="235">
        <v>0.878</v>
      </c>
      <c r="BB102" s="223">
        <v>208</v>
      </c>
      <c r="BC102" s="232">
        <v>0.874</v>
      </c>
    </row>
    <row r="103" spans="1:55" x14ac:dyDescent="0.25">
      <c r="A103" s="226">
        <v>1</v>
      </c>
      <c r="B103" s="211" t="s">
        <v>145</v>
      </c>
      <c r="C103" s="211">
        <v>2614</v>
      </c>
      <c r="D103" s="211" t="s">
        <v>278</v>
      </c>
      <c r="E103" s="211">
        <v>1105</v>
      </c>
      <c r="F103" s="211">
        <v>1117</v>
      </c>
      <c r="G103" s="211"/>
      <c r="H103" s="220" t="str">
        <f>HYPERLINK("https://map.geo.admin.ch/?zoom=7&amp;E=607600&amp;N=248900&amp;layers=ch.kantone.cadastralwebmap-farbe,ch.swisstopo.amtliches-strassenverzeichnis,ch.bfs.gebaeude_wohnungs_register,KML||https://tinyurl.com/yy7ya4g9/SO/2614_bdg_erw.kml","KML building")</f>
        <v>KML building</v>
      </c>
      <c r="I103" s="154">
        <v>7</v>
      </c>
      <c r="J103" s="243" t="s">
        <v>624</v>
      </c>
      <c r="K103" s="153">
        <v>6.3348416289592761E-3</v>
      </c>
      <c r="L103" s="64">
        <v>0</v>
      </c>
      <c r="M103" s="64"/>
      <c r="N103" s="200">
        <v>0</v>
      </c>
      <c r="O103" s="155"/>
      <c r="P103" s="63"/>
      <c r="Q103" s="64">
        <v>0</v>
      </c>
      <c r="R103" s="64"/>
      <c r="S103" s="200">
        <v>0</v>
      </c>
      <c r="T103" s="155"/>
      <c r="U103" s="63"/>
      <c r="V103" s="64">
        <v>0</v>
      </c>
      <c r="W103" s="64"/>
      <c r="X103" s="200">
        <v>0</v>
      </c>
      <c r="Y103" s="155"/>
      <c r="Z103" s="63"/>
      <c r="AA103" s="64">
        <v>0</v>
      </c>
      <c r="AB103" s="64"/>
      <c r="AC103" s="200">
        <v>0</v>
      </c>
      <c r="AD103" s="156"/>
      <c r="AE103" s="153"/>
      <c r="AF103" s="140">
        <v>0</v>
      </c>
      <c r="AG103" s="140"/>
      <c r="AH103" s="200">
        <v>0</v>
      </c>
      <c r="AI103" s="140"/>
      <c r="AJ103" s="153"/>
      <c r="AK103" s="140">
        <v>0</v>
      </c>
      <c r="AL103" s="140"/>
      <c r="AM103" s="200">
        <v>0</v>
      </c>
      <c r="AN103" s="156"/>
      <c r="AO103" s="230">
        <v>0</v>
      </c>
      <c r="AP103" s="223">
        <v>381</v>
      </c>
      <c r="AQ103" s="223">
        <v>368</v>
      </c>
      <c r="AR103" s="235">
        <v>0.96599999999999997</v>
      </c>
      <c r="AS103" s="223">
        <v>332</v>
      </c>
      <c r="AT103" s="235">
        <v>0.871</v>
      </c>
      <c r="AU103" s="223">
        <v>328</v>
      </c>
      <c r="AV103" s="232">
        <v>0.86099999999999999</v>
      </c>
      <c r="AW103" s="223">
        <v>194</v>
      </c>
      <c r="AX103" s="223">
        <v>182</v>
      </c>
      <c r="AY103" s="235">
        <v>0.93799999999999994</v>
      </c>
      <c r="AZ103" s="223">
        <v>163</v>
      </c>
      <c r="BA103" s="235">
        <v>0.84</v>
      </c>
      <c r="BB103" s="223">
        <v>159</v>
      </c>
      <c r="BC103" s="232">
        <v>0.82</v>
      </c>
    </row>
    <row r="104" spans="1:55" x14ac:dyDescent="0.25">
      <c r="A104" s="226">
        <v>1</v>
      </c>
      <c r="B104" s="211" t="s">
        <v>145</v>
      </c>
      <c r="C104" s="211">
        <v>2615</v>
      </c>
      <c r="D104" s="211" t="s">
        <v>279</v>
      </c>
      <c r="E104" s="211">
        <v>598</v>
      </c>
      <c r="F104" s="211">
        <v>602</v>
      </c>
      <c r="G104" s="211"/>
      <c r="H104" s="220" t="str">
        <f>HYPERLINK("https://map.geo.admin.ch/?zoom=7&amp;E=607800&amp;N=246800&amp;layers=ch.kantone.cadastralwebmap-farbe,ch.swisstopo.amtliches-strassenverzeichnis,ch.bfs.gebaeude_wohnungs_register,KML||https://tinyurl.com/yy7ya4g9/SO/2615_bdg_erw.kml","KML building")</f>
        <v>KML building</v>
      </c>
      <c r="I104" s="154">
        <v>3</v>
      </c>
      <c r="J104" s="243" t="s">
        <v>625</v>
      </c>
      <c r="K104" s="153">
        <v>5.016722408026756E-3</v>
      </c>
      <c r="L104" s="64">
        <v>0</v>
      </c>
      <c r="M104" s="64"/>
      <c r="N104" s="200">
        <v>0</v>
      </c>
      <c r="O104" s="155"/>
      <c r="P104" s="63"/>
      <c r="Q104" s="64">
        <v>0</v>
      </c>
      <c r="R104" s="64"/>
      <c r="S104" s="200">
        <v>0</v>
      </c>
      <c r="T104" s="155"/>
      <c r="U104" s="63"/>
      <c r="V104" s="64">
        <v>0</v>
      </c>
      <c r="W104" s="64"/>
      <c r="X104" s="200">
        <v>0</v>
      </c>
      <c r="Y104" s="155"/>
      <c r="Z104" s="63"/>
      <c r="AA104" s="64">
        <v>0</v>
      </c>
      <c r="AB104" s="64"/>
      <c r="AC104" s="200">
        <v>0</v>
      </c>
      <c r="AD104" s="156"/>
      <c r="AE104" s="153"/>
      <c r="AF104" s="140">
        <v>1</v>
      </c>
      <c r="AG104" s="140"/>
      <c r="AH104" s="200">
        <v>1.6999999999999999E-3</v>
      </c>
      <c r="AI104" s="140"/>
      <c r="AJ104" s="153"/>
      <c r="AK104" s="140">
        <v>0</v>
      </c>
      <c r="AL104" s="140"/>
      <c r="AM104" s="200">
        <v>0</v>
      </c>
      <c r="AN104" s="156"/>
      <c r="AO104" s="230">
        <v>1.6999999999999999E-3</v>
      </c>
      <c r="AP104" s="223">
        <v>227</v>
      </c>
      <c r="AQ104" s="223">
        <v>182</v>
      </c>
      <c r="AR104" s="235">
        <v>0.80200000000000005</v>
      </c>
      <c r="AS104" s="223">
        <v>182</v>
      </c>
      <c r="AT104" s="235">
        <v>0.80200000000000005</v>
      </c>
      <c r="AU104" s="223">
        <v>182</v>
      </c>
      <c r="AV104" s="232">
        <v>0.80200000000000005</v>
      </c>
      <c r="AW104" s="223">
        <v>105</v>
      </c>
      <c r="AX104" s="223">
        <v>98</v>
      </c>
      <c r="AY104" s="235">
        <v>0.93300000000000005</v>
      </c>
      <c r="AZ104" s="223">
        <v>98</v>
      </c>
      <c r="BA104" s="235">
        <v>0.93300000000000005</v>
      </c>
      <c r="BB104" s="223">
        <v>98</v>
      </c>
      <c r="BC104" s="232">
        <v>0.93300000000000005</v>
      </c>
    </row>
    <row r="105" spans="1:55" x14ac:dyDescent="0.25">
      <c r="A105" s="226">
        <v>1</v>
      </c>
      <c r="B105" s="211" t="s">
        <v>145</v>
      </c>
      <c r="C105" s="211">
        <v>2616</v>
      </c>
      <c r="D105" s="211" t="s">
        <v>280</v>
      </c>
      <c r="E105" s="211">
        <v>352</v>
      </c>
      <c r="F105" s="211">
        <v>355</v>
      </c>
      <c r="G105" s="211"/>
      <c r="H105" s="220" t="str">
        <f>HYPERLINK("https://map.geo.admin.ch/?zoom=7&amp;E=610600&amp;N=249500&amp;layers=ch.kantone.cadastralwebmap-farbe,ch.swisstopo.amtliches-strassenverzeichnis,ch.bfs.gebaeude_wohnungs_register,KML||https://tinyurl.com/yy7ya4g9/SO/2616_bdg_erw.kml","KML building")</f>
        <v>KML building</v>
      </c>
      <c r="I105" s="154">
        <v>2</v>
      </c>
      <c r="J105" s="243" t="s">
        <v>626</v>
      </c>
      <c r="K105" s="153">
        <v>5.681818181818182E-3</v>
      </c>
      <c r="L105" s="64">
        <v>0</v>
      </c>
      <c r="M105" s="64"/>
      <c r="N105" s="200">
        <v>0</v>
      </c>
      <c r="O105" s="155"/>
      <c r="P105" s="63"/>
      <c r="Q105" s="64">
        <v>0</v>
      </c>
      <c r="R105" s="64"/>
      <c r="S105" s="200">
        <v>0</v>
      </c>
      <c r="T105" s="155"/>
      <c r="U105" s="63"/>
      <c r="V105" s="64">
        <v>0</v>
      </c>
      <c r="W105" s="64"/>
      <c r="X105" s="200">
        <v>0</v>
      </c>
      <c r="Y105" s="155"/>
      <c r="Z105" s="63"/>
      <c r="AA105" s="64">
        <v>0</v>
      </c>
      <c r="AB105" s="64"/>
      <c r="AC105" s="200">
        <v>0</v>
      </c>
      <c r="AD105" s="156"/>
      <c r="AE105" s="153"/>
      <c r="AF105" s="140">
        <v>1</v>
      </c>
      <c r="AG105" s="140"/>
      <c r="AH105" s="200">
        <v>2.8E-3</v>
      </c>
      <c r="AI105" s="140"/>
      <c r="AJ105" s="153"/>
      <c r="AK105" s="140">
        <v>0</v>
      </c>
      <c r="AL105" s="140"/>
      <c r="AM105" s="200">
        <v>0</v>
      </c>
      <c r="AN105" s="156"/>
      <c r="AO105" s="230">
        <v>2.8E-3</v>
      </c>
      <c r="AP105" s="223">
        <v>113</v>
      </c>
      <c r="AQ105" s="223">
        <v>91</v>
      </c>
      <c r="AR105" s="235">
        <v>0.80500000000000005</v>
      </c>
      <c r="AS105" s="223">
        <v>91</v>
      </c>
      <c r="AT105" s="235">
        <v>0.80500000000000005</v>
      </c>
      <c r="AU105" s="223">
        <v>91</v>
      </c>
      <c r="AV105" s="232">
        <v>0.80500000000000005</v>
      </c>
      <c r="AW105" s="223">
        <v>38</v>
      </c>
      <c r="AX105" s="223">
        <v>34</v>
      </c>
      <c r="AY105" s="235">
        <v>0.89500000000000002</v>
      </c>
      <c r="AZ105" s="223">
        <v>34</v>
      </c>
      <c r="BA105" s="235">
        <v>0.89500000000000002</v>
      </c>
      <c r="BB105" s="223">
        <v>34</v>
      </c>
      <c r="BC105" s="232">
        <v>0.89500000000000002</v>
      </c>
    </row>
    <row r="106" spans="1:55" x14ac:dyDescent="0.25">
      <c r="A106" s="226">
        <v>1</v>
      </c>
      <c r="B106" s="211" t="s">
        <v>145</v>
      </c>
      <c r="C106" s="211">
        <v>2617</v>
      </c>
      <c r="D106" s="211" t="s">
        <v>281</v>
      </c>
      <c r="E106" s="211">
        <v>312</v>
      </c>
      <c r="F106" s="211">
        <v>314</v>
      </c>
      <c r="G106" s="211"/>
      <c r="H106" s="220" t="str">
        <f>HYPERLINK("https://map.geo.admin.ch/?zoom=7&amp;E=604800&amp;N=247800&amp;layers=ch.kantone.cadastralwebmap-farbe,ch.swisstopo.amtliches-strassenverzeichnis,ch.bfs.gebaeude_wohnungs_register,KML||https://tinyurl.com/yy7ya4g9/SO/2617_bdg_erw.kml","KML building")</f>
        <v>KML building</v>
      </c>
      <c r="I106" s="154">
        <v>4</v>
      </c>
      <c r="J106" s="243" t="s">
        <v>627</v>
      </c>
      <c r="K106" s="153">
        <v>1.282051282051282E-2</v>
      </c>
      <c r="L106" s="64">
        <v>0</v>
      </c>
      <c r="M106" s="64"/>
      <c r="N106" s="200">
        <v>0</v>
      </c>
      <c r="O106" s="155"/>
      <c r="P106" s="63"/>
      <c r="Q106" s="64">
        <v>0</v>
      </c>
      <c r="R106" s="64"/>
      <c r="S106" s="200">
        <v>0</v>
      </c>
      <c r="T106" s="155"/>
      <c r="U106" s="63"/>
      <c r="V106" s="64">
        <v>0</v>
      </c>
      <c r="W106" s="64"/>
      <c r="X106" s="200">
        <v>0</v>
      </c>
      <c r="Y106" s="155"/>
      <c r="Z106" s="63"/>
      <c r="AA106" s="64">
        <v>0</v>
      </c>
      <c r="AB106" s="64"/>
      <c r="AC106" s="200">
        <v>0</v>
      </c>
      <c r="AD106" s="156"/>
      <c r="AE106" s="153"/>
      <c r="AF106" s="140">
        <v>0</v>
      </c>
      <c r="AG106" s="140"/>
      <c r="AH106" s="200">
        <v>0</v>
      </c>
      <c r="AI106" s="140"/>
      <c r="AJ106" s="153"/>
      <c r="AK106" s="140">
        <v>0</v>
      </c>
      <c r="AL106" s="140"/>
      <c r="AM106" s="200">
        <v>0</v>
      </c>
      <c r="AN106" s="156"/>
      <c r="AO106" s="230">
        <v>0</v>
      </c>
      <c r="AP106" s="223">
        <v>114</v>
      </c>
      <c r="AQ106" s="223">
        <v>91</v>
      </c>
      <c r="AR106" s="235">
        <v>0.79800000000000004</v>
      </c>
      <c r="AS106" s="223">
        <v>91</v>
      </c>
      <c r="AT106" s="235">
        <v>0.79800000000000004</v>
      </c>
      <c r="AU106" s="223">
        <v>91</v>
      </c>
      <c r="AV106" s="232">
        <v>0.79800000000000004</v>
      </c>
      <c r="AW106" s="223">
        <v>36</v>
      </c>
      <c r="AX106" s="223">
        <v>36</v>
      </c>
      <c r="AY106" s="235">
        <v>1</v>
      </c>
      <c r="AZ106" s="223">
        <v>36</v>
      </c>
      <c r="BA106" s="235">
        <v>1</v>
      </c>
      <c r="BB106" s="223">
        <v>36</v>
      </c>
      <c r="BC106" s="232">
        <v>1</v>
      </c>
    </row>
    <row r="107" spans="1:55" x14ac:dyDescent="0.25">
      <c r="A107" s="226">
        <v>1</v>
      </c>
      <c r="B107" s="211" t="s">
        <v>145</v>
      </c>
      <c r="C107" s="211">
        <v>2618</v>
      </c>
      <c r="D107" s="211" t="s">
        <v>282</v>
      </c>
      <c r="E107" s="211">
        <v>590</v>
      </c>
      <c r="F107" s="211">
        <v>593</v>
      </c>
      <c r="G107" s="211"/>
      <c r="H107" s="220" t="str">
        <f>HYPERLINK("https://map.geo.admin.ch/?zoom=7&amp;E=612000&amp;N=252300&amp;layers=ch.kantone.cadastralwebmap-farbe,ch.swisstopo.amtliches-strassenverzeichnis,ch.bfs.gebaeude_wohnungs_register,KML||https://tinyurl.com/yy7ya4g9/SO/2618_bdg_erw.kml","KML building")</f>
        <v>KML building</v>
      </c>
      <c r="I107" s="154">
        <v>3</v>
      </c>
      <c r="J107" s="243" t="s">
        <v>628</v>
      </c>
      <c r="K107" s="153">
        <v>5.084745762711864E-3</v>
      </c>
      <c r="L107" s="64">
        <v>0</v>
      </c>
      <c r="M107" s="64"/>
      <c r="N107" s="200">
        <v>0</v>
      </c>
      <c r="O107" s="155"/>
      <c r="P107" s="63"/>
      <c r="Q107" s="64">
        <v>0</v>
      </c>
      <c r="R107" s="64"/>
      <c r="S107" s="200">
        <v>0</v>
      </c>
      <c r="T107" s="155"/>
      <c r="U107" s="63"/>
      <c r="V107" s="64">
        <v>0</v>
      </c>
      <c r="W107" s="64"/>
      <c r="X107" s="200">
        <v>0</v>
      </c>
      <c r="Y107" s="155"/>
      <c r="Z107" s="63"/>
      <c r="AA107" s="64">
        <v>2</v>
      </c>
      <c r="AB107" s="64"/>
      <c r="AC107" s="200">
        <v>3.3999999999999998E-3</v>
      </c>
      <c r="AD107" s="156"/>
      <c r="AE107" s="153"/>
      <c r="AF107" s="140">
        <v>9</v>
      </c>
      <c r="AG107" s="140"/>
      <c r="AH107" s="200">
        <v>1.5299999999999999E-2</v>
      </c>
      <c r="AI107" s="140"/>
      <c r="AJ107" s="153"/>
      <c r="AK107" s="140">
        <v>0</v>
      </c>
      <c r="AL107" s="140"/>
      <c r="AM107" s="200">
        <v>0</v>
      </c>
      <c r="AN107" s="156"/>
      <c r="AO107" s="230">
        <v>1.8699999999999998E-2</v>
      </c>
      <c r="AP107" s="223">
        <v>201</v>
      </c>
      <c r="AQ107" s="223">
        <v>166</v>
      </c>
      <c r="AR107" s="235">
        <v>0.82599999999999996</v>
      </c>
      <c r="AS107" s="223">
        <v>165</v>
      </c>
      <c r="AT107" s="235">
        <v>0.82099999999999995</v>
      </c>
      <c r="AU107" s="223">
        <v>165</v>
      </c>
      <c r="AV107" s="232">
        <v>0.82099999999999995</v>
      </c>
      <c r="AW107" s="223">
        <v>88</v>
      </c>
      <c r="AX107" s="223">
        <v>86</v>
      </c>
      <c r="AY107" s="235">
        <v>0.97699999999999998</v>
      </c>
      <c r="AZ107" s="223">
        <v>85</v>
      </c>
      <c r="BA107" s="235">
        <v>0.96599999999999997</v>
      </c>
      <c r="BB107" s="223">
        <v>85</v>
      </c>
      <c r="BC107" s="232">
        <v>0.96599999999999997</v>
      </c>
    </row>
    <row r="108" spans="1:55" x14ac:dyDescent="0.25">
      <c r="A108" s="226">
        <v>1</v>
      </c>
      <c r="B108" s="211" t="s">
        <v>145</v>
      </c>
      <c r="C108" s="211">
        <v>2619</v>
      </c>
      <c r="D108" s="211" t="s">
        <v>283</v>
      </c>
      <c r="E108" s="211">
        <v>932</v>
      </c>
      <c r="F108" s="211">
        <v>937</v>
      </c>
      <c r="G108" s="211"/>
      <c r="H108" s="220" t="str">
        <f>HYPERLINK("https://map.geo.admin.ch/?zoom=7&amp;E=598400&amp;N=252800&amp;layers=ch.kantone.cadastralwebmap-farbe,ch.swisstopo.amtliches-strassenverzeichnis,ch.bfs.gebaeude_wohnungs_register,KML||https://tinyurl.com/yy7ya4g9/SO/2619_bdg_erw.kml","KML building")</f>
        <v>KML building</v>
      </c>
      <c r="I108" s="154">
        <v>10</v>
      </c>
      <c r="J108" s="243" t="s">
        <v>629</v>
      </c>
      <c r="K108" s="153">
        <v>1.0729613733905579E-2</v>
      </c>
      <c r="L108" s="64">
        <v>0</v>
      </c>
      <c r="M108" s="64"/>
      <c r="N108" s="200">
        <v>0</v>
      </c>
      <c r="O108" s="155"/>
      <c r="P108" s="63"/>
      <c r="Q108" s="64">
        <v>0</v>
      </c>
      <c r="R108" s="64"/>
      <c r="S108" s="200">
        <v>0</v>
      </c>
      <c r="T108" s="155"/>
      <c r="U108" s="63"/>
      <c r="V108" s="64">
        <v>0</v>
      </c>
      <c r="W108" s="64"/>
      <c r="X108" s="200">
        <v>0</v>
      </c>
      <c r="Y108" s="155"/>
      <c r="Z108" s="63"/>
      <c r="AA108" s="64">
        <v>0</v>
      </c>
      <c r="AB108" s="64"/>
      <c r="AC108" s="200">
        <v>0</v>
      </c>
      <c r="AD108" s="156"/>
      <c r="AE108" s="153"/>
      <c r="AF108" s="140">
        <v>3</v>
      </c>
      <c r="AG108" s="140"/>
      <c r="AH108" s="200">
        <v>3.2000000000000002E-3</v>
      </c>
      <c r="AI108" s="140"/>
      <c r="AJ108" s="153"/>
      <c r="AK108" s="140">
        <v>2</v>
      </c>
      <c r="AL108" s="140"/>
      <c r="AM108" s="200">
        <v>2.0999999999999999E-3</v>
      </c>
      <c r="AN108" s="156"/>
      <c r="AO108" s="230">
        <v>5.3E-3</v>
      </c>
      <c r="AP108" s="223">
        <v>429</v>
      </c>
      <c r="AQ108" s="223">
        <v>337</v>
      </c>
      <c r="AR108" s="235">
        <v>0.78600000000000003</v>
      </c>
      <c r="AS108" s="223">
        <v>337</v>
      </c>
      <c r="AT108" s="235">
        <v>0.78600000000000003</v>
      </c>
      <c r="AU108" s="223">
        <v>336</v>
      </c>
      <c r="AV108" s="232">
        <v>0.78300000000000003</v>
      </c>
      <c r="AW108" s="223">
        <v>181</v>
      </c>
      <c r="AX108" s="223">
        <v>172</v>
      </c>
      <c r="AY108" s="235">
        <v>0.95</v>
      </c>
      <c r="AZ108" s="223">
        <v>172</v>
      </c>
      <c r="BA108" s="235">
        <v>0.95</v>
      </c>
      <c r="BB108" s="223">
        <v>171</v>
      </c>
      <c r="BC108" s="232">
        <v>0.94499999999999995</v>
      </c>
    </row>
    <row r="109" spans="1:55" x14ac:dyDescent="0.25">
      <c r="A109" s="226">
        <v>1</v>
      </c>
      <c r="B109" s="211" t="s">
        <v>145</v>
      </c>
      <c r="C109" s="211">
        <v>2620</v>
      </c>
      <c r="D109" s="211" t="s">
        <v>284</v>
      </c>
      <c r="E109" s="211">
        <v>356</v>
      </c>
      <c r="F109" s="211">
        <v>357</v>
      </c>
      <c r="G109" s="211"/>
      <c r="H109" s="220" t="str">
        <f>HYPERLINK("https://map.geo.admin.ch/?zoom=7&amp;E=611400&amp;N=248600&amp;layers=ch.kantone.cadastralwebmap-farbe,ch.swisstopo.amtliches-strassenverzeichnis,ch.bfs.gebaeude_wohnungs_register,KML||https://tinyurl.com/yy7ya4g9/SO/2620_bdg_erw.kml","KML building")</f>
        <v>KML building</v>
      </c>
      <c r="I109" s="154">
        <v>2</v>
      </c>
      <c r="J109" s="243" t="s">
        <v>630</v>
      </c>
      <c r="K109" s="153">
        <v>5.6179775280898875E-3</v>
      </c>
      <c r="L109" s="64">
        <v>0</v>
      </c>
      <c r="M109" s="64"/>
      <c r="N109" s="200">
        <v>0</v>
      </c>
      <c r="O109" s="155"/>
      <c r="P109" s="63"/>
      <c r="Q109" s="64">
        <v>0</v>
      </c>
      <c r="R109" s="64"/>
      <c r="S109" s="200">
        <v>0</v>
      </c>
      <c r="T109" s="155"/>
      <c r="U109" s="63"/>
      <c r="V109" s="64">
        <v>0</v>
      </c>
      <c r="W109" s="64"/>
      <c r="X109" s="200">
        <v>0</v>
      </c>
      <c r="Y109" s="155"/>
      <c r="Z109" s="63"/>
      <c r="AA109" s="64">
        <v>1</v>
      </c>
      <c r="AB109" s="64"/>
      <c r="AC109" s="200">
        <v>2.8E-3</v>
      </c>
      <c r="AD109" s="156"/>
      <c r="AE109" s="153"/>
      <c r="AF109" s="140">
        <v>0</v>
      </c>
      <c r="AG109" s="140"/>
      <c r="AH109" s="200">
        <v>0</v>
      </c>
      <c r="AI109" s="140"/>
      <c r="AJ109" s="153"/>
      <c r="AK109" s="140">
        <v>0</v>
      </c>
      <c r="AL109" s="140"/>
      <c r="AM109" s="200">
        <v>0</v>
      </c>
      <c r="AN109" s="156"/>
      <c r="AO109" s="230">
        <v>2.8E-3</v>
      </c>
      <c r="AP109" s="223">
        <v>116</v>
      </c>
      <c r="AQ109" s="223">
        <v>96</v>
      </c>
      <c r="AR109" s="235">
        <v>0.82799999999999996</v>
      </c>
      <c r="AS109" s="223">
        <v>95</v>
      </c>
      <c r="AT109" s="235">
        <v>0.81899999999999995</v>
      </c>
      <c r="AU109" s="223">
        <v>94</v>
      </c>
      <c r="AV109" s="232">
        <v>0.81</v>
      </c>
      <c r="AW109" s="223">
        <v>54</v>
      </c>
      <c r="AX109" s="223">
        <v>51</v>
      </c>
      <c r="AY109" s="235">
        <v>0.94399999999999995</v>
      </c>
      <c r="AZ109" s="223">
        <v>51</v>
      </c>
      <c r="BA109" s="235">
        <v>0.94399999999999995</v>
      </c>
      <c r="BB109" s="223">
        <v>50</v>
      </c>
      <c r="BC109" s="232">
        <v>0.92600000000000005</v>
      </c>
    </row>
    <row r="110" spans="1:55" x14ac:dyDescent="0.25">
      <c r="A110" s="226">
        <v>1</v>
      </c>
      <c r="B110" s="211" t="s">
        <v>145</v>
      </c>
      <c r="C110" s="211">
        <v>2621</v>
      </c>
      <c r="D110" s="211" t="s">
        <v>285</v>
      </c>
      <c r="E110" s="211">
        <v>1111</v>
      </c>
      <c r="F110" s="211">
        <v>1128</v>
      </c>
      <c r="G110" s="211"/>
      <c r="H110" s="220" t="str">
        <f>HYPERLINK("https://map.geo.admin.ch/?zoom=7&amp;E=613600&amp;N=249200&amp;layers=ch.kantone.cadastralwebmap-farbe,ch.swisstopo.amtliches-strassenverzeichnis,ch.bfs.gebaeude_wohnungs_register,KML||https://tinyurl.com/yy7ya4g9/SO/2621_bdg_erw.kml","KML building")</f>
        <v>KML building</v>
      </c>
      <c r="I110" s="154">
        <v>7</v>
      </c>
      <c r="J110" s="243" t="s">
        <v>631</v>
      </c>
      <c r="K110" s="153">
        <v>6.3006300630063005E-3</v>
      </c>
      <c r="L110" s="64">
        <v>0</v>
      </c>
      <c r="M110" s="64"/>
      <c r="N110" s="200">
        <v>0</v>
      </c>
      <c r="O110" s="155"/>
      <c r="P110" s="63"/>
      <c r="Q110" s="64">
        <v>0</v>
      </c>
      <c r="R110" s="64"/>
      <c r="S110" s="200">
        <v>0</v>
      </c>
      <c r="T110" s="155"/>
      <c r="U110" s="63"/>
      <c r="V110" s="64">
        <v>0</v>
      </c>
      <c r="W110" s="64"/>
      <c r="X110" s="200">
        <v>0</v>
      </c>
      <c r="Y110" s="155"/>
      <c r="Z110" s="63"/>
      <c r="AA110" s="64">
        <v>0</v>
      </c>
      <c r="AB110" s="64"/>
      <c r="AC110" s="200">
        <v>0</v>
      </c>
      <c r="AD110" s="156"/>
      <c r="AE110" s="153"/>
      <c r="AF110" s="140">
        <v>7</v>
      </c>
      <c r="AG110" s="140"/>
      <c r="AH110" s="200">
        <v>6.3E-3</v>
      </c>
      <c r="AI110" s="140"/>
      <c r="AJ110" s="153"/>
      <c r="AK110" s="140">
        <v>3</v>
      </c>
      <c r="AL110" s="140"/>
      <c r="AM110" s="200">
        <v>2.7000000000000001E-3</v>
      </c>
      <c r="AN110" s="156"/>
      <c r="AO110" s="230">
        <v>9.0000000000000011E-3</v>
      </c>
      <c r="AP110" s="223">
        <v>390</v>
      </c>
      <c r="AQ110" s="223">
        <v>308</v>
      </c>
      <c r="AR110" s="235">
        <v>0.79</v>
      </c>
      <c r="AS110" s="223">
        <v>307</v>
      </c>
      <c r="AT110" s="235">
        <v>0.78700000000000003</v>
      </c>
      <c r="AU110" s="223">
        <v>304</v>
      </c>
      <c r="AV110" s="232">
        <v>0.77900000000000003</v>
      </c>
      <c r="AW110" s="223">
        <v>181</v>
      </c>
      <c r="AX110" s="223">
        <v>168</v>
      </c>
      <c r="AY110" s="235">
        <v>0.92800000000000005</v>
      </c>
      <c r="AZ110" s="223">
        <v>167</v>
      </c>
      <c r="BA110" s="235">
        <v>0.92300000000000004</v>
      </c>
      <c r="BB110" s="223">
        <v>164</v>
      </c>
      <c r="BC110" s="232">
        <v>0.90600000000000003</v>
      </c>
    </row>
    <row r="111" spans="1:55" x14ac:dyDescent="0.25">
      <c r="A111" s="226">
        <v>1</v>
      </c>
      <c r="B111" s="211" t="s">
        <v>145</v>
      </c>
      <c r="C111" s="211">
        <v>2622</v>
      </c>
      <c r="D111" s="211" t="s">
        <v>286</v>
      </c>
      <c r="E111" s="211">
        <v>403</v>
      </c>
      <c r="F111" s="211">
        <v>405</v>
      </c>
      <c r="G111" s="211"/>
      <c r="H111" s="220" t="str">
        <f>HYPERLINK("https://map.geo.admin.ch/?zoom=7&amp;E=612200&amp;N=248900&amp;layers=ch.kantone.cadastralwebmap-farbe,ch.swisstopo.amtliches-strassenverzeichnis,ch.bfs.gebaeude_wohnungs_register,KML||https://tinyurl.com/yy7ya4g9/SO/2622_bdg_erw.kml","KML building")</f>
        <v>KML building</v>
      </c>
      <c r="I111" s="154">
        <v>3</v>
      </c>
      <c r="J111" s="243" t="s">
        <v>632</v>
      </c>
      <c r="K111" s="153">
        <v>7.4441687344913151E-3</v>
      </c>
      <c r="L111" s="64">
        <v>0</v>
      </c>
      <c r="M111" s="64"/>
      <c r="N111" s="200">
        <v>0</v>
      </c>
      <c r="O111" s="155"/>
      <c r="P111" s="63"/>
      <c r="Q111" s="64">
        <v>0</v>
      </c>
      <c r="R111" s="64"/>
      <c r="S111" s="200">
        <v>0</v>
      </c>
      <c r="T111" s="155"/>
      <c r="U111" s="63"/>
      <c r="V111" s="64">
        <v>0</v>
      </c>
      <c r="W111" s="64"/>
      <c r="X111" s="200">
        <v>0</v>
      </c>
      <c r="Y111" s="155"/>
      <c r="Z111" s="63"/>
      <c r="AA111" s="64">
        <v>0</v>
      </c>
      <c r="AB111" s="64"/>
      <c r="AC111" s="200">
        <v>0</v>
      </c>
      <c r="AD111" s="156"/>
      <c r="AE111" s="153"/>
      <c r="AF111" s="140">
        <v>2</v>
      </c>
      <c r="AG111" s="140"/>
      <c r="AH111" s="200">
        <v>5.0000000000000001E-3</v>
      </c>
      <c r="AI111" s="140"/>
      <c r="AJ111" s="153"/>
      <c r="AK111" s="140">
        <v>0</v>
      </c>
      <c r="AL111" s="140"/>
      <c r="AM111" s="200">
        <v>0</v>
      </c>
      <c r="AN111" s="156"/>
      <c r="AO111" s="230">
        <v>5.0000000000000001E-3</v>
      </c>
      <c r="AP111" s="223">
        <v>157</v>
      </c>
      <c r="AQ111" s="223">
        <v>126</v>
      </c>
      <c r="AR111" s="235">
        <v>0.80300000000000005</v>
      </c>
      <c r="AS111" s="223">
        <v>126</v>
      </c>
      <c r="AT111" s="235">
        <v>0.80300000000000005</v>
      </c>
      <c r="AU111" s="223">
        <v>126</v>
      </c>
      <c r="AV111" s="232">
        <v>0.80300000000000005</v>
      </c>
      <c r="AW111" s="223">
        <v>66</v>
      </c>
      <c r="AX111" s="223">
        <v>63</v>
      </c>
      <c r="AY111" s="235">
        <v>0.95499999999999996</v>
      </c>
      <c r="AZ111" s="223">
        <v>63</v>
      </c>
      <c r="BA111" s="235">
        <v>0.95499999999999996</v>
      </c>
      <c r="BB111" s="223">
        <v>63</v>
      </c>
      <c r="BC111" s="232">
        <v>0.95499999999999996</v>
      </c>
    </row>
    <row r="112" spans="1:55" x14ac:dyDescent="0.25">
      <c r="AO112" s="231"/>
      <c r="AR112" s="235"/>
      <c r="AT112" s="235"/>
      <c r="AV112" s="232"/>
      <c r="AY112" s="235"/>
      <c r="BA112" s="235"/>
      <c r="BC112" s="232"/>
    </row>
    <row r="113" spans="41:55" x14ac:dyDescent="0.25">
      <c r="AO113" s="231"/>
      <c r="AR113" s="235"/>
      <c r="AT113" s="235"/>
      <c r="AV113" s="232"/>
      <c r="AY113" s="235"/>
      <c r="BA113" s="235"/>
      <c r="BC113" s="232"/>
    </row>
    <row r="114" spans="41:55" x14ac:dyDescent="0.25">
      <c r="AO114" s="231"/>
      <c r="AR114" s="235"/>
      <c r="AT114" s="235"/>
      <c r="AV114" s="232"/>
      <c r="AY114" s="235"/>
      <c r="BA114" s="235"/>
      <c r="BC114" s="232"/>
    </row>
    <row r="115" spans="41:55" x14ac:dyDescent="0.25">
      <c r="AO115" s="231"/>
      <c r="AR115" s="235"/>
      <c r="AT115" s="235"/>
      <c r="AV115" s="232"/>
      <c r="AY115" s="235"/>
      <c r="BA115" s="235"/>
      <c r="BC115" s="232"/>
    </row>
    <row r="116" spans="41:55" x14ac:dyDescent="0.25">
      <c r="AO116" s="231"/>
      <c r="AR116" s="235"/>
      <c r="AT116" s="235"/>
      <c r="AV116" s="232"/>
      <c r="AY116" s="235"/>
      <c r="BA116" s="235"/>
      <c r="BC116" s="232"/>
    </row>
    <row r="117" spans="41:55" x14ac:dyDescent="0.25">
      <c r="AO117" s="231"/>
      <c r="AR117" s="235"/>
      <c r="AT117" s="235"/>
      <c r="AV117" s="232"/>
      <c r="AY117" s="235"/>
      <c r="BA117" s="235"/>
      <c r="BC117" s="232"/>
    </row>
    <row r="118" spans="41:55" x14ac:dyDescent="0.25">
      <c r="AO118" s="231"/>
      <c r="AR118" s="235"/>
      <c r="AT118" s="235"/>
      <c r="AV118" s="232"/>
      <c r="AY118" s="235"/>
      <c r="BA118" s="235"/>
      <c r="BC118" s="232"/>
    </row>
    <row r="119" spans="41:55" x14ac:dyDescent="0.25">
      <c r="AO119" s="231"/>
      <c r="AR119" s="235"/>
      <c r="AT119" s="235"/>
      <c r="AV119" s="232"/>
      <c r="AY119" s="235"/>
      <c r="BA119" s="235"/>
      <c r="BC119" s="232"/>
    </row>
    <row r="120" spans="41:55" x14ac:dyDescent="0.25">
      <c r="AO120" s="231"/>
      <c r="AR120" s="235"/>
      <c r="AT120" s="235"/>
      <c r="AV120" s="232"/>
      <c r="AY120" s="235"/>
      <c r="BA120" s="235"/>
      <c r="BC120" s="232"/>
    </row>
    <row r="121" spans="41:55" x14ac:dyDescent="0.25">
      <c r="AO121" s="231"/>
      <c r="AR121" s="235"/>
      <c r="AT121" s="235"/>
      <c r="AV121" s="232"/>
      <c r="AY121" s="235"/>
      <c r="BA121" s="235"/>
      <c r="BC121" s="232"/>
    </row>
    <row r="122" spans="41:55" x14ac:dyDescent="0.25">
      <c r="AO122" s="231"/>
      <c r="AR122" s="235"/>
      <c r="AT122" s="235"/>
      <c r="AV122" s="232"/>
      <c r="AY122" s="235"/>
      <c r="BA122" s="235"/>
      <c r="BC122" s="232"/>
    </row>
    <row r="123" spans="41:55" x14ac:dyDescent="0.25">
      <c r="AO123" s="231"/>
      <c r="AR123" s="235"/>
      <c r="AT123" s="235"/>
      <c r="AV123" s="232"/>
      <c r="AY123" s="235"/>
      <c r="BA123" s="235"/>
      <c r="BC123" s="232"/>
    </row>
    <row r="124" spans="41:55" x14ac:dyDescent="0.25">
      <c r="AO124" s="231"/>
      <c r="AR124" s="235"/>
      <c r="AT124" s="235"/>
      <c r="AV124" s="232"/>
      <c r="AY124" s="235"/>
      <c r="BA124" s="235"/>
      <c r="BC124" s="232"/>
    </row>
    <row r="125" spans="41:55" x14ac:dyDescent="0.25">
      <c r="AO125" s="231"/>
      <c r="AR125" s="235"/>
      <c r="AT125" s="235"/>
      <c r="AV125" s="232"/>
      <c r="AY125" s="235"/>
      <c r="BA125" s="235"/>
      <c r="BC125" s="232"/>
    </row>
    <row r="126" spans="41:55" x14ac:dyDescent="0.25">
      <c r="AO126" s="231"/>
      <c r="AR126" s="235"/>
      <c r="AT126" s="235"/>
      <c r="AV126" s="232"/>
      <c r="AY126" s="235"/>
      <c r="BA126" s="235"/>
      <c r="BC126" s="232"/>
    </row>
    <row r="127" spans="41:55" x14ac:dyDescent="0.25">
      <c r="AO127" s="231"/>
      <c r="AR127" s="235"/>
      <c r="AT127" s="235"/>
      <c r="AV127" s="232"/>
      <c r="AY127" s="235"/>
      <c r="BA127" s="235"/>
      <c r="BC127" s="232"/>
    </row>
    <row r="128" spans="41:55" x14ac:dyDescent="0.25">
      <c r="AO128" s="231"/>
      <c r="AR128" s="235"/>
      <c r="AT128" s="235"/>
      <c r="AV128" s="232"/>
      <c r="AY128" s="235"/>
      <c r="BA128" s="235"/>
      <c r="BC128" s="232"/>
    </row>
    <row r="129" spans="41:55" x14ac:dyDescent="0.25">
      <c r="AO129" s="231"/>
      <c r="AR129" s="235"/>
      <c r="AT129" s="235"/>
      <c r="AV129" s="232"/>
      <c r="AY129" s="235"/>
      <c r="BA129" s="235"/>
      <c r="BC129" s="232"/>
    </row>
    <row r="130" spans="41:55" x14ac:dyDescent="0.25">
      <c r="AO130" s="231"/>
      <c r="AR130" s="235"/>
      <c r="AT130" s="235"/>
      <c r="AV130" s="232"/>
      <c r="AY130" s="235"/>
      <c r="BA130" s="235"/>
      <c r="BC130" s="232"/>
    </row>
    <row r="131" spans="41:55" x14ac:dyDescent="0.25">
      <c r="AO131" s="231"/>
      <c r="AR131" s="235"/>
      <c r="AT131" s="235"/>
      <c r="AV131" s="232"/>
      <c r="AY131" s="235"/>
      <c r="BA131" s="235"/>
      <c r="BC131" s="232"/>
    </row>
    <row r="132" spans="41:55" x14ac:dyDescent="0.25">
      <c r="AO132" s="231"/>
      <c r="AR132" s="235"/>
      <c r="AT132" s="235"/>
      <c r="AV132" s="232"/>
      <c r="AY132" s="235"/>
      <c r="BA132" s="235"/>
      <c r="BC132" s="232"/>
    </row>
    <row r="133" spans="41:55" x14ac:dyDescent="0.25">
      <c r="AO133" s="231"/>
      <c r="AR133" s="235"/>
      <c r="AT133" s="235"/>
      <c r="AV133" s="232"/>
      <c r="AY133" s="235"/>
      <c r="BA133" s="235"/>
      <c r="BC133" s="232"/>
    </row>
    <row r="134" spans="41:55" x14ac:dyDescent="0.25">
      <c r="AO134" s="231"/>
      <c r="AR134" s="235"/>
      <c r="AT134" s="235"/>
      <c r="AV134" s="232"/>
      <c r="AY134" s="235"/>
      <c r="BA134" s="235"/>
      <c r="BC134" s="232"/>
    </row>
    <row r="135" spans="41:55" x14ac:dyDescent="0.25">
      <c r="AO135" s="231"/>
      <c r="AR135" s="235"/>
      <c r="AT135" s="235"/>
      <c r="AV135" s="232"/>
      <c r="AY135" s="235"/>
      <c r="BA135" s="235"/>
      <c r="BC135" s="232"/>
    </row>
    <row r="136" spans="41:55" x14ac:dyDescent="0.25">
      <c r="AO136" s="231"/>
      <c r="AR136" s="235"/>
      <c r="AT136" s="235"/>
      <c r="AV136" s="232"/>
      <c r="AY136" s="235"/>
      <c r="BA136" s="235"/>
      <c r="BC136" s="232"/>
    </row>
    <row r="137" spans="41:55" x14ac:dyDescent="0.25">
      <c r="AO137" s="231"/>
      <c r="AR137" s="235"/>
      <c r="AT137" s="235"/>
      <c r="AV137" s="232"/>
      <c r="AY137" s="235"/>
      <c r="BA137" s="235"/>
      <c r="BC137" s="232"/>
    </row>
    <row r="138" spans="41:55" x14ac:dyDescent="0.25">
      <c r="AO138" s="231"/>
      <c r="AR138" s="235"/>
      <c r="AT138" s="235"/>
      <c r="AV138" s="232"/>
      <c r="AY138" s="235"/>
      <c r="BA138" s="235"/>
      <c r="BC138" s="232"/>
    </row>
    <row r="139" spans="41:55" x14ac:dyDescent="0.25">
      <c r="AO139" s="231"/>
      <c r="AR139" s="235"/>
      <c r="AT139" s="235"/>
      <c r="AV139" s="232"/>
      <c r="AY139" s="235"/>
      <c r="BA139" s="235"/>
      <c r="BC139" s="232"/>
    </row>
    <row r="140" spans="41:55" x14ac:dyDescent="0.25">
      <c r="AO140" s="231"/>
      <c r="AR140" s="235"/>
      <c r="AT140" s="235"/>
      <c r="AV140" s="232"/>
      <c r="AY140" s="235"/>
      <c r="BA140" s="235"/>
      <c r="BC140" s="232"/>
    </row>
    <row r="141" spans="41:55" x14ac:dyDescent="0.25">
      <c r="AO141" s="231"/>
      <c r="AR141" s="235"/>
      <c r="AT141" s="235"/>
      <c r="AV141" s="232"/>
      <c r="AY141" s="235"/>
      <c r="BA141" s="235"/>
      <c r="BC141" s="232"/>
    </row>
    <row r="142" spans="41:55" x14ac:dyDescent="0.25">
      <c r="AO142" s="231"/>
      <c r="AR142" s="235"/>
      <c r="AT142" s="235"/>
      <c r="AV142" s="232"/>
      <c r="AY142" s="235"/>
      <c r="BA142" s="235"/>
      <c r="BC142" s="232"/>
    </row>
    <row r="143" spans="41:55" x14ac:dyDescent="0.25">
      <c r="AO143" s="231"/>
      <c r="AR143" s="235"/>
      <c r="AT143" s="235"/>
      <c r="AV143" s="232"/>
      <c r="AY143" s="235"/>
      <c r="BA143" s="235"/>
      <c r="BC143" s="232"/>
    </row>
    <row r="144" spans="41:55" x14ac:dyDescent="0.25">
      <c r="AO144" s="231"/>
      <c r="AR144" s="235"/>
      <c r="AT144" s="235"/>
      <c r="AV144" s="232"/>
      <c r="AY144" s="235"/>
      <c r="BA144" s="235"/>
      <c r="BC144" s="232"/>
    </row>
    <row r="145" spans="41:55" x14ac:dyDescent="0.25">
      <c r="AO145" s="231"/>
      <c r="AR145" s="235"/>
      <c r="AT145" s="235"/>
      <c r="AV145" s="232"/>
      <c r="AY145" s="235"/>
      <c r="BA145" s="235"/>
      <c r="BC145" s="232"/>
    </row>
    <row r="146" spans="41:55" x14ac:dyDescent="0.25">
      <c r="AO146" s="231"/>
      <c r="AR146" s="235"/>
      <c r="AT146" s="235"/>
      <c r="AV146" s="232"/>
      <c r="AY146" s="235"/>
      <c r="BA146" s="235"/>
      <c r="BC146" s="232"/>
    </row>
    <row r="147" spans="41:55" x14ac:dyDescent="0.25">
      <c r="AO147" s="231"/>
      <c r="AR147" s="235"/>
      <c r="AT147" s="235"/>
      <c r="AV147" s="232"/>
      <c r="AY147" s="235"/>
      <c r="BA147" s="235"/>
      <c r="BC147" s="232"/>
    </row>
    <row r="148" spans="41:55" x14ac:dyDescent="0.25">
      <c r="AO148" s="231"/>
      <c r="AR148" s="235"/>
      <c r="AT148" s="235"/>
      <c r="AV148" s="232"/>
      <c r="AY148" s="235"/>
      <c r="BA148" s="235"/>
      <c r="BC148" s="232"/>
    </row>
    <row r="149" spans="41:55" x14ac:dyDescent="0.25">
      <c r="AO149" s="231"/>
      <c r="AR149" s="235"/>
      <c r="AT149" s="235"/>
      <c r="AV149" s="232"/>
      <c r="AY149" s="235"/>
      <c r="BA149" s="235"/>
      <c r="BC149" s="232"/>
    </row>
    <row r="150" spans="41:55" x14ac:dyDescent="0.25">
      <c r="AO150" s="231"/>
      <c r="AR150" s="235"/>
      <c r="AT150" s="235"/>
      <c r="AV150" s="232"/>
      <c r="AY150" s="235"/>
      <c r="BA150" s="235"/>
      <c r="BC150" s="232"/>
    </row>
    <row r="151" spans="41:55" x14ac:dyDescent="0.25">
      <c r="AO151" s="231"/>
      <c r="AR151" s="235"/>
      <c r="AT151" s="235"/>
      <c r="AV151" s="232"/>
      <c r="AY151" s="235"/>
      <c r="BA151" s="235"/>
      <c r="BC151" s="232"/>
    </row>
    <row r="152" spans="41:55" x14ac:dyDescent="0.25">
      <c r="AO152" s="231"/>
      <c r="AR152" s="235"/>
      <c r="AT152" s="235"/>
      <c r="AV152" s="232"/>
      <c r="AY152" s="235"/>
      <c r="BA152" s="235"/>
      <c r="BC152" s="232"/>
    </row>
    <row r="153" spans="41:55" x14ac:dyDescent="0.25">
      <c r="AO153" s="231"/>
      <c r="AR153" s="235"/>
      <c r="AT153" s="235"/>
      <c r="AV153" s="232"/>
      <c r="AY153" s="235"/>
      <c r="BA153" s="235"/>
      <c r="BC153" s="232"/>
    </row>
    <row r="154" spans="41:55" x14ac:dyDescent="0.25">
      <c r="AO154" s="231"/>
      <c r="AR154" s="235"/>
      <c r="AT154" s="235"/>
      <c r="AV154" s="232"/>
      <c r="AY154" s="235"/>
      <c r="BA154" s="235"/>
      <c r="BC154" s="232"/>
    </row>
    <row r="155" spans="41:55" x14ac:dyDescent="0.25">
      <c r="AO155" s="231"/>
      <c r="AR155" s="235"/>
      <c r="AT155" s="235"/>
      <c r="AV155" s="232"/>
      <c r="AY155" s="235"/>
      <c r="BA155" s="235"/>
      <c r="BC155" s="232"/>
    </row>
    <row r="156" spans="41:55" x14ac:dyDescent="0.25">
      <c r="AO156" s="231"/>
      <c r="AR156" s="235"/>
      <c r="AT156" s="235"/>
      <c r="AV156" s="232"/>
      <c r="AY156" s="235"/>
      <c r="BA156" s="235"/>
      <c r="BC156" s="232"/>
    </row>
    <row r="157" spans="41:55" x14ac:dyDescent="0.25">
      <c r="AO157" s="231"/>
      <c r="AR157" s="235"/>
      <c r="AT157" s="235"/>
      <c r="AV157" s="232"/>
      <c r="AY157" s="235"/>
      <c r="BA157" s="235"/>
      <c r="BC157" s="232"/>
    </row>
    <row r="158" spans="41:55" x14ac:dyDescent="0.25">
      <c r="AO158" s="231"/>
      <c r="AR158" s="235"/>
      <c r="AT158" s="235"/>
      <c r="AV158" s="232"/>
      <c r="AY158" s="235"/>
      <c r="BA158" s="235"/>
      <c r="BC158" s="232"/>
    </row>
    <row r="159" spans="41:55" x14ac:dyDescent="0.25">
      <c r="AO159" s="231"/>
      <c r="AR159" s="235"/>
      <c r="AT159" s="235"/>
      <c r="AV159" s="232"/>
      <c r="AY159" s="235"/>
      <c r="BA159" s="235"/>
      <c r="BC159" s="232"/>
    </row>
    <row r="160" spans="41:55" x14ac:dyDescent="0.25">
      <c r="AO160" s="231"/>
      <c r="AR160" s="235"/>
      <c r="AT160" s="235"/>
      <c r="AV160" s="232"/>
      <c r="AY160" s="235"/>
      <c r="BA160" s="235"/>
      <c r="BC160" s="232"/>
    </row>
    <row r="161" spans="41:55" x14ac:dyDescent="0.25">
      <c r="AO161" s="231"/>
      <c r="AR161" s="235"/>
      <c r="AT161" s="235"/>
      <c r="AV161" s="232"/>
      <c r="AY161" s="235"/>
      <c r="BA161" s="235"/>
      <c r="BC161" s="232"/>
    </row>
    <row r="162" spans="41:55" x14ac:dyDescent="0.25">
      <c r="AO162" s="231"/>
      <c r="AR162" s="235"/>
      <c r="AT162" s="235"/>
      <c r="AV162" s="232"/>
      <c r="AY162" s="235"/>
      <c r="BA162" s="235"/>
      <c r="BC162" s="232"/>
    </row>
    <row r="163" spans="41:55" x14ac:dyDescent="0.25">
      <c r="AO163" s="231"/>
      <c r="AR163" s="235"/>
      <c r="AT163" s="235"/>
      <c r="AV163" s="232"/>
      <c r="AY163" s="235"/>
      <c r="BA163" s="235"/>
      <c r="BC163" s="232"/>
    </row>
    <row r="164" spans="41:55" x14ac:dyDescent="0.25">
      <c r="AO164" s="231"/>
      <c r="AR164" s="235"/>
      <c r="AT164" s="235"/>
      <c r="AV164" s="232"/>
      <c r="AY164" s="235"/>
      <c r="BA164" s="235"/>
      <c r="BC164" s="232"/>
    </row>
    <row r="165" spans="41:55" x14ac:dyDescent="0.25">
      <c r="AO165" s="231"/>
      <c r="AR165" s="235"/>
      <c r="AT165" s="235"/>
      <c r="AV165" s="232"/>
      <c r="AY165" s="235"/>
      <c r="BA165" s="235"/>
      <c r="BC165" s="232"/>
    </row>
    <row r="166" spans="41:55" x14ac:dyDescent="0.25">
      <c r="AO166" s="231"/>
      <c r="AR166" s="235"/>
      <c r="AT166" s="235"/>
      <c r="AV166" s="232"/>
      <c r="AY166" s="235"/>
      <c r="BA166" s="235"/>
      <c r="BC166" s="232"/>
    </row>
    <row r="167" spans="41:55" x14ac:dyDescent="0.25">
      <c r="AO167" s="231"/>
      <c r="AR167" s="235"/>
      <c r="AT167" s="235"/>
      <c r="AV167" s="232"/>
      <c r="AY167" s="235"/>
      <c r="BA167" s="235"/>
      <c r="BC167" s="232"/>
    </row>
    <row r="168" spans="41:55" x14ac:dyDescent="0.25">
      <c r="AO168" s="231"/>
      <c r="AR168" s="235"/>
      <c r="AT168" s="235"/>
      <c r="AV168" s="232"/>
      <c r="AY168" s="235"/>
      <c r="BA168" s="235"/>
      <c r="BC168" s="232"/>
    </row>
    <row r="169" spans="41:55" x14ac:dyDescent="0.25">
      <c r="AO169" s="231"/>
      <c r="AR169" s="235"/>
      <c r="AT169" s="235"/>
      <c r="AV169" s="232"/>
      <c r="AY169" s="235"/>
      <c r="BA169" s="235"/>
      <c r="BC169" s="232"/>
    </row>
    <row r="170" spans="41:55" x14ac:dyDescent="0.25">
      <c r="AO170" s="231"/>
      <c r="AR170" s="235"/>
      <c r="AT170" s="235"/>
      <c r="AV170" s="232"/>
      <c r="AY170" s="235"/>
      <c r="BA170" s="235"/>
      <c r="BC170" s="232"/>
    </row>
    <row r="171" spans="41:55" x14ac:dyDescent="0.25">
      <c r="AO171" s="231"/>
      <c r="AR171" s="235"/>
      <c r="AT171" s="235"/>
      <c r="AV171" s="232"/>
      <c r="AY171" s="235"/>
      <c r="BA171" s="235"/>
      <c r="BC171" s="232"/>
    </row>
    <row r="172" spans="41:55" x14ac:dyDescent="0.25">
      <c r="AO172" s="231"/>
      <c r="AR172" s="235"/>
      <c r="AT172" s="235"/>
      <c r="AV172" s="232"/>
      <c r="AY172" s="235"/>
      <c r="BA172" s="235"/>
      <c r="BC172" s="232"/>
    </row>
    <row r="173" spans="41:55" x14ac:dyDescent="0.25">
      <c r="AO173" s="231"/>
      <c r="AR173" s="235"/>
      <c r="AT173" s="235"/>
      <c r="AV173" s="232"/>
      <c r="AY173" s="235"/>
      <c r="BA173" s="235"/>
      <c r="BC173" s="232"/>
    </row>
    <row r="174" spans="41:55" x14ac:dyDescent="0.25">
      <c r="AO174" s="231"/>
      <c r="AR174" s="235"/>
      <c r="AT174" s="235"/>
      <c r="AV174" s="232"/>
      <c r="AY174" s="235"/>
      <c r="BA174" s="235"/>
      <c r="BC174" s="232"/>
    </row>
    <row r="175" spans="41:55" x14ac:dyDescent="0.25">
      <c r="AO175" s="231"/>
      <c r="AR175" s="235"/>
      <c r="AT175" s="235"/>
      <c r="AV175" s="232"/>
      <c r="AY175" s="235"/>
      <c r="BA175" s="235"/>
      <c r="BC175" s="232"/>
    </row>
    <row r="176" spans="41:55" x14ac:dyDescent="0.25">
      <c r="AO176" s="231"/>
      <c r="AR176" s="235"/>
      <c r="AT176" s="235"/>
      <c r="AV176" s="232"/>
      <c r="AY176" s="235"/>
      <c r="BA176" s="235"/>
      <c r="BC176" s="232"/>
    </row>
    <row r="177" spans="41:55" x14ac:dyDescent="0.25">
      <c r="AO177" s="231"/>
      <c r="AR177" s="235"/>
      <c r="AT177" s="235"/>
      <c r="AV177" s="232"/>
      <c r="AY177" s="235"/>
      <c r="BA177" s="235"/>
      <c r="BC177" s="232"/>
    </row>
    <row r="178" spans="41:55" x14ac:dyDescent="0.25">
      <c r="AO178" s="231"/>
      <c r="AR178" s="235"/>
      <c r="AT178" s="235"/>
      <c r="AV178" s="232"/>
      <c r="AY178" s="235"/>
      <c r="BA178" s="235"/>
      <c r="BC178" s="232"/>
    </row>
    <row r="179" spans="41:55" x14ac:dyDescent="0.25">
      <c r="AO179" s="231"/>
      <c r="AR179" s="235"/>
      <c r="AT179" s="235"/>
      <c r="AV179" s="232"/>
      <c r="AY179" s="235"/>
      <c r="BA179" s="235"/>
      <c r="BC179" s="232"/>
    </row>
    <row r="180" spans="41:55" x14ac:dyDescent="0.25">
      <c r="AO180" s="231"/>
      <c r="AR180" s="235"/>
      <c r="AT180" s="235"/>
      <c r="AV180" s="232"/>
      <c r="AY180" s="235"/>
      <c r="BA180" s="235"/>
      <c r="BC180" s="232"/>
    </row>
    <row r="181" spans="41:55" x14ac:dyDescent="0.25">
      <c r="AO181" s="231"/>
      <c r="AR181" s="235"/>
      <c r="AT181" s="235"/>
      <c r="AV181" s="232"/>
      <c r="AY181" s="235"/>
      <c r="BA181" s="235"/>
      <c r="BC181" s="232"/>
    </row>
    <row r="182" spans="41:55" x14ac:dyDescent="0.25">
      <c r="AO182" s="231"/>
      <c r="AR182" s="235"/>
      <c r="AT182" s="235"/>
      <c r="AV182" s="232"/>
      <c r="AY182" s="235"/>
      <c r="BA182" s="235"/>
      <c r="BC182" s="232"/>
    </row>
    <row r="183" spans="41:55" x14ac:dyDescent="0.25">
      <c r="AO183" s="231"/>
      <c r="AR183" s="235"/>
      <c r="AT183" s="235"/>
      <c r="AV183" s="232"/>
      <c r="AY183" s="235"/>
      <c r="BA183" s="235"/>
      <c r="BC183" s="232"/>
    </row>
    <row r="184" spans="41:55" x14ac:dyDescent="0.25">
      <c r="AO184" s="231"/>
      <c r="AR184" s="235"/>
      <c r="AT184" s="235"/>
      <c r="AV184" s="232"/>
      <c r="AY184" s="235"/>
      <c r="BA184" s="235"/>
      <c r="BC184" s="232"/>
    </row>
    <row r="185" spans="41:55" x14ac:dyDescent="0.25">
      <c r="AO185" s="231"/>
      <c r="AR185" s="235"/>
      <c r="AT185" s="235"/>
      <c r="AV185" s="232"/>
      <c r="AY185" s="235"/>
      <c r="BA185" s="235"/>
      <c r="BC185" s="232"/>
    </row>
    <row r="186" spans="41:55" x14ac:dyDescent="0.25">
      <c r="AO186" s="231"/>
      <c r="AR186" s="235"/>
      <c r="AT186" s="235"/>
      <c r="AV186" s="232"/>
      <c r="AY186" s="235"/>
      <c r="BA186" s="235"/>
      <c r="BC186" s="232"/>
    </row>
    <row r="187" spans="41:55" x14ac:dyDescent="0.25">
      <c r="AO187" s="231"/>
      <c r="AR187" s="235"/>
      <c r="AT187" s="235"/>
      <c r="AV187" s="232"/>
      <c r="AY187" s="235"/>
      <c r="BA187" s="235"/>
      <c r="BC187" s="232"/>
    </row>
    <row r="188" spans="41:55" x14ac:dyDescent="0.25">
      <c r="AO188" s="231"/>
      <c r="AR188" s="235"/>
      <c r="AT188" s="235"/>
      <c r="AV188" s="232"/>
      <c r="AY188" s="235"/>
      <c r="BA188" s="235"/>
      <c r="BC188" s="232"/>
    </row>
    <row r="189" spans="41:55" x14ac:dyDescent="0.25">
      <c r="AO189" s="231"/>
      <c r="AR189" s="235"/>
      <c r="AT189" s="235"/>
      <c r="AV189" s="232"/>
      <c r="AY189" s="235"/>
      <c r="BA189" s="235"/>
      <c r="BC189" s="232"/>
    </row>
    <row r="190" spans="41:55" x14ac:dyDescent="0.25">
      <c r="AO190" s="231"/>
      <c r="AR190" s="235"/>
      <c r="AT190" s="235"/>
      <c r="AV190" s="232"/>
      <c r="AY190" s="235"/>
      <c r="BA190" s="235"/>
      <c r="BC190" s="232"/>
    </row>
    <row r="191" spans="41:55" x14ac:dyDescent="0.25">
      <c r="AO191" s="231"/>
      <c r="AR191" s="235"/>
      <c r="AT191" s="235"/>
      <c r="AV191" s="232"/>
      <c r="AY191" s="235"/>
      <c r="BA191" s="235"/>
      <c r="BC191" s="232"/>
    </row>
    <row r="192" spans="41:55" x14ac:dyDescent="0.25">
      <c r="AO192" s="231"/>
      <c r="AR192" s="235"/>
      <c r="AT192" s="235"/>
      <c r="AV192" s="232"/>
      <c r="AY192" s="235"/>
      <c r="BA192" s="235"/>
      <c r="BC192" s="232"/>
    </row>
    <row r="193" spans="41:55" x14ac:dyDescent="0.25">
      <c r="AO193" s="231"/>
      <c r="AR193" s="235"/>
      <c r="AT193" s="235"/>
      <c r="AV193" s="232"/>
      <c r="AY193" s="235"/>
      <c r="BA193" s="235"/>
      <c r="BC193" s="232"/>
    </row>
    <row r="194" spans="41:55" x14ac:dyDescent="0.25">
      <c r="AO194" s="231"/>
      <c r="AR194" s="235"/>
      <c r="AT194" s="235"/>
      <c r="AV194" s="232"/>
      <c r="AY194" s="235"/>
      <c r="BA194" s="235"/>
      <c r="BC194" s="232"/>
    </row>
    <row r="195" spans="41:55" x14ac:dyDescent="0.25">
      <c r="AO195" s="231"/>
      <c r="AR195" s="235"/>
      <c r="AT195" s="235"/>
      <c r="AV195" s="232"/>
      <c r="AY195" s="235"/>
      <c r="BA195" s="235"/>
      <c r="BC195" s="232"/>
    </row>
    <row r="196" spans="41:55" x14ac:dyDescent="0.25">
      <c r="AO196" s="231"/>
      <c r="AR196" s="235"/>
      <c r="AT196" s="235"/>
      <c r="AV196" s="232"/>
      <c r="AY196" s="235"/>
      <c r="BA196" s="235"/>
      <c r="BC196" s="232"/>
    </row>
    <row r="197" spans="41:55" x14ac:dyDescent="0.25">
      <c r="AO197" s="231"/>
      <c r="AR197" s="235"/>
      <c r="AT197" s="235"/>
      <c r="AV197" s="232"/>
      <c r="AY197" s="235"/>
      <c r="BA197" s="235"/>
      <c r="BC197" s="232"/>
    </row>
    <row r="198" spans="41:55" x14ac:dyDescent="0.25">
      <c r="AO198" s="231"/>
      <c r="AR198" s="235"/>
      <c r="AT198" s="235"/>
      <c r="AV198" s="232"/>
      <c r="AY198" s="235"/>
      <c r="BA198" s="235"/>
      <c r="BC198" s="232"/>
    </row>
    <row r="199" spans="41:55" x14ac:dyDescent="0.25">
      <c r="AO199" s="231"/>
      <c r="AR199" s="235"/>
      <c r="AT199" s="235"/>
      <c r="AV199" s="232"/>
      <c r="AY199" s="235"/>
      <c r="BA199" s="235"/>
      <c r="BC199" s="232"/>
    </row>
    <row r="200" spans="41:55" x14ac:dyDescent="0.25">
      <c r="AO200" s="231"/>
      <c r="AR200" s="235"/>
      <c r="AT200" s="235"/>
      <c r="AV200" s="232"/>
      <c r="AY200" s="235"/>
      <c r="BA200" s="235"/>
      <c r="BC200" s="232"/>
    </row>
    <row r="201" spans="41:55" x14ac:dyDescent="0.25">
      <c r="AO201" s="231"/>
      <c r="AR201" s="235"/>
      <c r="AT201" s="235"/>
      <c r="AV201" s="232"/>
      <c r="AY201" s="235"/>
      <c r="BA201" s="235"/>
      <c r="BC201" s="232"/>
    </row>
    <row r="202" spans="41:55" x14ac:dyDescent="0.25">
      <c r="AO202" s="231"/>
      <c r="AR202" s="235"/>
      <c r="AT202" s="235"/>
      <c r="AV202" s="232"/>
      <c r="AY202" s="235"/>
      <c r="BA202" s="235"/>
      <c r="BC202" s="232"/>
    </row>
    <row r="203" spans="41:55" x14ac:dyDescent="0.25">
      <c r="AO203" s="231"/>
      <c r="AR203" s="235"/>
      <c r="AT203" s="235"/>
      <c r="AV203" s="232"/>
      <c r="AY203" s="235"/>
      <c r="BA203" s="235"/>
      <c r="BC203" s="232"/>
    </row>
    <row r="204" spans="41:55" x14ac:dyDescent="0.25">
      <c r="AO204" s="231"/>
      <c r="AR204" s="235"/>
      <c r="AT204" s="235"/>
      <c r="AV204" s="232"/>
      <c r="AY204" s="235"/>
      <c r="BA204" s="235"/>
      <c r="BC204" s="232"/>
    </row>
    <row r="205" spans="41:55" x14ac:dyDescent="0.25">
      <c r="AO205" s="231"/>
      <c r="AR205" s="235"/>
      <c r="AT205" s="235"/>
      <c r="AV205" s="232"/>
      <c r="AY205" s="235"/>
      <c r="BA205" s="235"/>
      <c r="BC205" s="232"/>
    </row>
    <row r="206" spans="41:55" x14ac:dyDescent="0.25">
      <c r="AO206" s="231"/>
      <c r="AR206" s="235"/>
      <c r="AT206" s="235"/>
      <c r="AV206" s="232"/>
      <c r="AY206" s="235"/>
      <c r="BA206" s="235"/>
      <c r="BC206" s="232"/>
    </row>
    <row r="207" spans="41:55" x14ac:dyDescent="0.25">
      <c r="AO207" s="231"/>
      <c r="AR207" s="235"/>
      <c r="AT207" s="235"/>
      <c r="AV207" s="232"/>
      <c r="AY207" s="235"/>
      <c r="BA207" s="235"/>
      <c r="BC207" s="232"/>
    </row>
    <row r="208" spans="41:55" x14ac:dyDescent="0.25">
      <c r="AO208" s="231"/>
      <c r="AR208" s="235"/>
      <c r="AT208" s="235"/>
      <c r="AV208" s="232"/>
      <c r="AY208" s="235"/>
      <c r="BA208" s="235"/>
      <c r="BC208" s="232"/>
    </row>
    <row r="209" spans="41:55" x14ac:dyDescent="0.25">
      <c r="AO209" s="231"/>
      <c r="AR209" s="235"/>
      <c r="AT209" s="235"/>
      <c r="AV209" s="232"/>
      <c r="AY209" s="235"/>
      <c r="BA209" s="235"/>
      <c r="BC209" s="232"/>
    </row>
    <row r="210" spans="41:55" x14ac:dyDescent="0.25">
      <c r="AO210" s="231"/>
      <c r="AR210" s="235"/>
      <c r="AT210" s="235"/>
      <c r="AV210" s="232"/>
      <c r="AY210" s="235"/>
      <c r="BA210" s="235"/>
      <c r="BC210" s="232"/>
    </row>
    <row r="211" spans="41:55" x14ac:dyDescent="0.25">
      <c r="AO211" s="231"/>
      <c r="AR211" s="235"/>
      <c r="AT211" s="235"/>
      <c r="AV211" s="232"/>
      <c r="AY211" s="235"/>
      <c r="BA211" s="235"/>
      <c r="BC211" s="232"/>
    </row>
    <row r="212" spans="41:55" x14ac:dyDescent="0.25">
      <c r="AO212" s="231"/>
      <c r="AR212" s="235"/>
      <c r="AT212" s="235"/>
      <c r="AV212" s="232"/>
      <c r="AY212" s="235"/>
      <c r="BA212" s="235"/>
      <c r="BC212" s="232"/>
    </row>
    <row r="213" spans="41:55" x14ac:dyDescent="0.25">
      <c r="AO213" s="231"/>
      <c r="AR213" s="235"/>
      <c r="AT213" s="235"/>
      <c r="AV213" s="232"/>
      <c r="AY213" s="235"/>
      <c r="BA213" s="235"/>
      <c r="BC213" s="232"/>
    </row>
    <row r="214" spans="41:55" x14ac:dyDescent="0.25">
      <c r="AO214" s="231"/>
      <c r="AR214" s="235"/>
      <c r="AT214" s="235"/>
      <c r="AV214" s="232"/>
      <c r="AY214" s="235"/>
      <c r="BA214" s="235"/>
      <c r="BC214" s="232"/>
    </row>
    <row r="215" spans="41:55" x14ac:dyDescent="0.25">
      <c r="AO215" s="231"/>
      <c r="AR215" s="235"/>
      <c r="AT215" s="235"/>
      <c r="AV215" s="232"/>
      <c r="AY215" s="235"/>
      <c r="BA215" s="235"/>
      <c r="BC215" s="232"/>
    </row>
    <row r="216" spans="41:55" x14ac:dyDescent="0.25">
      <c r="AO216" s="231"/>
      <c r="AR216" s="235"/>
      <c r="AT216" s="235"/>
      <c r="AV216" s="232"/>
      <c r="AY216" s="235"/>
      <c r="BA216" s="235"/>
      <c r="BC216" s="232"/>
    </row>
    <row r="217" spans="41:55" x14ac:dyDescent="0.25">
      <c r="AO217" s="231"/>
      <c r="AR217" s="235"/>
      <c r="AT217" s="235"/>
      <c r="AV217" s="232"/>
      <c r="AY217" s="235"/>
      <c r="BA217" s="235"/>
      <c r="BC217" s="232"/>
    </row>
    <row r="218" spans="41:55" x14ac:dyDescent="0.25">
      <c r="AO218" s="231"/>
      <c r="AR218" s="235"/>
      <c r="AT218" s="235"/>
      <c r="AV218" s="232"/>
      <c r="AY218" s="235"/>
      <c r="BA218" s="235"/>
      <c r="BC218" s="232"/>
    </row>
    <row r="219" spans="41:55" x14ac:dyDescent="0.25">
      <c r="AO219" s="231"/>
      <c r="AR219" s="235"/>
      <c r="AT219" s="235"/>
      <c r="AV219" s="232"/>
      <c r="AY219" s="235"/>
      <c r="BA219" s="235"/>
      <c r="BC219" s="232"/>
    </row>
    <row r="220" spans="41:55" x14ac:dyDescent="0.25">
      <c r="AO220" s="231"/>
      <c r="AR220" s="235"/>
      <c r="AT220" s="235"/>
      <c r="AV220" s="232"/>
      <c r="AY220" s="235"/>
      <c r="BA220" s="235"/>
      <c r="BC220" s="232"/>
    </row>
    <row r="221" spans="41:55" x14ac:dyDescent="0.25">
      <c r="AO221" s="231"/>
      <c r="AR221" s="235"/>
      <c r="AT221" s="235"/>
      <c r="AV221" s="232"/>
      <c r="AY221" s="235"/>
      <c r="BA221" s="235"/>
      <c r="BC221" s="232"/>
    </row>
    <row r="222" spans="41:55" x14ac:dyDescent="0.25">
      <c r="AO222" s="231"/>
      <c r="AR222" s="235"/>
      <c r="AT222" s="235"/>
      <c r="AV222" s="232"/>
      <c r="AY222" s="235"/>
      <c r="BA222" s="235"/>
      <c r="BC222" s="232"/>
    </row>
    <row r="223" spans="41:55" x14ac:dyDescent="0.25">
      <c r="AO223" s="231"/>
      <c r="AR223" s="235"/>
      <c r="AT223" s="235"/>
      <c r="AV223" s="232"/>
      <c r="AY223" s="235"/>
      <c r="BA223" s="235"/>
      <c r="BC223" s="232"/>
    </row>
    <row r="224" spans="41:55" x14ac:dyDescent="0.25">
      <c r="AO224" s="231"/>
      <c r="AR224" s="235"/>
      <c r="AT224" s="235"/>
      <c r="AV224" s="232"/>
      <c r="AY224" s="235"/>
      <c r="BA224" s="235"/>
      <c r="BC224" s="232"/>
    </row>
    <row r="225" spans="41:55" x14ac:dyDescent="0.25">
      <c r="AO225" s="231"/>
      <c r="AR225" s="235"/>
      <c r="AT225" s="235"/>
      <c r="AV225" s="232"/>
      <c r="AY225" s="235"/>
      <c r="BA225" s="235"/>
      <c r="BC225" s="232"/>
    </row>
    <row r="226" spans="41:55" x14ac:dyDescent="0.25">
      <c r="AO226" s="231"/>
      <c r="AR226" s="235"/>
      <c r="AT226" s="235"/>
      <c r="AV226" s="232"/>
      <c r="AY226" s="235"/>
      <c r="BA226" s="235"/>
      <c r="BC226" s="232"/>
    </row>
    <row r="227" spans="41:55" x14ac:dyDescent="0.25">
      <c r="AO227" s="231"/>
      <c r="AR227" s="235"/>
      <c r="AT227" s="235"/>
      <c r="AV227" s="232"/>
      <c r="AY227" s="235"/>
      <c r="BA227" s="235"/>
      <c r="BC227" s="232"/>
    </row>
    <row r="228" spans="41:55" x14ac:dyDescent="0.25">
      <c r="AO228" s="231"/>
      <c r="AR228" s="235"/>
      <c r="AT228" s="235"/>
      <c r="AV228" s="232"/>
      <c r="AY228" s="235"/>
      <c r="BA228" s="235"/>
      <c r="BC228" s="232"/>
    </row>
    <row r="229" spans="41:55" x14ac:dyDescent="0.25">
      <c r="AO229" s="231"/>
      <c r="AR229" s="235"/>
      <c r="AT229" s="235"/>
      <c r="AV229" s="232"/>
      <c r="AY229" s="235"/>
      <c r="BA229" s="235"/>
      <c r="BC229" s="232"/>
    </row>
    <row r="230" spans="41:55" x14ac:dyDescent="0.25">
      <c r="AO230" s="231"/>
      <c r="AR230" s="235"/>
      <c r="AT230" s="235"/>
      <c r="AV230" s="232"/>
      <c r="AY230" s="235"/>
      <c r="BA230" s="235"/>
      <c r="BC230" s="232"/>
    </row>
    <row r="231" spans="41:55" x14ac:dyDescent="0.25">
      <c r="AO231" s="231"/>
      <c r="AR231" s="235"/>
      <c r="AT231" s="235"/>
      <c r="AV231" s="232"/>
      <c r="AY231" s="235"/>
      <c r="BA231" s="235"/>
      <c r="BC231" s="232"/>
    </row>
    <row r="232" spans="41:55" x14ac:dyDescent="0.25">
      <c r="AO232" s="231"/>
      <c r="AR232" s="235"/>
      <c r="AT232" s="235"/>
      <c r="AV232" s="232"/>
      <c r="AY232" s="235"/>
      <c r="BA232" s="235"/>
      <c r="BC232" s="232"/>
    </row>
    <row r="233" spans="41:55" x14ac:dyDescent="0.25">
      <c r="AO233" s="231"/>
      <c r="AR233" s="235"/>
      <c r="AT233" s="235"/>
      <c r="AV233" s="232"/>
      <c r="AY233" s="235"/>
      <c r="BA233" s="235"/>
      <c r="BC233" s="232"/>
    </row>
    <row r="234" spans="41:55" x14ac:dyDescent="0.25">
      <c r="AO234" s="231"/>
      <c r="AR234" s="235"/>
      <c r="AT234" s="235"/>
      <c r="AV234" s="232"/>
      <c r="AY234" s="235"/>
      <c r="BA234" s="235"/>
      <c r="BC234" s="232"/>
    </row>
    <row r="235" spans="41:55" x14ac:dyDescent="0.25">
      <c r="AO235" s="231"/>
      <c r="AR235" s="235"/>
      <c r="AT235" s="235"/>
      <c r="AV235" s="232"/>
      <c r="AY235" s="235"/>
      <c r="BA235" s="235"/>
      <c r="BC235" s="232"/>
    </row>
    <row r="236" spans="41:55" x14ac:dyDescent="0.25">
      <c r="AO236" s="231"/>
      <c r="AR236" s="235"/>
      <c r="AT236" s="235"/>
      <c r="AV236" s="232"/>
      <c r="AY236" s="235"/>
      <c r="BA236" s="235"/>
      <c r="BC236" s="232"/>
    </row>
    <row r="237" spans="41:55" x14ac:dyDescent="0.25">
      <c r="AO237" s="231"/>
      <c r="AR237" s="235"/>
      <c r="AT237" s="235"/>
      <c r="AV237" s="232"/>
      <c r="AY237" s="235"/>
      <c r="BA237" s="235"/>
      <c r="BC237" s="232"/>
    </row>
    <row r="238" spans="41:55" x14ac:dyDescent="0.25">
      <c r="AO238" s="231"/>
      <c r="AR238" s="235"/>
      <c r="AT238" s="235"/>
      <c r="AV238" s="232"/>
      <c r="AY238" s="235"/>
      <c r="BA238" s="235"/>
      <c r="BC238" s="232"/>
    </row>
    <row r="239" spans="41:55" x14ac:dyDescent="0.25">
      <c r="AO239" s="231"/>
      <c r="AR239" s="235"/>
      <c r="AT239" s="235"/>
      <c r="AV239" s="232"/>
      <c r="AY239" s="235"/>
      <c r="BA239" s="235"/>
      <c r="BC239" s="232"/>
    </row>
    <row r="240" spans="41:55" x14ac:dyDescent="0.25">
      <c r="AO240" s="231"/>
      <c r="AR240" s="235"/>
      <c r="AT240" s="235"/>
      <c r="AV240" s="232"/>
      <c r="AY240" s="235"/>
      <c r="BA240" s="235"/>
      <c r="BC240" s="232"/>
    </row>
    <row r="241" spans="41:55" x14ac:dyDescent="0.25">
      <c r="AO241" s="231"/>
      <c r="AR241" s="235"/>
      <c r="AT241" s="235"/>
      <c r="AV241" s="232"/>
      <c r="AY241" s="235"/>
      <c r="BA241" s="235"/>
      <c r="BC241" s="232"/>
    </row>
    <row r="242" spans="41:55" x14ac:dyDescent="0.25">
      <c r="AO242" s="231"/>
      <c r="AR242" s="235"/>
      <c r="AT242" s="235"/>
      <c r="AV242" s="232"/>
      <c r="AY242" s="235"/>
      <c r="BA242" s="235"/>
      <c r="BC242" s="232"/>
    </row>
    <row r="243" spans="41:55" x14ac:dyDescent="0.25">
      <c r="AO243" s="231"/>
      <c r="AR243" s="235"/>
      <c r="AT243" s="235"/>
      <c r="AV243" s="232"/>
      <c r="AY243" s="235"/>
      <c r="BA243" s="235"/>
      <c r="BC243" s="232"/>
    </row>
    <row r="244" spans="41:55" x14ac:dyDescent="0.25">
      <c r="AO244" s="231"/>
      <c r="AR244" s="235"/>
      <c r="AT244" s="235"/>
      <c r="AV244" s="232"/>
      <c r="AY244" s="235"/>
      <c r="BA244" s="235"/>
      <c r="BC244" s="232"/>
    </row>
    <row r="245" spans="41:55" x14ac:dyDescent="0.25">
      <c r="AO245" s="231"/>
      <c r="AR245" s="235"/>
      <c r="AT245" s="235"/>
      <c r="AV245" s="232"/>
      <c r="AY245" s="235"/>
      <c r="BA245" s="235"/>
      <c r="BC245" s="232"/>
    </row>
    <row r="246" spans="41:55" x14ac:dyDescent="0.25">
      <c r="AO246" s="231"/>
      <c r="AR246" s="235"/>
      <c r="AT246" s="235"/>
      <c r="AV246" s="232"/>
      <c r="AY246" s="235"/>
      <c r="BA246" s="235"/>
      <c r="BC246" s="232"/>
    </row>
    <row r="247" spans="41:55" x14ac:dyDescent="0.25">
      <c r="AO247" s="231"/>
      <c r="AR247" s="235"/>
      <c r="AT247" s="235"/>
      <c r="AV247" s="232"/>
      <c r="AY247" s="235"/>
      <c r="BA247" s="235"/>
      <c r="BC247" s="232"/>
    </row>
    <row r="248" spans="41:55" x14ac:dyDescent="0.25">
      <c r="AO248" s="231"/>
      <c r="AR248" s="235"/>
      <c r="AT248" s="235"/>
      <c r="AV248" s="232"/>
      <c r="AY248" s="235"/>
      <c r="BA248" s="235"/>
      <c r="BC248" s="232"/>
    </row>
    <row r="249" spans="41:55" x14ac:dyDescent="0.25">
      <c r="AO249" s="231"/>
      <c r="AR249" s="235"/>
      <c r="AT249" s="235"/>
      <c r="AV249" s="232"/>
      <c r="AY249" s="235"/>
      <c r="BA249" s="235"/>
      <c r="BC249" s="232"/>
    </row>
    <row r="250" spans="41:55" x14ac:dyDescent="0.25">
      <c r="AO250" s="231"/>
      <c r="AR250" s="235"/>
      <c r="AT250" s="235"/>
      <c r="AV250" s="232"/>
      <c r="AY250" s="235"/>
      <c r="BA250" s="235"/>
      <c r="BC250" s="232"/>
    </row>
    <row r="251" spans="41:55" x14ac:dyDescent="0.25">
      <c r="AO251" s="231"/>
      <c r="AR251" s="235"/>
      <c r="AT251" s="235"/>
      <c r="AV251" s="232"/>
      <c r="AY251" s="235"/>
      <c r="BA251" s="235"/>
      <c r="BC251" s="232"/>
    </row>
    <row r="252" spans="41:55" x14ac:dyDescent="0.25">
      <c r="AO252" s="231"/>
      <c r="AR252" s="235"/>
      <c r="AT252" s="235"/>
      <c r="AV252" s="232"/>
      <c r="AY252" s="235"/>
      <c r="BA252" s="235"/>
      <c r="BC252" s="232"/>
    </row>
    <row r="253" spans="41:55" x14ac:dyDescent="0.25">
      <c r="AO253" s="231"/>
      <c r="AR253" s="235"/>
      <c r="AT253" s="235"/>
      <c r="AV253" s="232"/>
      <c r="AY253" s="235"/>
      <c r="BA253" s="235"/>
      <c r="BC253" s="232"/>
    </row>
    <row r="254" spans="41:55" x14ac:dyDescent="0.25">
      <c r="AO254" s="231"/>
      <c r="AR254" s="235"/>
      <c r="AT254" s="235"/>
      <c r="AV254" s="232"/>
      <c r="AY254" s="235"/>
      <c r="BA254" s="235"/>
      <c r="BC254" s="232"/>
    </row>
    <row r="255" spans="41:55" x14ac:dyDescent="0.25">
      <c r="AO255" s="231"/>
      <c r="AR255" s="235"/>
      <c r="AT255" s="235"/>
      <c r="AV255" s="232"/>
      <c r="AY255" s="235"/>
      <c r="BA255" s="235"/>
      <c r="BC255" s="232"/>
    </row>
    <row r="256" spans="41:55" x14ac:dyDescent="0.25">
      <c r="AO256" s="231"/>
      <c r="AR256" s="235"/>
      <c r="AT256" s="235"/>
      <c r="AV256" s="232"/>
      <c r="AY256" s="235"/>
      <c r="BA256" s="235"/>
      <c r="BC256" s="232"/>
    </row>
    <row r="257" spans="41:55" x14ac:dyDescent="0.25">
      <c r="AO257" s="231"/>
      <c r="AR257" s="235"/>
      <c r="AT257" s="235"/>
      <c r="AV257" s="232"/>
      <c r="AY257" s="235"/>
      <c r="BA257" s="235"/>
      <c r="BC257" s="232"/>
    </row>
    <row r="258" spans="41:55" x14ac:dyDescent="0.25">
      <c r="AO258" s="231"/>
      <c r="AR258" s="235"/>
      <c r="AT258" s="235"/>
      <c r="AV258" s="232"/>
      <c r="AY258" s="235"/>
      <c r="BA258" s="235"/>
      <c r="BC258" s="232"/>
    </row>
    <row r="259" spans="41:55" x14ac:dyDescent="0.25">
      <c r="AO259" s="231"/>
      <c r="AR259" s="235"/>
      <c r="AT259" s="235"/>
      <c r="AV259" s="232"/>
      <c r="AY259" s="235"/>
      <c r="BA259" s="235"/>
      <c r="BC259" s="232"/>
    </row>
    <row r="260" spans="41:55" x14ac:dyDescent="0.25">
      <c r="AO260" s="231"/>
      <c r="AR260" s="235"/>
      <c r="AT260" s="235"/>
      <c r="AV260" s="232"/>
      <c r="AY260" s="235"/>
      <c r="BA260" s="235"/>
      <c r="BC260" s="232"/>
    </row>
    <row r="261" spans="41:55" x14ac:dyDescent="0.25">
      <c r="AO261" s="231"/>
      <c r="AR261" s="235"/>
      <c r="AT261" s="235"/>
      <c r="AV261" s="232"/>
      <c r="AY261" s="235"/>
      <c r="BA261" s="235"/>
      <c r="BC261" s="232"/>
    </row>
    <row r="262" spans="41:55" x14ac:dyDescent="0.25">
      <c r="AO262" s="231"/>
      <c r="AR262" s="235"/>
      <c r="AT262" s="235"/>
      <c r="AV262" s="232"/>
      <c r="AY262" s="235"/>
      <c r="BA262" s="235"/>
      <c r="BC262" s="232"/>
    </row>
    <row r="263" spans="41:55" x14ac:dyDescent="0.25">
      <c r="AO263" s="231"/>
      <c r="AR263" s="235"/>
      <c r="AT263" s="235"/>
      <c r="AV263" s="232"/>
      <c r="AY263" s="235"/>
      <c r="BA263" s="235"/>
      <c r="BC263" s="232"/>
    </row>
    <row r="264" spans="41:55" x14ac:dyDescent="0.25">
      <c r="AO264" s="231"/>
      <c r="AR264" s="235"/>
      <c r="AT264" s="235"/>
      <c r="AV264" s="232"/>
      <c r="AY264" s="235"/>
      <c r="BA264" s="235"/>
      <c r="BC264" s="232"/>
    </row>
    <row r="265" spans="41:55" x14ac:dyDescent="0.25">
      <c r="AO265" s="231"/>
      <c r="AR265" s="235"/>
      <c r="AT265" s="235"/>
      <c r="AV265" s="232"/>
      <c r="AY265" s="235"/>
      <c r="BA265" s="235"/>
      <c r="BC265" s="232"/>
    </row>
    <row r="266" spans="41:55" x14ac:dyDescent="0.25">
      <c r="AO266" s="231"/>
      <c r="AR266" s="235"/>
      <c r="AT266" s="235"/>
      <c r="AV266" s="232"/>
      <c r="AY266" s="235"/>
      <c r="BA266" s="235"/>
      <c r="BC266" s="232"/>
    </row>
    <row r="267" spans="41:55" x14ac:dyDescent="0.25">
      <c r="AO267" s="231"/>
      <c r="AR267" s="235"/>
      <c r="AT267" s="235"/>
      <c r="AV267" s="232"/>
      <c r="AY267" s="235"/>
      <c r="BA267" s="235"/>
      <c r="BC267" s="232"/>
    </row>
    <row r="268" spans="41:55" x14ac:dyDescent="0.25">
      <c r="AO268" s="231"/>
      <c r="AR268" s="235"/>
      <c r="AT268" s="235"/>
      <c r="AV268" s="232"/>
      <c r="AY268" s="235"/>
      <c r="BA268" s="235"/>
      <c r="BC268" s="232"/>
    </row>
    <row r="269" spans="41:55" x14ac:dyDescent="0.25">
      <c r="AO269" s="231"/>
      <c r="AR269" s="235"/>
      <c r="AT269" s="235"/>
      <c r="AV269" s="232"/>
      <c r="AY269" s="235"/>
      <c r="BA269" s="235"/>
      <c r="BC269" s="232"/>
    </row>
    <row r="270" spans="41:55" x14ac:dyDescent="0.25">
      <c r="AO270" s="231"/>
      <c r="AR270" s="235"/>
      <c r="AT270" s="235"/>
      <c r="AV270" s="232"/>
      <c r="AY270" s="235"/>
      <c r="BA270" s="235"/>
      <c r="BC270" s="232"/>
    </row>
    <row r="271" spans="41:55" x14ac:dyDescent="0.25">
      <c r="AO271" s="231"/>
      <c r="AR271" s="235"/>
      <c r="AT271" s="235"/>
      <c r="AV271" s="232"/>
      <c r="AY271" s="235"/>
      <c r="BA271" s="235"/>
      <c r="BC271" s="232"/>
    </row>
    <row r="272" spans="41:55" x14ac:dyDescent="0.25">
      <c r="AO272" s="231"/>
      <c r="AR272" s="235"/>
      <c r="AT272" s="235"/>
      <c r="AV272" s="232"/>
      <c r="AY272" s="235"/>
      <c r="BA272" s="235"/>
      <c r="BC272" s="232"/>
    </row>
    <row r="273" spans="41:55" x14ac:dyDescent="0.25">
      <c r="AO273" s="231"/>
      <c r="AR273" s="235"/>
      <c r="AT273" s="235"/>
      <c r="AV273" s="232"/>
      <c r="AY273" s="235"/>
      <c r="BA273" s="235"/>
      <c r="BC273" s="232"/>
    </row>
    <row r="274" spans="41:55" x14ac:dyDescent="0.25">
      <c r="AO274" s="231"/>
      <c r="AR274" s="235"/>
      <c r="AT274" s="235"/>
      <c r="AV274" s="232"/>
      <c r="AY274" s="235"/>
      <c r="BA274" s="235"/>
      <c r="BC274" s="232"/>
    </row>
    <row r="275" spans="41:55" x14ac:dyDescent="0.25">
      <c r="AO275" s="231"/>
      <c r="AR275" s="235"/>
      <c r="AT275" s="235"/>
      <c r="AV275" s="232"/>
      <c r="AY275" s="235"/>
      <c r="BA275" s="235"/>
      <c r="BC275" s="232"/>
    </row>
    <row r="276" spans="41:55" x14ac:dyDescent="0.25">
      <c r="AO276" s="231"/>
      <c r="AR276" s="235"/>
      <c r="AT276" s="235"/>
      <c r="AV276" s="232"/>
      <c r="AY276" s="235"/>
      <c r="BA276" s="235"/>
      <c r="BC276" s="232"/>
    </row>
    <row r="277" spans="41:55" x14ac:dyDescent="0.25">
      <c r="AO277" s="231"/>
      <c r="AR277" s="235"/>
      <c r="AT277" s="235"/>
      <c r="AV277" s="232"/>
      <c r="AY277" s="235"/>
      <c r="BA277" s="235"/>
      <c r="BC277" s="232"/>
    </row>
    <row r="278" spans="41:55" x14ac:dyDescent="0.25">
      <c r="AO278" s="231"/>
      <c r="AR278" s="235"/>
      <c r="AT278" s="235"/>
      <c r="AV278" s="232"/>
      <c r="AY278" s="235"/>
      <c r="BA278" s="235"/>
      <c r="BC278" s="232"/>
    </row>
    <row r="279" spans="41:55" x14ac:dyDescent="0.25">
      <c r="AO279" s="231"/>
      <c r="AR279" s="235"/>
      <c r="AT279" s="235"/>
      <c r="AV279" s="232"/>
      <c r="AY279" s="235"/>
      <c r="BA279" s="235"/>
      <c r="BC279" s="232"/>
    </row>
    <row r="280" spans="41:55" x14ac:dyDescent="0.25">
      <c r="AO280" s="231"/>
      <c r="AR280" s="235"/>
      <c r="AT280" s="235"/>
      <c r="AV280" s="232"/>
      <c r="AY280" s="235"/>
      <c r="BA280" s="235"/>
      <c r="BC280" s="232"/>
    </row>
    <row r="281" spans="41:55" x14ac:dyDescent="0.25">
      <c r="AO281" s="231"/>
      <c r="AR281" s="235"/>
      <c r="AT281" s="235"/>
      <c r="AV281" s="232"/>
      <c r="AY281" s="235"/>
      <c r="BA281" s="235"/>
      <c r="BC281" s="232"/>
    </row>
    <row r="282" spans="41:55" x14ac:dyDescent="0.25">
      <c r="AO282" s="231"/>
      <c r="AR282" s="235"/>
      <c r="AT282" s="235"/>
      <c r="AV282" s="232"/>
      <c r="AY282" s="235"/>
      <c r="BA282" s="235"/>
      <c r="BC282" s="232"/>
    </row>
    <row r="283" spans="41:55" x14ac:dyDescent="0.25">
      <c r="AO283" s="231"/>
      <c r="AR283" s="235"/>
      <c r="AT283" s="235"/>
      <c r="AV283" s="232"/>
      <c r="AY283" s="235"/>
      <c r="BA283" s="235"/>
      <c r="BC283" s="232"/>
    </row>
    <row r="284" spans="41:55" x14ac:dyDescent="0.25">
      <c r="AO284" s="231"/>
      <c r="AR284" s="235"/>
      <c r="AT284" s="235"/>
      <c r="AV284" s="232"/>
      <c r="AY284" s="235"/>
      <c r="BA284" s="235"/>
      <c r="BC284" s="232"/>
    </row>
    <row r="285" spans="41:55" x14ac:dyDescent="0.25">
      <c r="AO285" s="231"/>
      <c r="AR285" s="235"/>
      <c r="AT285" s="235"/>
      <c r="AV285" s="232"/>
      <c r="AY285" s="235"/>
      <c r="BA285" s="235"/>
      <c r="BC285" s="232"/>
    </row>
    <row r="286" spans="41:55" x14ac:dyDescent="0.25">
      <c r="AO286" s="231"/>
      <c r="AR286" s="235"/>
      <c r="AT286" s="235"/>
      <c r="AV286" s="232"/>
      <c r="AY286" s="235"/>
      <c r="BA286" s="235"/>
      <c r="BC286" s="232"/>
    </row>
    <row r="287" spans="41:55" x14ac:dyDescent="0.25">
      <c r="AO287" s="231"/>
      <c r="AR287" s="235"/>
      <c r="AT287" s="235"/>
      <c r="AV287" s="232"/>
      <c r="AY287" s="235"/>
      <c r="BA287" s="235"/>
      <c r="BC287" s="232"/>
    </row>
    <row r="288" spans="41:55" x14ac:dyDescent="0.25">
      <c r="AO288" s="231"/>
      <c r="AR288" s="235"/>
      <c r="AT288" s="235"/>
      <c r="AV288" s="232"/>
      <c r="AY288" s="235"/>
      <c r="BA288" s="235"/>
      <c r="BC288" s="232"/>
    </row>
    <row r="289" spans="41:55" x14ac:dyDescent="0.25">
      <c r="AO289" s="231"/>
      <c r="AR289" s="235"/>
      <c r="AT289" s="235"/>
      <c r="AV289" s="232"/>
      <c r="AY289" s="235"/>
      <c r="BA289" s="235"/>
      <c r="BC289" s="232"/>
    </row>
    <row r="290" spans="41:55" x14ac:dyDescent="0.25">
      <c r="AO290" s="231"/>
      <c r="AR290" s="235"/>
      <c r="AT290" s="235"/>
      <c r="AV290" s="232"/>
      <c r="AY290" s="235"/>
      <c r="BA290" s="235"/>
      <c r="BC290" s="232"/>
    </row>
    <row r="291" spans="41:55" x14ac:dyDescent="0.25">
      <c r="AO291" s="231"/>
      <c r="AR291" s="235"/>
      <c r="AT291" s="235"/>
      <c r="AV291" s="232"/>
      <c r="AY291" s="235"/>
      <c r="BA291" s="235"/>
      <c r="BC291" s="232"/>
    </row>
    <row r="292" spans="41:55" x14ac:dyDescent="0.25">
      <c r="AO292" s="231"/>
      <c r="AR292" s="235"/>
      <c r="AT292" s="235"/>
      <c r="AV292" s="232"/>
      <c r="AY292" s="235"/>
      <c r="BA292" s="235"/>
      <c r="BC292" s="232"/>
    </row>
    <row r="293" spans="41:55" x14ac:dyDescent="0.25">
      <c r="AO293" s="231"/>
      <c r="AR293" s="235"/>
      <c r="AT293" s="235"/>
      <c r="AV293" s="232"/>
      <c r="AY293" s="235"/>
      <c r="BA293" s="235"/>
      <c r="BC293" s="232"/>
    </row>
    <row r="294" spans="41:55" x14ac:dyDescent="0.25">
      <c r="AO294" s="231"/>
      <c r="AR294" s="235"/>
      <c r="AT294" s="235"/>
      <c r="AV294" s="232"/>
      <c r="AY294" s="235"/>
      <c r="BA294" s="235"/>
      <c r="BC294" s="232"/>
    </row>
    <row r="295" spans="41:55" x14ac:dyDescent="0.25">
      <c r="AO295" s="231"/>
      <c r="AR295" s="235"/>
      <c r="AT295" s="235"/>
      <c r="AV295" s="232"/>
      <c r="AY295" s="235"/>
      <c r="BA295" s="235"/>
      <c r="BC295" s="232"/>
    </row>
    <row r="296" spans="41:55" x14ac:dyDescent="0.25">
      <c r="AO296" s="231"/>
      <c r="AR296" s="235"/>
      <c r="AT296" s="235"/>
      <c r="AV296" s="232"/>
      <c r="AY296" s="235"/>
      <c r="BA296" s="235"/>
      <c r="BC296" s="232"/>
    </row>
    <row r="297" spans="41:55" x14ac:dyDescent="0.25">
      <c r="AO297" s="231"/>
      <c r="AR297" s="235"/>
      <c r="AT297" s="235"/>
      <c r="AV297" s="232"/>
      <c r="AY297" s="235"/>
      <c r="BA297" s="235"/>
      <c r="BC297" s="232"/>
    </row>
    <row r="298" spans="41:55" x14ac:dyDescent="0.25">
      <c r="AO298" s="231"/>
      <c r="AR298" s="235"/>
      <c r="AT298" s="235"/>
      <c r="AV298" s="232"/>
      <c r="AY298" s="235"/>
      <c r="BA298" s="235"/>
      <c r="BC298" s="232"/>
    </row>
    <row r="299" spans="41:55" x14ac:dyDescent="0.25">
      <c r="AO299" s="231"/>
      <c r="AR299" s="235"/>
      <c r="AT299" s="235"/>
      <c r="AV299" s="232"/>
      <c r="AY299" s="235"/>
      <c r="BA299" s="235"/>
      <c r="BC299" s="232"/>
    </row>
    <row r="300" spans="41:55" x14ac:dyDescent="0.25">
      <c r="AO300" s="231"/>
      <c r="AR300" s="235"/>
      <c r="AT300" s="235"/>
      <c r="AV300" s="232"/>
      <c r="AY300" s="235"/>
      <c r="BA300" s="235"/>
      <c r="BC300" s="232"/>
    </row>
    <row r="301" spans="41:55" x14ac:dyDescent="0.25">
      <c r="AO301" s="231"/>
      <c r="AR301" s="235"/>
      <c r="AT301" s="235"/>
      <c r="AV301" s="232"/>
      <c r="AY301" s="235"/>
      <c r="BA301" s="235"/>
      <c r="BC301" s="232"/>
    </row>
    <row r="302" spans="41:55" x14ac:dyDescent="0.25">
      <c r="AO302" s="231"/>
      <c r="AR302" s="235"/>
      <c r="AT302" s="235"/>
      <c r="AV302" s="232"/>
      <c r="AY302" s="235"/>
      <c r="BA302" s="235"/>
      <c r="BC302" s="232"/>
    </row>
    <row r="303" spans="41:55" x14ac:dyDescent="0.25">
      <c r="AO303" s="231"/>
      <c r="AR303" s="235"/>
      <c r="AT303" s="235"/>
      <c r="AV303" s="232"/>
      <c r="AY303" s="235"/>
      <c r="BA303" s="235"/>
      <c r="BC303" s="232"/>
    </row>
    <row r="304" spans="41:55" x14ac:dyDescent="0.25">
      <c r="AO304" s="231"/>
      <c r="AR304" s="235"/>
      <c r="AT304" s="235"/>
      <c r="AV304" s="232"/>
      <c r="AY304" s="235"/>
      <c r="BA304" s="235"/>
      <c r="BC304" s="232"/>
    </row>
    <row r="305" spans="41:55" x14ac:dyDescent="0.25">
      <c r="AO305" s="231"/>
      <c r="AR305" s="235"/>
      <c r="AT305" s="235"/>
      <c r="AV305" s="232"/>
      <c r="AY305" s="235"/>
      <c r="BA305" s="235"/>
      <c r="BC305" s="232"/>
    </row>
    <row r="306" spans="41:55" x14ac:dyDescent="0.25">
      <c r="AO306" s="231"/>
      <c r="AR306" s="235"/>
      <c r="AT306" s="235"/>
      <c r="AV306" s="232"/>
      <c r="AY306" s="235"/>
      <c r="BA306" s="235"/>
      <c r="BC306" s="232"/>
    </row>
    <row r="307" spans="41:55" x14ac:dyDescent="0.25">
      <c r="AO307" s="231"/>
      <c r="AR307" s="235"/>
      <c r="AT307" s="235"/>
      <c r="AV307" s="232"/>
      <c r="AY307" s="235"/>
      <c r="BA307" s="235"/>
      <c r="BC307" s="232"/>
    </row>
    <row r="308" spans="41:55" x14ac:dyDescent="0.25">
      <c r="AO308" s="231"/>
      <c r="AR308" s="235"/>
      <c r="AT308" s="235"/>
      <c r="AV308" s="232"/>
      <c r="AY308" s="235"/>
      <c r="BA308" s="235"/>
      <c r="BC308" s="232"/>
    </row>
    <row r="309" spans="41:55" x14ac:dyDescent="0.25">
      <c r="AO309" s="231"/>
      <c r="AR309" s="235"/>
      <c r="AT309" s="235"/>
      <c r="AV309" s="232"/>
      <c r="AY309" s="235"/>
      <c r="BA309" s="235"/>
      <c r="BC309" s="232"/>
    </row>
    <row r="310" spans="41:55" x14ac:dyDescent="0.25">
      <c r="AO310" s="231"/>
      <c r="AR310" s="235"/>
      <c r="AT310" s="235"/>
      <c r="AV310" s="232"/>
      <c r="AY310" s="235"/>
      <c r="BA310" s="235"/>
      <c r="BC310" s="232"/>
    </row>
    <row r="311" spans="41:55" x14ac:dyDescent="0.25">
      <c r="AO311" s="231"/>
      <c r="AR311" s="235"/>
      <c r="AT311" s="235"/>
      <c r="AV311" s="232"/>
      <c r="AY311" s="235"/>
      <c r="BA311" s="235"/>
      <c r="BC311" s="232"/>
    </row>
    <row r="312" spans="41:55" x14ac:dyDescent="0.25">
      <c r="AO312" s="231"/>
      <c r="AR312" s="235"/>
      <c r="AT312" s="235"/>
      <c r="AV312" s="232"/>
      <c r="AY312" s="235"/>
      <c r="BA312" s="235"/>
      <c r="BC312" s="232"/>
    </row>
    <row r="313" spans="41:55" x14ac:dyDescent="0.25">
      <c r="AO313" s="231"/>
      <c r="AR313" s="235"/>
      <c r="AT313" s="235"/>
      <c r="AV313" s="232"/>
      <c r="AY313" s="235"/>
      <c r="BA313" s="235"/>
      <c r="BC313" s="232"/>
    </row>
    <row r="314" spans="41:55" x14ac:dyDescent="0.25">
      <c r="AO314" s="231"/>
      <c r="AR314" s="235"/>
      <c r="AT314" s="235"/>
      <c r="AV314" s="232"/>
      <c r="AY314" s="235"/>
      <c r="BA314" s="235"/>
      <c r="BC314" s="232"/>
    </row>
    <row r="315" spans="41:55" x14ac:dyDescent="0.25">
      <c r="AO315" s="231"/>
      <c r="AR315" s="235"/>
      <c r="AT315" s="235"/>
      <c r="AV315" s="232"/>
      <c r="AY315" s="235"/>
      <c r="BA315" s="235"/>
      <c r="BC315" s="232"/>
    </row>
    <row r="316" spans="41:55" x14ac:dyDescent="0.25">
      <c r="AO316" s="231"/>
      <c r="AR316" s="235"/>
      <c r="AT316" s="235"/>
      <c r="AV316" s="232"/>
      <c r="AY316" s="235"/>
      <c r="BA316" s="235"/>
      <c r="BC316" s="232"/>
    </row>
    <row r="317" spans="41:55" x14ac:dyDescent="0.25">
      <c r="AO317" s="231"/>
      <c r="AR317" s="235"/>
      <c r="AT317" s="235"/>
      <c r="AV317" s="232"/>
      <c r="AY317" s="235"/>
      <c r="BA317" s="235"/>
      <c r="BC317" s="232"/>
    </row>
    <row r="318" spans="41:55" x14ac:dyDescent="0.25">
      <c r="AO318" s="231"/>
      <c r="AR318" s="235"/>
      <c r="AT318" s="235"/>
      <c r="AV318" s="232"/>
      <c r="AY318" s="235"/>
      <c r="BA318" s="235"/>
      <c r="BC318" s="232"/>
    </row>
    <row r="319" spans="41:55" x14ac:dyDescent="0.25">
      <c r="AO319" s="231"/>
      <c r="AR319" s="235"/>
      <c r="AT319" s="235"/>
      <c r="AV319" s="232"/>
      <c r="AY319" s="235"/>
      <c r="BA319" s="235"/>
      <c r="BC319" s="232"/>
    </row>
    <row r="320" spans="41:55" x14ac:dyDescent="0.25">
      <c r="AO320" s="231"/>
      <c r="AR320" s="235"/>
      <c r="AT320" s="235"/>
      <c r="AV320" s="232"/>
      <c r="AY320" s="235"/>
      <c r="BA320" s="235"/>
      <c r="BC320" s="232"/>
    </row>
    <row r="321" spans="41:55" x14ac:dyDescent="0.25">
      <c r="AO321" s="231"/>
      <c r="AR321" s="235"/>
      <c r="AT321" s="235"/>
      <c r="AV321" s="232"/>
      <c r="AY321" s="235"/>
      <c r="BA321" s="235"/>
      <c r="BC321" s="232"/>
    </row>
    <row r="322" spans="41:55" x14ac:dyDescent="0.25">
      <c r="AO322" s="231"/>
      <c r="AR322" s="235"/>
      <c r="AT322" s="235"/>
      <c r="AV322" s="232"/>
      <c r="AY322" s="235"/>
      <c r="BA322" s="235"/>
      <c r="BC322" s="232"/>
    </row>
    <row r="323" spans="41:55" x14ac:dyDescent="0.25">
      <c r="AO323" s="231"/>
      <c r="AR323" s="235"/>
      <c r="AT323" s="235"/>
      <c r="AV323" s="232"/>
      <c r="AY323" s="235"/>
      <c r="BA323" s="235"/>
      <c r="BC323" s="232"/>
    </row>
    <row r="324" spans="41:55" x14ac:dyDescent="0.25">
      <c r="AO324" s="231"/>
      <c r="AR324" s="235"/>
      <c r="AT324" s="235"/>
      <c r="AV324" s="232"/>
      <c r="AY324" s="235"/>
      <c r="BA324" s="235"/>
      <c r="BC324" s="232"/>
    </row>
    <row r="325" spans="41:55" x14ac:dyDescent="0.25">
      <c r="AO325" s="231"/>
      <c r="AR325" s="235"/>
      <c r="AT325" s="235"/>
      <c r="AV325" s="232"/>
      <c r="AY325" s="235"/>
      <c r="BA325" s="235"/>
      <c r="BC325" s="232"/>
    </row>
    <row r="326" spans="41:55" x14ac:dyDescent="0.25">
      <c r="AO326" s="231"/>
      <c r="AR326" s="235"/>
      <c r="AT326" s="235"/>
      <c r="AV326" s="232"/>
      <c r="AY326" s="235"/>
      <c r="BA326" s="235"/>
      <c r="BC326" s="232"/>
    </row>
    <row r="327" spans="41:55" x14ac:dyDescent="0.25">
      <c r="AO327" s="231"/>
      <c r="AR327" s="235"/>
      <c r="AT327" s="235"/>
      <c r="AV327" s="232"/>
      <c r="AY327" s="235"/>
      <c r="BA327" s="235"/>
      <c r="BC327" s="232"/>
    </row>
    <row r="328" spans="41:55" x14ac:dyDescent="0.25">
      <c r="AO328" s="231"/>
      <c r="AR328" s="235"/>
      <c r="AT328" s="235"/>
      <c r="AV328" s="232"/>
      <c r="AY328" s="235"/>
      <c r="BA328" s="235"/>
      <c r="BC328" s="232"/>
    </row>
    <row r="329" spans="41:55" x14ac:dyDescent="0.25">
      <c r="AO329" s="231"/>
      <c r="AR329" s="235"/>
      <c r="AT329" s="235"/>
      <c r="AV329" s="232"/>
      <c r="AY329" s="235"/>
      <c r="BA329" s="235"/>
      <c r="BC329" s="232"/>
    </row>
    <row r="330" spans="41:55" x14ac:dyDescent="0.25">
      <c r="AO330" s="231"/>
      <c r="AR330" s="235"/>
      <c r="AT330" s="235"/>
      <c r="AV330" s="232"/>
      <c r="AY330" s="235"/>
      <c r="BA330" s="235"/>
      <c r="BC330" s="232"/>
    </row>
    <row r="331" spans="41:55" x14ac:dyDescent="0.25">
      <c r="AO331" s="231"/>
      <c r="AR331" s="235"/>
      <c r="AT331" s="235"/>
      <c r="AV331" s="232"/>
      <c r="AY331" s="235"/>
      <c r="BA331" s="235"/>
      <c r="BC331" s="232"/>
    </row>
    <row r="332" spans="41:55" x14ac:dyDescent="0.25">
      <c r="AO332" s="231"/>
      <c r="AR332" s="235"/>
      <c r="AT332" s="235"/>
      <c r="AV332" s="232"/>
      <c r="AY332" s="235"/>
      <c r="BA332" s="235"/>
      <c r="BC332" s="232"/>
    </row>
    <row r="333" spans="41:55" x14ac:dyDescent="0.25">
      <c r="AO333" s="231"/>
      <c r="AR333" s="235"/>
      <c r="AT333" s="235"/>
      <c r="AV333" s="232"/>
      <c r="AY333" s="235"/>
      <c r="BA333" s="235"/>
      <c r="BC333" s="232"/>
    </row>
    <row r="334" spans="41:55" x14ac:dyDescent="0.25">
      <c r="AO334" s="231"/>
      <c r="AR334" s="235"/>
      <c r="AT334" s="235"/>
      <c r="AV334" s="232"/>
      <c r="AY334" s="235"/>
      <c r="BA334" s="235"/>
      <c r="BC334" s="232"/>
    </row>
    <row r="335" spans="41:55" x14ac:dyDescent="0.25">
      <c r="AO335" s="231"/>
      <c r="AR335" s="235"/>
      <c r="AT335" s="235"/>
      <c r="AV335" s="232"/>
      <c r="AY335" s="235"/>
      <c r="BA335" s="235"/>
      <c r="BC335" s="232"/>
    </row>
    <row r="336" spans="41:55" x14ac:dyDescent="0.25">
      <c r="AO336" s="231"/>
      <c r="AR336" s="235"/>
      <c r="AT336" s="235"/>
      <c r="AV336" s="232"/>
      <c r="AY336" s="235"/>
      <c r="BA336" s="235"/>
      <c r="BC336" s="232"/>
    </row>
    <row r="337" spans="41:55" x14ac:dyDescent="0.25">
      <c r="AO337" s="231"/>
      <c r="AR337" s="235"/>
      <c r="AT337" s="235"/>
      <c r="AV337" s="232"/>
      <c r="AY337" s="235"/>
      <c r="BA337" s="235"/>
      <c r="BC337" s="232"/>
    </row>
    <row r="338" spans="41:55" x14ac:dyDescent="0.25">
      <c r="AO338" s="231"/>
      <c r="AR338" s="235"/>
      <c r="AT338" s="235"/>
      <c r="AV338" s="232"/>
      <c r="AY338" s="235"/>
      <c r="BA338" s="235"/>
      <c r="BC338" s="232"/>
    </row>
    <row r="339" spans="41:55" x14ac:dyDescent="0.25">
      <c r="AO339" s="231"/>
      <c r="AR339" s="235"/>
      <c r="AT339" s="235"/>
      <c r="AV339" s="232"/>
      <c r="AY339" s="235"/>
      <c r="BA339" s="235"/>
      <c r="BC339" s="232"/>
    </row>
    <row r="340" spans="41:55" x14ac:dyDescent="0.25">
      <c r="AO340" s="231"/>
      <c r="AR340" s="235"/>
      <c r="AT340" s="235"/>
      <c r="AV340" s="232"/>
      <c r="AY340" s="235"/>
      <c r="BA340" s="235"/>
      <c r="BC340" s="232"/>
    </row>
    <row r="341" spans="41:55" x14ac:dyDescent="0.25">
      <c r="AO341" s="231"/>
      <c r="AR341" s="235"/>
      <c r="AT341" s="235"/>
      <c r="AV341" s="232"/>
      <c r="AY341" s="235"/>
      <c r="BA341" s="235"/>
      <c r="BC341" s="232"/>
    </row>
    <row r="342" spans="41:55" x14ac:dyDescent="0.25">
      <c r="AO342" s="231"/>
      <c r="AR342" s="235"/>
      <c r="AT342" s="235"/>
      <c r="AV342" s="232"/>
      <c r="AY342" s="235"/>
      <c r="BA342" s="235"/>
      <c r="BC342" s="232"/>
    </row>
    <row r="343" spans="41:55" x14ac:dyDescent="0.25">
      <c r="AO343" s="231"/>
      <c r="AR343" s="235"/>
      <c r="AT343" s="235"/>
      <c r="AV343" s="232"/>
      <c r="AY343" s="235"/>
      <c r="BA343" s="235"/>
      <c r="BC343" s="232"/>
    </row>
    <row r="344" spans="41:55" x14ac:dyDescent="0.25">
      <c r="AO344" s="231"/>
      <c r="AR344" s="235"/>
      <c r="AT344" s="235"/>
      <c r="AV344" s="232"/>
      <c r="AY344" s="235"/>
      <c r="BA344" s="235"/>
      <c r="BC344" s="232"/>
    </row>
    <row r="345" spans="41:55" x14ac:dyDescent="0.25">
      <c r="AO345" s="231"/>
      <c r="AR345" s="235"/>
      <c r="AT345" s="235"/>
      <c r="AV345" s="232"/>
      <c r="AY345" s="235"/>
      <c r="BA345" s="235"/>
      <c r="BC345" s="232"/>
    </row>
    <row r="346" spans="41:55" x14ac:dyDescent="0.25">
      <c r="AO346" s="231"/>
      <c r="AR346" s="235"/>
      <c r="AT346" s="235"/>
      <c r="AV346" s="232"/>
      <c r="AY346" s="235"/>
      <c r="BA346" s="235"/>
      <c r="BC346" s="232"/>
    </row>
    <row r="347" spans="41:55" x14ac:dyDescent="0.25">
      <c r="AO347" s="231"/>
      <c r="AR347" s="235"/>
      <c r="AT347" s="235"/>
      <c r="AV347" s="232"/>
      <c r="AY347" s="235"/>
      <c r="BA347" s="235"/>
      <c r="BC347" s="232"/>
    </row>
    <row r="348" spans="41:55" x14ac:dyDescent="0.25">
      <c r="AO348" s="231"/>
      <c r="AR348" s="235"/>
      <c r="AT348" s="235"/>
      <c r="AV348" s="232"/>
      <c r="AY348" s="235"/>
      <c r="BA348" s="235"/>
      <c r="BC348" s="232"/>
    </row>
    <row r="349" spans="41:55" x14ac:dyDescent="0.25">
      <c r="AO349" s="231"/>
      <c r="AR349" s="235"/>
      <c r="AT349" s="235"/>
      <c r="AV349" s="232"/>
      <c r="AY349" s="235"/>
      <c r="BA349" s="235"/>
      <c r="BC349" s="232"/>
    </row>
    <row r="350" spans="41:55" x14ac:dyDescent="0.25">
      <c r="AO350" s="231"/>
      <c r="AR350" s="235"/>
      <c r="AT350" s="235"/>
      <c r="AV350" s="232"/>
      <c r="AY350" s="235"/>
      <c r="BA350" s="235"/>
      <c r="BC350" s="232"/>
    </row>
    <row r="351" spans="41:55" x14ac:dyDescent="0.25">
      <c r="AO351" s="231"/>
      <c r="AR351" s="235"/>
      <c r="AT351" s="235"/>
      <c r="AV351" s="232"/>
      <c r="AY351" s="235"/>
      <c r="BA351" s="235"/>
      <c r="BC351" s="232"/>
    </row>
    <row r="352" spans="41:55" x14ac:dyDescent="0.25">
      <c r="AO352" s="231"/>
      <c r="AR352" s="235"/>
      <c r="AT352" s="235"/>
      <c r="AV352" s="232"/>
      <c r="AY352" s="235"/>
      <c r="BA352" s="235"/>
      <c r="BC352" s="232"/>
    </row>
    <row r="353" spans="41:55" x14ac:dyDescent="0.25">
      <c r="AO353" s="231"/>
      <c r="AR353" s="235"/>
      <c r="AT353" s="235"/>
      <c r="AV353" s="232"/>
      <c r="AY353" s="235"/>
      <c r="BA353" s="235"/>
      <c r="BC353" s="232"/>
    </row>
    <row r="354" spans="41:55" x14ac:dyDescent="0.25">
      <c r="AO354" s="231"/>
      <c r="AR354" s="235"/>
      <c r="AT354" s="235"/>
      <c r="AV354" s="232"/>
      <c r="AY354" s="235"/>
      <c r="BA354" s="235"/>
      <c r="BC354" s="232"/>
    </row>
    <row r="355" spans="41:55" x14ac:dyDescent="0.25">
      <c r="AO355" s="231"/>
      <c r="AR355" s="235"/>
      <c r="AT355" s="235"/>
      <c r="AV355" s="232"/>
      <c r="AY355" s="235"/>
      <c r="BA355" s="235"/>
      <c r="BC355" s="232"/>
    </row>
    <row r="356" spans="41:55" x14ac:dyDescent="0.25">
      <c r="AO356" s="231"/>
      <c r="AR356" s="235"/>
      <c r="AT356" s="235"/>
      <c r="AV356" s="232"/>
      <c r="AY356" s="235"/>
      <c r="BA356" s="235"/>
      <c r="BC356" s="232"/>
    </row>
    <row r="357" spans="41:55" x14ac:dyDescent="0.25">
      <c r="AO357" s="231"/>
      <c r="AR357" s="235"/>
      <c r="AT357" s="235"/>
      <c r="AV357" s="232"/>
      <c r="AY357" s="235"/>
      <c r="BA357" s="235"/>
      <c r="BC357" s="232"/>
    </row>
    <row r="358" spans="41:55" x14ac:dyDescent="0.25">
      <c r="AO358" s="231"/>
      <c r="AR358" s="235"/>
      <c r="AT358" s="235"/>
      <c r="AV358" s="232"/>
      <c r="AY358" s="235"/>
      <c r="BA358" s="235"/>
      <c r="BC358" s="232"/>
    </row>
    <row r="359" spans="41:55" x14ac:dyDescent="0.25">
      <c r="AO359" s="231"/>
      <c r="AR359" s="235"/>
      <c r="AT359" s="235"/>
      <c r="AV359" s="232"/>
      <c r="AY359" s="235"/>
      <c r="BA359" s="235"/>
      <c r="BC359" s="232"/>
    </row>
    <row r="360" spans="41:55" x14ac:dyDescent="0.25">
      <c r="AO360" s="231"/>
      <c r="AR360" s="235"/>
      <c r="AT360" s="235"/>
      <c r="AV360" s="232"/>
      <c r="AY360" s="235"/>
      <c r="BA360" s="235"/>
      <c r="BC360" s="232"/>
    </row>
    <row r="361" spans="41:55" x14ac:dyDescent="0.25">
      <c r="AO361" s="231"/>
      <c r="AR361" s="235"/>
      <c r="AT361" s="235"/>
      <c r="AV361" s="232"/>
      <c r="AY361" s="235"/>
      <c r="BA361" s="235"/>
      <c r="BC361" s="232"/>
    </row>
    <row r="362" spans="41:55" x14ac:dyDescent="0.25">
      <c r="AO362" s="231"/>
      <c r="AR362" s="235"/>
      <c r="AT362" s="235"/>
      <c r="AV362" s="232"/>
      <c r="AY362" s="235"/>
      <c r="BA362" s="235"/>
      <c r="BC362" s="232"/>
    </row>
    <row r="363" spans="41:55" x14ac:dyDescent="0.25">
      <c r="AO363" s="231"/>
      <c r="AR363" s="235"/>
      <c r="AT363" s="235"/>
      <c r="AV363" s="232"/>
      <c r="AY363" s="235"/>
      <c r="BA363" s="235"/>
      <c r="BC363" s="232"/>
    </row>
    <row r="364" spans="41:55" x14ac:dyDescent="0.25">
      <c r="AO364" s="231"/>
      <c r="AR364" s="235"/>
      <c r="AT364" s="235"/>
      <c r="AV364" s="232"/>
      <c r="AY364" s="235"/>
      <c r="BA364" s="235"/>
      <c r="BC364" s="232"/>
    </row>
    <row r="365" spans="41:55" x14ac:dyDescent="0.25">
      <c r="AO365" s="231"/>
      <c r="AR365" s="235"/>
      <c r="AT365" s="235"/>
      <c r="AV365" s="232"/>
      <c r="AY365" s="235"/>
      <c r="BA365" s="235"/>
      <c r="BC365" s="232"/>
    </row>
    <row r="366" spans="41:55" x14ac:dyDescent="0.25">
      <c r="AO366" s="231"/>
      <c r="AR366" s="235"/>
      <c r="AT366" s="235"/>
      <c r="AV366" s="232"/>
      <c r="AY366" s="235"/>
      <c r="BA366" s="235"/>
      <c r="BC366" s="232"/>
    </row>
    <row r="367" spans="41:55" x14ac:dyDescent="0.25">
      <c r="AO367" s="231"/>
      <c r="AR367" s="235"/>
      <c r="AT367" s="235"/>
      <c r="AV367" s="232"/>
      <c r="AY367" s="235"/>
      <c r="BA367" s="235"/>
      <c r="BC367" s="232"/>
    </row>
    <row r="368" spans="41:55" x14ac:dyDescent="0.25">
      <c r="AO368" s="231"/>
      <c r="AR368" s="235"/>
      <c r="AT368" s="235"/>
      <c r="AV368" s="232"/>
      <c r="AY368" s="235"/>
      <c r="BA368" s="235"/>
      <c r="BC368" s="232"/>
    </row>
    <row r="369" spans="41:55" x14ac:dyDescent="0.25">
      <c r="AO369" s="231"/>
      <c r="AR369" s="235"/>
      <c r="AT369" s="235"/>
      <c r="AV369" s="232"/>
      <c r="AY369" s="235"/>
      <c r="BA369" s="235"/>
      <c r="BC369" s="232"/>
    </row>
    <row r="370" spans="41:55" x14ac:dyDescent="0.25">
      <c r="AO370" s="231"/>
      <c r="AR370" s="235"/>
      <c r="AT370" s="235"/>
      <c r="AV370" s="232"/>
      <c r="AY370" s="235"/>
      <c r="BA370" s="235"/>
      <c r="BC370" s="232"/>
    </row>
    <row r="371" spans="41:55" x14ac:dyDescent="0.25">
      <c r="AO371" s="231"/>
      <c r="AR371" s="235"/>
      <c r="AT371" s="235"/>
      <c r="AV371" s="232"/>
      <c r="AY371" s="235"/>
      <c r="BA371" s="235"/>
      <c r="BC371" s="232"/>
    </row>
    <row r="372" spans="41:55" x14ac:dyDescent="0.25">
      <c r="AO372" s="231"/>
      <c r="AR372" s="235"/>
      <c r="AT372" s="235"/>
      <c r="AV372" s="232"/>
      <c r="AY372" s="235"/>
      <c r="BA372" s="235"/>
      <c r="BC372" s="232"/>
    </row>
    <row r="373" spans="41:55" x14ac:dyDescent="0.25">
      <c r="AO373" s="231"/>
      <c r="AR373" s="235"/>
      <c r="AT373" s="235"/>
      <c r="AV373" s="232"/>
      <c r="AY373" s="235"/>
      <c r="BA373" s="235"/>
      <c r="BC373" s="232"/>
    </row>
    <row r="374" spans="41:55" x14ac:dyDescent="0.25">
      <c r="AO374" s="231"/>
      <c r="AR374" s="235"/>
      <c r="AT374" s="235"/>
      <c r="AV374" s="232"/>
      <c r="AY374" s="235"/>
      <c r="BA374" s="235"/>
      <c r="BC374" s="232"/>
    </row>
    <row r="375" spans="41:55" x14ac:dyDescent="0.25">
      <c r="AO375" s="231"/>
      <c r="AR375" s="235"/>
      <c r="AT375" s="235"/>
      <c r="AV375" s="232"/>
      <c r="AY375" s="235"/>
      <c r="BA375" s="235"/>
      <c r="BC375" s="232"/>
    </row>
    <row r="376" spans="41:55" x14ac:dyDescent="0.25">
      <c r="AO376" s="231"/>
      <c r="AR376" s="235"/>
      <c r="AT376" s="235"/>
      <c r="AV376" s="232"/>
      <c r="AY376" s="235"/>
      <c r="BA376" s="235"/>
      <c r="BC376" s="232"/>
    </row>
    <row r="377" spans="41:55" x14ac:dyDescent="0.25">
      <c r="AO377" s="231"/>
      <c r="AR377" s="235"/>
      <c r="AT377" s="235"/>
      <c r="AV377" s="232"/>
      <c r="AY377" s="235"/>
      <c r="BA377" s="235"/>
      <c r="BC377" s="232"/>
    </row>
    <row r="378" spans="41:55" x14ac:dyDescent="0.25">
      <c r="AO378" s="231"/>
      <c r="AR378" s="235"/>
      <c r="AT378" s="235"/>
      <c r="AV378" s="232"/>
      <c r="AY378" s="235"/>
      <c r="BA378" s="235"/>
      <c r="BC378" s="232"/>
    </row>
    <row r="379" spans="41:55" x14ac:dyDescent="0.25">
      <c r="AO379" s="231"/>
      <c r="AR379" s="235"/>
      <c r="AT379" s="235"/>
      <c r="AV379" s="232"/>
      <c r="AY379" s="235"/>
      <c r="BA379" s="235"/>
      <c r="BC379" s="232"/>
    </row>
    <row r="380" spans="41:55" x14ac:dyDescent="0.25">
      <c r="AO380" s="231"/>
      <c r="AR380" s="235"/>
      <c r="AT380" s="235"/>
      <c r="AV380" s="232"/>
      <c r="AY380" s="235"/>
      <c r="BA380" s="235"/>
      <c r="BC380" s="232"/>
    </row>
    <row r="381" spans="41:55" x14ac:dyDescent="0.25">
      <c r="AO381" s="231"/>
      <c r="AR381" s="235"/>
      <c r="AT381" s="235"/>
      <c r="AV381" s="232"/>
      <c r="AY381" s="235"/>
      <c r="BA381" s="235"/>
      <c r="BC381" s="232"/>
    </row>
    <row r="382" spans="41:55" x14ac:dyDescent="0.25">
      <c r="AO382" s="231"/>
      <c r="AR382" s="235"/>
      <c r="AT382" s="235"/>
      <c r="AV382" s="232"/>
      <c r="AY382" s="235"/>
      <c r="BA382" s="235"/>
      <c r="BC382" s="232"/>
    </row>
    <row r="383" spans="41:55" x14ac:dyDescent="0.25">
      <c r="AO383" s="231"/>
      <c r="AR383" s="235"/>
      <c r="AT383" s="235"/>
      <c r="AV383" s="232"/>
      <c r="AY383" s="235"/>
      <c r="BA383" s="235"/>
      <c r="BC383" s="232"/>
    </row>
    <row r="384" spans="41:55" x14ac:dyDescent="0.25">
      <c r="AO384" s="231"/>
      <c r="AR384" s="235"/>
      <c r="AT384" s="235"/>
      <c r="AV384" s="232"/>
      <c r="AY384" s="235"/>
      <c r="BA384" s="235"/>
      <c r="BC384" s="232"/>
    </row>
    <row r="385" spans="41:55" x14ac:dyDescent="0.25">
      <c r="AO385" s="231"/>
      <c r="AR385" s="235"/>
      <c r="AT385" s="235"/>
      <c r="AV385" s="232"/>
      <c r="AY385" s="235"/>
      <c r="BA385" s="235"/>
      <c r="BC385" s="232"/>
    </row>
    <row r="386" spans="41:55" x14ac:dyDescent="0.25">
      <c r="AO386" s="231"/>
      <c r="AR386" s="235"/>
      <c r="AT386" s="235"/>
      <c r="AV386" s="232"/>
      <c r="AY386" s="235"/>
      <c r="BA386" s="235"/>
      <c r="BC386" s="232"/>
    </row>
    <row r="387" spans="41:55" x14ac:dyDescent="0.25">
      <c r="AO387" s="231"/>
      <c r="AR387" s="235"/>
      <c r="AT387" s="235"/>
      <c r="AV387" s="232"/>
      <c r="AY387" s="235"/>
      <c r="BA387" s="235"/>
      <c r="BC387" s="232"/>
    </row>
    <row r="388" spans="41:55" x14ac:dyDescent="0.25">
      <c r="AO388" s="231"/>
      <c r="AR388" s="235"/>
      <c r="AT388" s="235"/>
      <c r="AV388" s="232"/>
      <c r="AY388" s="235"/>
      <c r="BA388" s="235"/>
      <c r="BC388" s="232"/>
    </row>
    <row r="389" spans="41:55" x14ac:dyDescent="0.25">
      <c r="AO389" s="231"/>
      <c r="AR389" s="235"/>
      <c r="AT389" s="235"/>
      <c r="AV389" s="232"/>
      <c r="AY389" s="235"/>
      <c r="BA389" s="235"/>
      <c r="BC389" s="232"/>
    </row>
    <row r="390" spans="41:55" x14ac:dyDescent="0.25">
      <c r="AO390" s="231"/>
      <c r="AR390" s="235"/>
      <c r="AT390" s="235"/>
      <c r="AV390" s="232"/>
      <c r="AY390" s="235"/>
      <c r="BA390" s="235"/>
      <c r="BC390" s="232"/>
    </row>
    <row r="391" spans="41:55" x14ac:dyDescent="0.25">
      <c r="AO391" s="231"/>
      <c r="AR391" s="235"/>
      <c r="AT391" s="235"/>
      <c r="AV391" s="232"/>
      <c r="AY391" s="235"/>
      <c r="BA391" s="235"/>
      <c r="BC391" s="232"/>
    </row>
    <row r="392" spans="41:55" x14ac:dyDescent="0.25">
      <c r="AO392" s="231"/>
      <c r="AR392" s="235"/>
      <c r="AT392" s="235"/>
      <c r="AV392" s="232"/>
      <c r="AY392" s="235"/>
      <c r="BA392" s="235"/>
      <c r="BC392" s="232"/>
    </row>
    <row r="393" spans="41:55" x14ac:dyDescent="0.25">
      <c r="AO393" s="231"/>
      <c r="AR393" s="235"/>
      <c r="AT393" s="235"/>
      <c r="AV393" s="232"/>
      <c r="AY393" s="235"/>
      <c r="BA393" s="235"/>
      <c r="BC393" s="232"/>
    </row>
    <row r="394" spans="41:55" x14ac:dyDescent="0.25">
      <c r="AO394" s="231"/>
      <c r="AR394" s="235"/>
      <c r="AT394" s="235"/>
      <c r="AV394" s="232"/>
      <c r="AY394" s="235"/>
      <c r="BA394" s="235"/>
      <c r="BC394" s="232"/>
    </row>
    <row r="395" spans="41:55" x14ac:dyDescent="0.25">
      <c r="AO395" s="231"/>
      <c r="AR395" s="235"/>
      <c r="AT395" s="235"/>
      <c r="AV395" s="232"/>
      <c r="AY395" s="235"/>
      <c r="BA395" s="235"/>
      <c r="BC395" s="232"/>
    </row>
    <row r="396" spans="41:55" x14ac:dyDescent="0.25">
      <c r="AO396" s="231"/>
      <c r="AR396" s="235"/>
      <c r="AT396" s="235"/>
      <c r="AV396" s="232"/>
      <c r="AY396" s="235"/>
      <c r="BA396" s="235"/>
      <c r="BC396" s="232"/>
    </row>
    <row r="397" spans="41:55" x14ac:dyDescent="0.25">
      <c r="AO397" s="231"/>
      <c r="AR397" s="235"/>
      <c r="AT397" s="235"/>
      <c r="AV397" s="232"/>
      <c r="AY397" s="235"/>
      <c r="BA397" s="235"/>
      <c r="BC397" s="232"/>
    </row>
    <row r="398" spans="41:55" x14ac:dyDescent="0.25">
      <c r="AO398" s="231"/>
      <c r="AR398" s="235"/>
      <c r="AT398" s="235"/>
      <c r="AV398" s="232"/>
      <c r="AY398" s="235"/>
      <c r="BA398" s="235"/>
      <c r="BC398" s="232"/>
    </row>
    <row r="399" spans="41:55" x14ac:dyDescent="0.25">
      <c r="AO399" s="231"/>
      <c r="AR399" s="235"/>
      <c r="AT399" s="235"/>
      <c r="AV399" s="232"/>
      <c r="AY399" s="235"/>
      <c r="BA399" s="235"/>
      <c r="BC399" s="232"/>
    </row>
    <row r="400" spans="41:55" x14ac:dyDescent="0.25">
      <c r="AO400" s="231"/>
      <c r="AR400" s="235"/>
      <c r="AT400" s="235"/>
      <c r="AV400" s="232"/>
      <c r="AY400" s="235"/>
      <c r="BA400" s="235"/>
      <c r="BC400" s="232"/>
    </row>
    <row r="401" spans="41:55" x14ac:dyDescent="0.25">
      <c r="AO401" s="231"/>
      <c r="AR401" s="235"/>
      <c r="AT401" s="235"/>
      <c r="AV401" s="232"/>
      <c r="AY401" s="235"/>
      <c r="BA401" s="235"/>
      <c r="BC401" s="232"/>
    </row>
    <row r="402" spans="41:55" x14ac:dyDescent="0.25">
      <c r="AO402" s="231"/>
      <c r="AR402" s="235"/>
      <c r="AT402" s="235"/>
      <c r="AV402" s="232"/>
      <c r="AY402" s="235"/>
      <c r="BA402" s="235"/>
      <c r="BC402" s="232"/>
    </row>
    <row r="403" spans="41:55" x14ac:dyDescent="0.25">
      <c r="AO403" s="231"/>
      <c r="AR403" s="235"/>
      <c r="AT403" s="235"/>
      <c r="AV403" s="232"/>
      <c r="AY403" s="235"/>
      <c r="BA403" s="235"/>
      <c r="BC403" s="232"/>
    </row>
    <row r="404" spans="41:55" x14ac:dyDescent="0.25">
      <c r="AO404" s="231"/>
      <c r="AR404" s="235"/>
      <c r="AT404" s="235"/>
      <c r="AV404" s="232"/>
      <c r="AY404" s="235"/>
      <c r="BA404" s="235"/>
      <c r="BC404" s="232"/>
    </row>
    <row r="405" spans="41:55" x14ac:dyDescent="0.25">
      <c r="AO405" s="231"/>
      <c r="AR405" s="235"/>
      <c r="AT405" s="235"/>
      <c r="AV405" s="232"/>
      <c r="AY405" s="235"/>
      <c r="BA405" s="235"/>
      <c r="BC405" s="232"/>
    </row>
    <row r="406" spans="41:55" x14ac:dyDescent="0.25">
      <c r="AO406" s="231"/>
      <c r="AR406" s="235"/>
      <c r="AT406" s="235"/>
      <c r="AV406" s="232"/>
      <c r="AY406" s="235"/>
      <c r="BA406" s="235"/>
      <c r="BC406" s="232"/>
    </row>
    <row r="407" spans="41:55" x14ac:dyDescent="0.25">
      <c r="AO407" s="231"/>
      <c r="AR407" s="235"/>
      <c r="AT407" s="235"/>
      <c r="AV407" s="232"/>
      <c r="AY407" s="235"/>
      <c r="BA407" s="235"/>
      <c r="BC407" s="232"/>
    </row>
    <row r="408" spans="41:55" x14ac:dyDescent="0.25">
      <c r="AO408" s="231"/>
      <c r="AR408" s="235"/>
      <c r="AT408" s="235"/>
      <c r="AV408" s="232"/>
      <c r="AY408" s="235"/>
      <c r="BA408" s="235"/>
      <c r="BC408" s="232"/>
    </row>
    <row r="409" spans="41:55" x14ac:dyDescent="0.25">
      <c r="AO409" s="231"/>
      <c r="AR409" s="235"/>
      <c r="AT409" s="235"/>
      <c r="AV409" s="232"/>
      <c r="AY409" s="235"/>
      <c r="BA409" s="235"/>
      <c r="BC409" s="232"/>
    </row>
    <row r="410" spans="41:55" x14ac:dyDescent="0.25">
      <c r="AO410" s="231"/>
      <c r="AR410" s="235"/>
      <c r="AT410" s="235"/>
      <c r="AV410" s="232"/>
      <c r="AY410" s="235"/>
      <c r="BA410" s="235"/>
      <c r="BC410" s="232"/>
    </row>
    <row r="411" spans="41:55" x14ac:dyDescent="0.25">
      <c r="AO411" s="231"/>
      <c r="AR411" s="235"/>
      <c r="AT411" s="235"/>
      <c r="AV411" s="232"/>
      <c r="AY411" s="235"/>
      <c r="BA411" s="235"/>
      <c r="BC411" s="232"/>
    </row>
    <row r="412" spans="41:55" x14ac:dyDescent="0.25">
      <c r="AO412" s="231"/>
      <c r="AR412" s="235"/>
      <c r="AT412" s="235"/>
      <c r="AV412" s="232"/>
      <c r="AY412" s="235"/>
      <c r="BA412" s="235"/>
      <c r="BC412" s="232"/>
    </row>
    <row r="413" spans="41:55" x14ac:dyDescent="0.25">
      <c r="AO413" s="231"/>
      <c r="AR413" s="235"/>
      <c r="AT413" s="235"/>
      <c r="AV413" s="232"/>
      <c r="AY413" s="235"/>
      <c r="BA413" s="235"/>
      <c r="BC413" s="232"/>
    </row>
    <row r="414" spans="41:55" x14ac:dyDescent="0.25">
      <c r="AO414" s="231"/>
      <c r="AR414" s="235"/>
      <c r="AT414" s="235"/>
      <c r="AV414" s="232"/>
      <c r="AY414" s="235"/>
      <c r="BA414" s="235"/>
      <c r="BC414" s="232"/>
    </row>
    <row r="415" spans="41:55" x14ac:dyDescent="0.25">
      <c r="AO415" s="231"/>
      <c r="AR415" s="235"/>
      <c r="AT415" s="235"/>
      <c r="AV415" s="232"/>
      <c r="AY415" s="235"/>
      <c r="BA415" s="235"/>
      <c r="BC415" s="232"/>
    </row>
    <row r="416" spans="41:55" x14ac:dyDescent="0.25">
      <c r="AO416" s="231"/>
      <c r="AR416" s="235"/>
      <c r="AT416" s="235"/>
      <c r="AV416" s="232"/>
      <c r="AY416" s="235"/>
      <c r="BA416" s="235"/>
      <c r="BC416" s="232"/>
    </row>
    <row r="417" spans="41:55" x14ac:dyDescent="0.25">
      <c r="AO417" s="231"/>
      <c r="AR417" s="235"/>
      <c r="AT417" s="235"/>
      <c r="AV417" s="232"/>
      <c r="AY417" s="235"/>
      <c r="BA417" s="235"/>
      <c r="BC417" s="232"/>
    </row>
    <row r="418" spans="41:55" x14ac:dyDescent="0.25">
      <c r="AO418" s="231"/>
      <c r="AR418" s="235"/>
      <c r="AT418" s="235"/>
      <c r="AV418" s="232"/>
      <c r="AY418" s="235"/>
      <c r="BA418" s="235"/>
      <c r="BC418" s="232"/>
    </row>
    <row r="419" spans="41:55" x14ac:dyDescent="0.25">
      <c r="AO419" s="231"/>
      <c r="AR419" s="235"/>
      <c r="AT419" s="235"/>
      <c r="AV419" s="232"/>
      <c r="AY419" s="235"/>
      <c r="BA419" s="235"/>
      <c r="BC419" s="232"/>
    </row>
    <row r="420" spans="41:55" x14ac:dyDescent="0.25">
      <c r="AO420" s="231"/>
      <c r="AR420" s="235"/>
      <c r="AT420" s="235"/>
      <c r="AV420" s="232"/>
      <c r="AY420" s="235"/>
      <c r="BA420" s="235"/>
      <c r="BC420" s="232"/>
    </row>
    <row r="421" spans="41:55" x14ac:dyDescent="0.25">
      <c r="AO421" s="231"/>
      <c r="AR421" s="235"/>
      <c r="AT421" s="235"/>
      <c r="AV421" s="232"/>
      <c r="AY421" s="235"/>
      <c r="BA421" s="235"/>
      <c r="BC421" s="232"/>
    </row>
    <row r="422" spans="41:55" x14ac:dyDescent="0.25">
      <c r="AO422" s="231"/>
      <c r="AR422" s="235"/>
      <c r="AT422" s="235"/>
      <c r="AV422" s="232"/>
      <c r="AY422" s="235"/>
      <c r="BA422" s="235"/>
      <c r="BC422" s="232"/>
    </row>
    <row r="423" spans="41:55" x14ac:dyDescent="0.25">
      <c r="AO423" s="231"/>
      <c r="AR423" s="235"/>
      <c r="AT423" s="235"/>
      <c r="AV423" s="232"/>
      <c r="AY423" s="235"/>
      <c r="BA423" s="235"/>
      <c r="BC423" s="232"/>
    </row>
    <row r="424" spans="41:55" x14ac:dyDescent="0.25">
      <c r="AO424" s="231"/>
      <c r="AR424" s="235"/>
      <c r="AT424" s="235"/>
      <c r="AV424" s="232"/>
      <c r="AY424" s="235"/>
      <c r="BA424" s="235"/>
      <c r="BC424" s="232"/>
    </row>
    <row r="425" spans="41:55" x14ac:dyDescent="0.25">
      <c r="AO425" s="231"/>
      <c r="AR425" s="235"/>
      <c r="AT425" s="235"/>
      <c r="AV425" s="232"/>
      <c r="AY425" s="235"/>
      <c r="BA425" s="235"/>
      <c r="BC425" s="232"/>
    </row>
    <row r="426" spans="41:55" x14ac:dyDescent="0.25">
      <c r="AO426" s="231"/>
      <c r="AR426" s="235"/>
      <c r="AT426" s="235"/>
      <c r="AV426" s="232"/>
      <c r="AY426" s="235"/>
      <c r="BA426" s="235"/>
      <c r="BC426" s="232"/>
    </row>
    <row r="427" spans="41:55" x14ac:dyDescent="0.25">
      <c r="AO427" s="231"/>
      <c r="AR427" s="235"/>
      <c r="AT427" s="235"/>
      <c r="AV427" s="232"/>
      <c r="AY427" s="235"/>
      <c r="BA427" s="235"/>
      <c r="BC427" s="232"/>
    </row>
    <row r="428" spans="41:55" x14ac:dyDescent="0.25">
      <c r="AO428" s="231"/>
      <c r="AR428" s="235"/>
      <c r="AT428" s="235"/>
      <c r="AV428" s="232"/>
      <c r="AY428" s="235"/>
      <c r="BA428" s="235"/>
      <c r="BC428" s="232"/>
    </row>
    <row r="429" spans="41:55" x14ac:dyDescent="0.25">
      <c r="AO429" s="231"/>
      <c r="AR429" s="235"/>
      <c r="AT429" s="235"/>
      <c r="AV429" s="232"/>
      <c r="AY429" s="235"/>
      <c r="BA429" s="235"/>
      <c r="BC429" s="232"/>
    </row>
    <row r="430" spans="41:55" x14ac:dyDescent="0.25">
      <c r="AO430" s="231"/>
      <c r="AR430" s="235"/>
      <c r="AT430" s="235"/>
      <c r="AV430" s="232"/>
      <c r="AY430" s="235"/>
      <c r="BA430" s="235"/>
      <c r="BC430" s="232"/>
    </row>
    <row r="431" spans="41:55" x14ac:dyDescent="0.25">
      <c r="AO431" s="231"/>
      <c r="AR431" s="235"/>
      <c r="AT431" s="235"/>
      <c r="AV431" s="232"/>
      <c r="AY431" s="235"/>
      <c r="BA431" s="235"/>
      <c r="BC431" s="232"/>
    </row>
    <row r="432" spans="41:55" x14ac:dyDescent="0.25">
      <c r="AO432" s="231"/>
      <c r="AR432" s="235"/>
      <c r="AT432" s="235"/>
      <c r="AV432" s="232"/>
      <c r="AY432" s="235"/>
      <c r="BA432" s="235"/>
      <c r="BC432" s="232"/>
    </row>
    <row r="433" spans="41:55" x14ac:dyDescent="0.25">
      <c r="AO433" s="231"/>
      <c r="AR433" s="235"/>
      <c r="AT433" s="235"/>
      <c r="AV433" s="232"/>
      <c r="AY433" s="235"/>
      <c r="BA433" s="235"/>
      <c r="BC433" s="232"/>
    </row>
    <row r="434" spans="41:55" x14ac:dyDescent="0.25">
      <c r="AO434" s="231"/>
      <c r="AR434" s="235"/>
      <c r="AT434" s="235"/>
      <c r="AV434" s="232"/>
      <c r="AY434" s="235"/>
      <c r="BA434" s="235"/>
      <c r="BC434" s="232"/>
    </row>
    <row r="435" spans="41:55" x14ac:dyDescent="0.25">
      <c r="AO435" s="231"/>
      <c r="AR435" s="235"/>
      <c r="AT435" s="235"/>
      <c r="AV435" s="232"/>
      <c r="AY435" s="235"/>
      <c r="BA435" s="235"/>
      <c r="BC435" s="232"/>
    </row>
    <row r="436" spans="41:55" x14ac:dyDescent="0.25">
      <c r="AO436" s="231"/>
      <c r="AR436" s="235"/>
      <c r="AT436" s="235"/>
      <c r="AV436" s="232"/>
      <c r="AY436" s="235"/>
      <c r="BA436" s="235"/>
      <c r="BC436" s="232"/>
    </row>
    <row r="437" spans="41:55" x14ac:dyDescent="0.25">
      <c r="AO437" s="231"/>
      <c r="AR437" s="235"/>
      <c r="AT437" s="235"/>
      <c r="AV437" s="232"/>
      <c r="AY437" s="235"/>
      <c r="BA437" s="235"/>
      <c r="BC437" s="232"/>
    </row>
    <row r="438" spans="41:55" x14ac:dyDescent="0.25">
      <c r="AO438" s="231"/>
      <c r="AR438" s="235"/>
      <c r="AT438" s="235"/>
      <c r="AV438" s="232"/>
      <c r="AY438" s="235"/>
      <c r="BA438" s="235"/>
      <c r="BC438" s="232"/>
    </row>
    <row r="439" spans="41:55" x14ac:dyDescent="0.25">
      <c r="AO439" s="231"/>
      <c r="AR439" s="235"/>
      <c r="AT439" s="235"/>
      <c r="AV439" s="232"/>
      <c r="AY439" s="235"/>
      <c r="BA439" s="235"/>
      <c r="BC439" s="232"/>
    </row>
    <row r="440" spans="41:55" x14ac:dyDescent="0.25">
      <c r="AO440" s="231"/>
      <c r="AR440" s="235"/>
      <c r="AT440" s="235"/>
      <c r="AV440" s="232"/>
      <c r="AY440" s="235"/>
      <c r="BA440" s="235"/>
      <c r="BC440" s="232"/>
    </row>
    <row r="441" spans="41:55" x14ac:dyDescent="0.25">
      <c r="AO441" s="231"/>
      <c r="AR441" s="235"/>
      <c r="AT441" s="235"/>
      <c r="AV441" s="232"/>
      <c r="AY441" s="235"/>
      <c r="BA441" s="235"/>
      <c r="BC441" s="232"/>
    </row>
    <row r="442" spans="41:55" x14ac:dyDescent="0.25">
      <c r="AO442" s="231"/>
      <c r="AR442" s="235"/>
      <c r="AT442" s="235"/>
      <c r="AV442" s="232"/>
      <c r="AY442" s="235"/>
      <c r="BA442" s="235"/>
      <c r="BC442" s="232"/>
    </row>
    <row r="443" spans="41:55" x14ac:dyDescent="0.25">
      <c r="AO443" s="231"/>
      <c r="AR443" s="235"/>
      <c r="AT443" s="235"/>
      <c r="AV443" s="232"/>
      <c r="AY443" s="235"/>
      <c r="BA443" s="235"/>
      <c r="BC443" s="232"/>
    </row>
    <row r="444" spans="41:55" x14ac:dyDescent="0.25">
      <c r="AO444" s="231"/>
      <c r="AR444" s="235"/>
      <c r="AT444" s="235"/>
      <c r="AV444" s="232"/>
      <c r="AY444" s="235"/>
      <c r="BA444" s="235"/>
      <c r="BC444" s="232"/>
    </row>
    <row r="445" spans="41:55" x14ac:dyDescent="0.25">
      <c r="AO445" s="231"/>
      <c r="AR445" s="235"/>
      <c r="AT445" s="235"/>
      <c r="AV445" s="232"/>
      <c r="AY445" s="235"/>
      <c r="BA445" s="235"/>
      <c r="BC445" s="232"/>
    </row>
    <row r="446" spans="41:55" x14ac:dyDescent="0.25">
      <c r="AO446" s="231"/>
      <c r="AR446" s="235"/>
      <c r="AT446" s="235"/>
      <c r="AV446" s="232"/>
      <c r="AY446" s="235"/>
      <c r="BA446" s="235"/>
      <c r="BC446" s="232"/>
    </row>
    <row r="447" spans="41:55" x14ac:dyDescent="0.25">
      <c r="AO447" s="231"/>
      <c r="AR447" s="235"/>
      <c r="AT447" s="235"/>
      <c r="AV447" s="232"/>
      <c r="AY447" s="235"/>
      <c r="BA447" s="235"/>
      <c r="BC447" s="232"/>
    </row>
    <row r="448" spans="41:55" x14ac:dyDescent="0.25">
      <c r="AO448" s="231"/>
      <c r="AR448" s="235"/>
      <c r="AT448" s="235"/>
      <c r="AV448" s="232"/>
      <c r="AY448" s="235"/>
      <c r="BA448" s="235"/>
      <c r="BC448" s="232"/>
    </row>
    <row r="449" spans="41:55" x14ac:dyDescent="0.25">
      <c r="AO449" s="231"/>
      <c r="AR449" s="235"/>
      <c r="AT449" s="235"/>
      <c r="AV449" s="232"/>
      <c r="AY449" s="235"/>
      <c r="BA449" s="235"/>
      <c r="BC449" s="232"/>
    </row>
    <row r="450" spans="41:55" x14ac:dyDescent="0.25">
      <c r="AO450" s="231"/>
      <c r="AR450" s="235"/>
      <c r="AT450" s="235"/>
      <c r="AV450" s="232"/>
      <c r="AY450" s="235"/>
      <c r="BA450" s="235"/>
      <c r="BC450" s="232"/>
    </row>
    <row r="451" spans="41:55" x14ac:dyDescent="0.25">
      <c r="AO451" s="231"/>
      <c r="AR451" s="235"/>
      <c r="AT451" s="235"/>
      <c r="AV451" s="232"/>
      <c r="AY451" s="235"/>
      <c r="BA451" s="235"/>
      <c r="BC451" s="232"/>
    </row>
    <row r="452" spans="41:55" x14ac:dyDescent="0.25">
      <c r="AO452" s="231"/>
      <c r="AR452" s="235"/>
      <c r="AT452" s="235"/>
      <c r="AV452" s="232"/>
      <c r="AY452" s="235"/>
      <c r="BA452" s="235"/>
      <c r="BC452" s="232"/>
    </row>
    <row r="453" spans="41:55" x14ac:dyDescent="0.25">
      <c r="AO453" s="231"/>
      <c r="AR453" s="235"/>
      <c r="AT453" s="235"/>
      <c r="AV453" s="232"/>
      <c r="AY453" s="235"/>
      <c r="BA453" s="235"/>
      <c r="BC453" s="232"/>
    </row>
    <row r="454" spans="41:55" x14ac:dyDescent="0.25">
      <c r="AO454" s="231"/>
      <c r="AR454" s="235"/>
      <c r="AT454" s="235"/>
      <c r="AV454" s="232"/>
      <c r="AY454" s="235"/>
      <c r="BA454" s="235"/>
      <c r="BC454" s="232"/>
    </row>
    <row r="455" spans="41:55" x14ac:dyDescent="0.25">
      <c r="AO455" s="231"/>
      <c r="AR455" s="235"/>
      <c r="AT455" s="235"/>
      <c r="AV455" s="232"/>
      <c r="AY455" s="235"/>
      <c r="BA455" s="235"/>
      <c r="BC455" s="232"/>
    </row>
    <row r="456" spans="41:55" x14ac:dyDescent="0.25">
      <c r="AO456" s="231"/>
      <c r="AR456" s="235"/>
      <c r="AT456" s="235"/>
      <c r="AV456" s="232"/>
      <c r="AY456" s="235"/>
      <c r="BA456" s="235"/>
      <c r="BC456" s="232"/>
    </row>
    <row r="457" spans="41:55" x14ac:dyDescent="0.25">
      <c r="AO457" s="231"/>
      <c r="AR457" s="235"/>
      <c r="AT457" s="235"/>
      <c r="AV457" s="232"/>
      <c r="AY457" s="235"/>
      <c r="BA457" s="235"/>
      <c r="BC457" s="232"/>
    </row>
    <row r="458" spans="41:55" x14ac:dyDescent="0.25">
      <c r="AO458" s="231"/>
      <c r="AR458" s="235"/>
      <c r="AT458" s="235"/>
      <c r="AV458" s="232"/>
      <c r="AY458" s="235"/>
      <c r="BA458" s="235"/>
      <c r="BC458" s="232"/>
    </row>
    <row r="459" spans="41:55" x14ac:dyDescent="0.25">
      <c r="AO459" s="231"/>
      <c r="AR459" s="235"/>
      <c r="AT459" s="235"/>
      <c r="AV459" s="232"/>
      <c r="AY459" s="235"/>
      <c r="BA459" s="235"/>
      <c r="BC459" s="232"/>
    </row>
    <row r="460" spans="41:55" x14ac:dyDescent="0.25">
      <c r="AO460" s="231"/>
      <c r="AR460" s="235"/>
      <c r="AT460" s="235"/>
      <c r="AV460" s="232"/>
      <c r="AY460" s="235"/>
      <c r="BA460" s="235"/>
      <c r="BC460" s="232"/>
    </row>
    <row r="461" spans="41:55" x14ac:dyDescent="0.25">
      <c r="AO461" s="231"/>
      <c r="AR461" s="235"/>
      <c r="AT461" s="235"/>
      <c r="AV461" s="232"/>
      <c r="AY461" s="235"/>
      <c r="BA461" s="235"/>
      <c r="BC461" s="232"/>
    </row>
    <row r="462" spans="41:55" x14ac:dyDescent="0.25">
      <c r="AO462" s="231"/>
      <c r="AR462" s="235"/>
      <c r="AT462" s="235"/>
      <c r="AV462" s="232"/>
      <c r="AY462" s="235"/>
      <c r="BA462" s="235"/>
      <c r="BC462" s="232"/>
    </row>
    <row r="463" spans="41:55" x14ac:dyDescent="0.25">
      <c r="AO463" s="231"/>
      <c r="AR463" s="235"/>
      <c r="AT463" s="235"/>
      <c r="AV463" s="232"/>
      <c r="AY463" s="235"/>
      <c r="BA463" s="235"/>
      <c r="BC463" s="232"/>
    </row>
    <row r="464" spans="41:55" x14ac:dyDescent="0.25">
      <c r="AO464" s="231"/>
      <c r="AR464" s="235"/>
      <c r="AT464" s="235"/>
      <c r="AV464" s="232"/>
      <c r="AY464" s="235"/>
      <c r="BA464" s="235"/>
      <c r="BC464" s="232"/>
    </row>
    <row r="465" spans="41:55" x14ac:dyDescent="0.25">
      <c r="AO465" s="231"/>
      <c r="AR465" s="235"/>
      <c r="AT465" s="235"/>
      <c r="AV465" s="232"/>
      <c r="AY465" s="235"/>
      <c r="BA465" s="235"/>
      <c r="BC465" s="232"/>
    </row>
    <row r="466" spans="41:55" x14ac:dyDescent="0.25">
      <c r="AO466" s="231"/>
      <c r="AR466" s="235"/>
      <c r="AT466" s="235"/>
      <c r="AV466" s="232"/>
      <c r="AY466" s="235"/>
      <c r="BA466" s="235"/>
      <c r="BC466" s="232"/>
    </row>
    <row r="467" spans="41:55" x14ac:dyDescent="0.25">
      <c r="AO467" s="231"/>
      <c r="AR467" s="235"/>
      <c r="AT467" s="235"/>
      <c r="AV467" s="232"/>
      <c r="AY467" s="235"/>
      <c r="BA467" s="235"/>
      <c r="BC467" s="232"/>
    </row>
    <row r="468" spans="41:55" x14ac:dyDescent="0.25">
      <c r="AO468" s="231"/>
      <c r="AR468" s="235"/>
      <c r="AT468" s="235"/>
      <c r="AV468" s="232"/>
      <c r="AY468" s="235"/>
      <c r="BA468" s="235"/>
      <c r="BC468" s="232"/>
    </row>
    <row r="469" spans="41:55" x14ac:dyDescent="0.25">
      <c r="AO469" s="231"/>
      <c r="AR469" s="235"/>
      <c r="AT469" s="235"/>
      <c r="AV469" s="232"/>
      <c r="AY469" s="235"/>
      <c r="BA469" s="235"/>
      <c r="BC469" s="232"/>
    </row>
    <row r="470" spans="41:55" x14ac:dyDescent="0.25">
      <c r="AO470" s="231"/>
      <c r="AR470" s="235"/>
      <c r="AT470" s="235"/>
      <c r="AV470" s="232"/>
      <c r="AY470" s="235"/>
      <c r="BA470" s="235"/>
      <c r="BC470" s="232"/>
    </row>
    <row r="471" spans="41:55" x14ac:dyDescent="0.25">
      <c r="AO471" s="231"/>
      <c r="AR471" s="235"/>
      <c r="AT471" s="235"/>
      <c r="AV471" s="232"/>
      <c r="AY471" s="235"/>
      <c r="BA471" s="235"/>
      <c r="BC471" s="232"/>
    </row>
    <row r="472" spans="41:55" x14ac:dyDescent="0.25">
      <c r="AO472" s="231"/>
      <c r="AR472" s="235"/>
      <c r="AT472" s="235"/>
      <c r="AV472" s="232"/>
      <c r="AY472" s="235"/>
      <c r="BA472" s="235"/>
      <c r="BC472" s="232"/>
    </row>
    <row r="473" spans="41:55" x14ac:dyDescent="0.25">
      <c r="AO473" s="231"/>
      <c r="AR473" s="235"/>
      <c r="AT473" s="235"/>
      <c r="AV473" s="232"/>
      <c r="AY473" s="235"/>
      <c r="BA473" s="235"/>
      <c r="BC473" s="232"/>
    </row>
    <row r="474" spans="41:55" x14ac:dyDescent="0.25">
      <c r="AO474" s="231"/>
      <c r="AR474" s="235"/>
      <c r="AT474" s="235"/>
      <c r="AV474" s="232"/>
      <c r="AY474" s="235"/>
      <c r="BA474" s="235"/>
      <c r="BC474" s="232"/>
    </row>
    <row r="475" spans="41:55" x14ac:dyDescent="0.25">
      <c r="AO475" s="231"/>
      <c r="AR475" s="235"/>
      <c r="AT475" s="235"/>
      <c r="AV475" s="232"/>
      <c r="AY475" s="235"/>
      <c r="BA475" s="235"/>
      <c r="BC475" s="232"/>
    </row>
    <row r="476" spans="41:55" x14ac:dyDescent="0.25">
      <c r="AO476" s="231"/>
      <c r="AR476" s="235"/>
      <c r="AT476" s="235"/>
      <c r="AV476" s="232"/>
      <c r="AY476" s="235"/>
      <c r="BA476" s="235"/>
      <c r="BC476" s="232"/>
    </row>
    <row r="477" spans="41:55" x14ac:dyDescent="0.25">
      <c r="AO477" s="231"/>
      <c r="AR477" s="235"/>
      <c r="AT477" s="235"/>
      <c r="AV477" s="232"/>
      <c r="AY477" s="235"/>
      <c r="BA477" s="235"/>
      <c r="BC477" s="232"/>
    </row>
    <row r="478" spans="41:55" x14ac:dyDescent="0.25">
      <c r="AO478" s="231"/>
      <c r="AR478" s="235"/>
      <c r="AT478" s="235"/>
      <c r="AV478" s="232"/>
      <c r="AY478" s="235"/>
      <c r="BA478" s="235"/>
      <c r="BC478" s="232"/>
    </row>
    <row r="479" spans="41:55" x14ac:dyDescent="0.25">
      <c r="AO479" s="231"/>
      <c r="AR479" s="235"/>
      <c r="AT479" s="235"/>
      <c r="AV479" s="232"/>
      <c r="AY479" s="235"/>
      <c r="BA479" s="235"/>
      <c r="BC479" s="232"/>
    </row>
    <row r="480" spans="41:55" x14ac:dyDescent="0.25">
      <c r="AO480" s="231"/>
      <c r="AR480" s="235"/>
      <c r="AT480" s="235"/>
      <c r="AV480" s="232"/>
      <c r="AY480" s="235"/>
      <c r="BA480" s="235"/>
      <c r="BC480" s="232"/>
    </row>
    <row r="481" spans="41:55" x14ac:dyDescent="0.25">
      <c r="AO481" s="231"/>
      <c r="AR481" s="235"/>
      <c r="AT481" s="235"/>
      <c r="AV481" s="232"/>
      <c r="AY481" s="235"/>
      <c r="BA481" s="235"/>
      <c r="BC481" s="232"/>
    </row>
    <row r="482" spans="41:55" x14ac:dyDescent="0.25">
      <c r="AO482" s="231"/>
      <c r="AR482" s="235"/>
      <c r="AT482" s="235"/>
      <c r="AV482" s="232"/>
      <c r="AY482" s="235"/>
      <c r="BA482" s="235"/>
      <c r="BC482" s="232"/>
    </row>
    <row r="483" spans="41:55" x14ac:dyDescent="0.25">
      <c r="AO483" s="231"/>
      <c r="AR483" s="235"/>
      <c r="AT483" s="235"/>
      <c r="AV483" s="232"/>
      <c r="AY483" s="235"/>
      <c r="BA483" s="235"/>
      <c r="BC483" s="232"/>
    </row>
    <row r="484" spans="41:55" x14ac:dyDescent="0.25">
      <c r="AO484" s="231"/>
      <c r="AR484" s="235"/>
      <c r="AT484" s="235"/>
      <c r="AV484" s="232"/>
      <c r="AY484" s="235"/>
      <c r="BA484" s="235"/>
      <c r="BC484" s="232"/>
    </row>
    <row r="485" spans="41:55" x14ac:dyDescent="0.25">
      <c r="AO485" s="231"/>
      <c r="AR485" s="235"/>
      <c r="AT485" s="235"/>
      <c r="AV485" s="232"/>
      <c r="AY485" s="235"/>
      <c r="BA485" s="235"/>
      <c r="BC485" s="232"/>
    </row>
    <row r="486" spans="41:55" x14ac:dyDescent="0.25">
      <c r="AO486" s="231"/>
      <c r="AR486" s="235"/>
      <c r="AT486" s="235"/>
      <c r="AV486" s="232"/>
      <c r="AY486" s="235"/>
      <c r="BA486" s="235"/>
      <c r="BC486" s="232"/>
    </row>
    <row r="487" spans="41:55" x14ac:dyDescent="0.25">
      <c r="AO487" s="231"/>
      <c r="AR487" s="235"/>
      <c r="AT487" s="235"/>
      <c r="AV487" s="232"/>
      <c r="AY487" s="235"/>
      <c r="BA487" s="235"/>
      <c r="BC487" s="232"/>
    </row>
    <row r="488" spans="41:55" x14ac:dyDescent="0.25">
      <c r="AO488" s="231"/>
      <c r="AR488" s="235"/>
      <c r="AT488" s="235"/>
      <c r="AV488" s="232"/>
      <c r="AY488" s="235"/>
      <c r="BA488" s="235"/>
      <c r="BC488" s="232"/>
    </row>
    <row r="489" spans="41:55" x14ac:dyDescent="0.25">
      <c r="AO489" s="231"/>
      <c r="AR489" s="235"/>
      <c r="AT489" s="235"/>
      <c r="AV489" s="232"/>
      <c r="AY489" s="235"/>
      <c r="BA489" s="235"/>
      <c r="BC489" s="232"/>
    </row>
    <row r="490" spans="41:55" x14ac:dyDescent="0.25">
      <c r="AO490" s="231"/>
      <c r="AR490" s="235"/>
      <c r="AT490" s="235"/>
      <c r="AV490" s="232"/>
      <c r="AY490" s="235"/>
      <c r="BA490" s="235"/>
      <c r="BC490" s="232"/>
    </row>
    <row r="491" spans="41:55" x14ac:dyDescent="0.25">
      <c r="AO491" s="231"/>
      <c r="AR491" s="235"/>
      <c r="AT491" s="235"/>
      <c r="AV491" s="232"/>
      <c r="AY491" s="235"/>
      <c r="BA491" s="235"/>
      <c r="BC491" s="232"/>
    </row>
    <row r="492" spans="41:55" x14ac:dyDescent="0.25">
      <c r="AO492" s="231"/>
      <c r="AR492" s="235"/>
      <c r="AT492" s="235"/>
      <c r="AV492" s="232"/>
      <c r="AY492" s="235"/>
      <c r="BA492" s="235"/>
      <c r="BC492" s="232"/>
    </row>
    <row r="493" spans="41:55" x14ac:dyDescent="0.25">
      <c r="AO493" s="231"/>
      <c r="AR493" s="235"/>
      <c r="AT493" s="235"/>
      <c r="AV493" s="232"/>
      <c r="AY493" s="235"/>
      <c r="BA493" s="235"/>
      <c r="BC493" s="232"/>
    </row>
    <row r="494" spans="41:55" x14ac:dyDescent="0.25">
      <c r="AO494" s="231"/>
      <c r="AR494" s="235"/>
      <c r="AT494" s="235"/>
      <c r="AV494" s="232"/>
      <c r="AY494" s="235"/>
      <c r="BA494" s="235"/>
      <c r="BC494" s="232"/>
    </row>
    <row r="495" spans="41:55" x14ac:dyDescent="0.25">
      <c r="AO495" s="231"/>
      <c r="AR495" s="235"/>
      <c r="AT495" s="235"/>
      <c r="AV495" s="232"/>
      <c r="AY495" s="235"/>
      <c r="BA495" s="235"/>
      <c r="BC495" s="232"/>
    </row>
    <row r="496" spans="41:55" x14ac:dyDescent="0.25">
      <c r="AO496" s="231"/>
      <c r="AR496" s="235"/>
      <c r="AT496" s="235"/>
      <c r="AV496" s="232"/>
      <c r="AY496" s="235"/>
      <c r="BA496" s="235"/>
      <c r="BC496" s="232"/>
    </row>
    <row r="497" spans="41:55" x14ac:dyDescent="0.25">
      <c r="AO497" s="231"/>
      <c r="AR497" s="235"/>
      <c r="AT497" s="235"/>
      <c r="AV497" s="232"/>
      <c r="AY497" s="235"/>
      <c r="BA497" s="235"/>
      <c r="BC497" s="232"/>
    </row>
    <row r="498" spans="41:55" x14ac:dyDescent="0.25">
      <c r="AO498" s="231"/>
      <c r="AR498" s="235"/>
      <c r="AT498" s="235"/>
      <c r="AV498" s="232"/>
      <c r="AY498" s="235"/>
      <c r="BA498" s="235"/>
      <c r="BC498" s="232"/>
    </row>
    <row r="499" spans="41:55" x14ac:dyDescent="0.25">
      <c r="AO499" s="231"/>
      <c r="AR499" s="235"/>
      <c r="AT499" s="235"/>
      <c r="AV499" s="232"/>
      <c r="AY499" s="235"/>
      <c r="BA499" s="235"/>
      <c r="BC499" s="232"/>
    </row>
    <row r="500" spans="41:55" x14ac:dyDescent="0.25">
      <c r="AO500" s="231"/>
      <c r="AR500" s="235"/>
      <c r="AT500" s="235"/>
      <c r="AV500" s="232"/>
      <c r="AY500" s="235"/>
      <c r="BA500" s="235"/>
      <c r="BC500" s="232"/>
    </row>
    <row r="501" spans="41:55" x14ac:dyDescent="0.25">
      <c r="AO501" s="231"/>
      <c r="AR501" s="235"/>
      <c r="AT501" s="235"/>
      <c r="AV501" s="232"/>
      <c r="AY501" s="235"/>
      <c r="BA501" s="235"/>
      <c r="BC501" s="232"/>
    </row>
    <row r="502" spans="41:55" x14ac:dyDescent="0.25">
      <c r="AO502" s="231"/>
      <c r="AR502" s="235"/>
      <c r="AT502" s="235"/>
      <c r="AV502" s="232"/>
      <c r="AY502" s="235"/>
      <c r="BA502" s="235"/>
      <c r="BC502" s="232"/>
    </row>
    <row r="503" spans="41:55" x14ac:dyDescent="0.25">
      <c r="AO503" s="231"/>
      <c r="AR503" s="235"/>
      <c r="AT503" s="235"/>
      <c r="AV503" s="232"/>
      <c r="AY503" s="235"/>
      <c r="BA503" s="235"/>
      <c r="BC503" s="232"/>
    </row>
    <row r="504" spans="41:55" x14ac:dyDescent="0.25">
      <c r="AO504" s="231"/>
      <c r="AR504" s="235"/>
      <c r="AT504" s="235"/>
      <c r="AV504" s="232"/>
      <c r="AY504" s="235"/>
      <c r="BA504" s="235"/>
      <c r="BC504" s="232"/>
    </row>
    <row r="505" spans="41:55" x14ac:dyDescent="0.25">
      <c r="AO505" s="231"/>
      <c r="AR505" s="235"/>
      <c r="AT505" s="235"/>
      <c r="AV505" s="232"/>
      <c r="AY505" s="235"/>
      <c r="BA505" s="235"/>
      <c r="BC505" s="232"/>
    </row>
    <row r="506" spans="41:55" x14ac:dyDescent="0.25">
      <c r="AO506" s="231"/>
      <c r="AR506" s="235"/>
      <c r="AT506" s="235"/>
      <c r="AV506" s="232"/>
      <c r="AY506" s="235"/>
      <c r="BA506" s="235"/>
      <c r="BC506" s="232"/>
    </row>
    <row r="507" spans="41:55" x14ac:dyDescent="0.25">
      <c r="AO507" s="231"/>
      <c r="AR507" s="235"/>
      <c r="AT507" s="235"/>
      <c r="AV507" s="232"/>
      <c r="AY507" s="235"/>
      <c r="BA507" s="235"/>
      <c r="BC507" s="232"/>
    </row>
    <row r="508" spans="41:55" x14ac:dyDescent="0.25">
      <c r="AO508" s="231"/>
      <c r="AR508" s="235"/>
      <c r="AT508" s="235"/>
      <c r="AV508" s="232"/>
      <c r="AY508" s="235"/>
      <c r="BA508" s="235"/>
      <c r="BC508" s="232"/>
    </row>
    <row r="509" spans="41:55" x14ac:dyDescent="0.25">
      <c r="AO509" s="231"/>
      <c r="AR509" s="235"/>
      <c r="AT509" s="235"/>
      <c r="AV509" s="232"/>
      <c r="AY509" s="235"/>
      <c r="BA509" s="235"/>
      <c r="BC509" s="232"/>
    </row>
    <row r="510" spans="41:55" x14ac:dyDescent="0.25">
      <c r="AO510" s="231"/>
      <c r="AR510" s="235"/>
      <c r="AT510" s="235"/>
      <c r="AV510" s="232"/>
      <c r="AY510" s="235"/>
      <c r="BA510" s="235"/>
      <c r="BC510" s="232"/>
    </row>
    <row r="511" spans="41:55" x14ac:dyDescent="0.25">
      <c r="AO511" s="231"/>
      <c r="AR511" s="235"/>
      <c r="AT511" s="235"/>
      <c r="AV511" s="232"/>
      <c r="AY511" s="235"/>
      <c r="BA511" s="235"/>
      <c r="BC511" s="232"/>
    </row>
    <row r="512" spans="41:55" x14ac:dyDescent="0.25">
      <c r="AO512" s="231"/>
      <c r="AR512" s="235"/>
      <c r="AT512" s="235"/>
      <c r="AV512" s="232"/>
      <c r="AY512" s="235"/>
      <c r="BA512" s="235"/>
      <c r="BC512" s="232"/>
    </row>
    <row r="513" spans="41:55" x14ac:dyDescent="0.25">
      <c r="AO513" s="231"/>
      <c r="AR513" s="235"/>
      <c r="AT513" s="235"/>
      <c r="AV513" s="232"/>
      <c r="AY513" s="235"/>
      <c r="BA513" s="235"/>
      <c r="BC513" s="232"/>
    </row>
    <row r="514" spans="41:55" x14ac:dyDescent="0.25">
      <c r="AO514" s="231"/>
      <c r="AR514" s="235"/>
      <c r="AT514" s="235"/>
      <c r="AV514" s="232"/>
      <c r="AY514" s="235"/>
      <c r="BA514" s="235"/>
      <c r="BC514" s="232"/>
    </row>
    <row r="515" spans="41:55" x14ac:dyDescent="0.25">
      <c r="AO515" s="231"/>
      <c r="AR515" s="235"/>
      <c r="AT515" s="235"/>
      <c r="AV515" s="232"/>
      <c r="AY515" s="235"/>
      <c r="BA515" s="235"/>
      <c r="BC515" s="232"/>
    </row>
    <row r="516" spans="41:55" x14ac:dyDescent="0.25">
      <c r="AO516" s="231"/>
      <c r="AR516" s="235"/>
      <c r="AT516" s="235"/>
      <c r="AV516" s="232"/>
      <c r="AY516" s="235"/>
      <c r="BA516" s="235"/>
      <c r="BC516" s="232"/>
    </row>
    <row r="517" spans="41:55" x14ac:dyDescent="0.25">
      <c r="AO517" s="231"/>
      <c r="AR517" s="235"/>
      <c r="AT517" s="235"/>
      <c r="AV517" s="232"/>
      <c r="AY517" s="235"/>
      <c r="BA517" s="235"/>
      <c r="BC517" s="232"/>
    </row>
    <row r="518" spans="41:55" x14ac:dyDescent="0.25">
      <c r="AO518" s="231"/>
      <c r="AR518" s="235"/>
      <c r="AT518" s="235"/>
      <c r="AV518" s="232"/>
      <c r="AY518" s="235"/>
      <c r="BA518" s="235"/>
      <c r="BC518" s="232"/>
    </row>
    <row r="519" spans="41:55" x14ac:dyDescent="0.25">
      <c r="AO519" s="231"/>
      <c r="AR519" s="235"/>
      <c r="AT519" s="235"/>
      <c r="AV519" s="232"/>
      <c r="AY519" s="235"/>
      <c r="BA519" s="235"/>
      <c r="BC519" s="232"/>
    </row>
    <row r="520" spans="41:55" x14ac:dyDescent="0.25">
      <c r="AO520" s="231"/>
      <c r="AR520" s="235"/>
      <c r="AT520" s="235"/>
      <c r="AV520" s="232"/>
      <c r="AY520" s="235"/>
      <c r="BA520" s="235"/>
      <c r="BC520" s="232"/>
    </row>
    <row r="521" spans="41:55" x14ac:dyDescent="0.25">
      <c r="AO521" s="231"/>
      <c r="AR521" s="235"/>
      <c r="AT521" s="235"/>
      <c r="AV521" s="232"/>
      <c r="AY521" s="235"/>
      <c r="BA521" s="235"/>
      <c r="BC521" s="232"/>
    </row>
    <row r="522" spans="41:55" x14ac:dyDescent="0.25">
      <c r="AO522" s="231"/>
      <c r="AR522" s="235"/>
      <c r="AT522" s="235"/>
      <c r="AV522" s="232"/>
      <c r="AY522" s="235"/>
      <c r="BA522" s="235"/>
      <c r="BC522" s="232"/>
    </row>
    <row r="523" spans="41:55" x14ac:dyDescent="0.25">
      <c r="AO523" s="231"/>
      <c r="AR523" s="235"/>
      <c r="AT523" s="235"/>
      <c r="AV523" s="232"/>
      <c r="AY523" s="235"/>
      <c r="BA523" s="235"/>
      <c r="BC523" s="232"/>
    </row>
    <row r="524" spans="41:55" x14ac:dyDescent="0.25">
      <c r="AO524" s="231"/>
      <c r="AR524" s="235"/>
      <c r="AT524" s="235"/>
      <c r="AV524" s="232"/>
      <c r="AY524" s="235"/>
      <c r="BA524" s="235"/>
      <c r="BC524" s="232"/>
    </row>
    <row r="525" spans="41:55" x14ac:dyDescent="0.25">
      <c r="AO525" s="231"/>
      <c r="AR525" s="235"/>
      <c r="AT525" s="235"/>
      <c r="AV525" s="232"/>
      <c r="AY525" s="235"/>
      <c r="BA525" s="235"/>
      <c r="BC525" s="232"/>
    </row>
    <row r="526" spans="41:55" x14ac:dyDescent="0.25">
      <c r="AO526" s="231"/>
      <c r="AR526" s="235"/>
      <c r="AT526" s="235"/>
      <c r="AV526" s="232"/>
      <c r="AY526" s="235"/>
      <c r="BA526" s="235"/>
      <c r="BC526" s="232"/>
    </row>
    <row r="527" spans="41:55" x14ac:dyDescent="0.25">
      <c r="AO527" s="231"/>
      <c r="AR527" s="235"/>
      <c r="AT527" s="235"/>
      <c r="AV527" s="232"/>
      <c r="AY527" s="235"/>
      <c r="BA527" s="235"/>
      <c r="BC527" s="232"/>
    </row>
    <row r="528" spans="41:55" x14ac:dyDescent="0.25">
      <c r="AO528" s="231"/>
      <c r="AR528" s="235"/>
      <c r="AT528" s="235"/>
      <c r="AV528" s="232"/>
      <c r="AY528" s="235"/>
      <c r="BA528" s="235"/>
      <c r="BC528" s="232"/>
    </row>
    <row r="529" spans="41:55" x14ac:dyDescent="0.25">
      <c r="AO529" s="231"/>
      <c r="AR529" s="235"/>
      <c r="AT529" s="235"/>
      <c r="AV529" s="232"/>
      <c r="AY529" s="235"/>
      <c r="BA529" s="235"/>
      <c r="BC529" s="232"/>
    </row>
    <row r="530" spans="41:55" x14ac:dyDescent="0.25">
      <c r="AO530" s="231"/>
      <c r="AR530" s="235"/>
      <c r="AT530" s="235"/>
      <c r="AV530" s="232"/>
      <c r="AY530" s="235"/>
      <c r="BA530" s="235"/>
      <c r="BC530" s="232"/>
    </row>
    <row r="531" spans="41:55" x14ac:dyDescent="0.25">
      <c r="AO531" s="231"/>
      <c r="AR531" s="235"/>
      <c r="AT531" s="235"/>
      <c r="AV531" s="232"/>
      <c r="AY531" s="235"/>
      <c r="BA531" s="235"/>
      <c r="BC531" s="232"/>
    </row>
    <row r="532" spans="41:55" x14ac:dyDescent="0.25">
      <c r="AO532" s="231"/>
      <c r="AR532" s="235"/>
      <c r="AT532" s="235"/>
      <c r="AV532" s="232"/>
      <c r="AY532" s="235"/>
      <c r="BA532" s="235"/>
      <c r="BC532" s="232"/>
    </row>
    <row r="533" spans="41:55" x14ac:dyDescent="0.25">
      <c r="AO533" s="231"/>
      <c r="AR533" s="235"/>
      <c r="AT533" s="235"/>
      <c r="AV533" s="232"/>
      <c r="AY533" s="235"/>
      <c r="BA533" s="235"/>
      <c r="BC533" s="232"/>
    </row>
    <row r="534" spans="41:55" x14ac:dyDescent="0.25">
      <c r="AO534" s="231"/>
      <c r="AR534" s="235"/>
      <c r="AT534" s="235"/>
      <c r="AV534" s="232"/>
      <c r="AY534" s="235"/>
      <c r="BA534" s="235"/>
      <c r="BC534" s="232"/>
    </row>
    <row r="535" spans="41:55" x14ac:dyDescent="0.25">
      <c r="AO535" s="231"/>
      <c r="AR535" s="235"/>
      <c r="AT535" s="235"/>
      <c r="AV535" s="232"/>
      <c r="AY535" s="235"/>
      <c r="BA535" s="235"/>
      <c r="BC535" s="232"/>
    </row>
    <row r="536" spans="41:55" x14ac:dyDescent="0.25">
      <c r="AO536" s="231"/>
      <c r="AR536" s="235"/>
      <c r="AT536" s="235"/>
      <c r="AV536" s="232"/>
      <c r="AY536" s="235"/>
      <c r="BA536" s="235"/>
      <c r="BC536" s="232"/>
    </row>
    <row r="537" spans="41:55" x14ac:dyDescent="0.25">
      <c r="AO537" s="231"/>
      <c r="AR537" s="235"/>
      <c r="AT537" s="235"/>
      <c r="AV537" s="232"/>
      <c r="AY537" s="235"/>
      <c r="BA537" s="235"/>
      <c r="BC537" s="232"/>
    </row>
    <row r="538" spans="41:55" x14ac:dyDescent="0.25">
      <c r="AO538" s="231"/>
      <c r="AR538" s="235"/>
      <c r="AT538" s="235"/>
      <c r="AV538" s="232"/>
      <c r="AY538" s="235"/>
      <c r="BA538" s="235"/>
      <c r="BC538" s="232"/>
    </row>
    <row r="539" spans="41:55" x14ac:dyDescent="0.25">
      <c r="AO539" s="231"/>
      <c r="AR539" s="235"/>
      <c r="AT539" s="235"/>
      <c r="AV539" s="232"/>
      <c r="AY539" s="235"/>
      <c r="BA539" s="235"/>
      <c r="BC539" s="232"/>
    </row>
    <row r="540" spans="41:55" x14ac:dyDescent="0.25">
      <c r="AO540" s="231"/>
      <c r="AR540" s="235"/>
      <c r="AT540" s="235"/>
      <c r="AV540" s="232"/>
      <c r="AY540" s="235"/>
      <c r="BA540" s="235"/>
      <c r="BC540" s="232"/>
    </row>
    <row r="541" spans="41:55" x14ac:dyDescent="0.25">
      <c r="AO541" s="231"/>
      <c r="AR541" s="235"/>
      <c r="AT541" s="235"/>
      <c r="AV541" s="232"/>
      <c r="AY541" s="235"/>
      <c r="BA541" s="235"/>
      <c r="BC541" s="232"/>
    </row>
    <row r="542" spans="41:55" x14ac:dyDescent="0.25">
      <c r="AO542" s="231"/>
      <c r="AR542" s="235"/>
      <c r="AT542" s="235"/>
      <c r="AV542" s="232"/>
      <c r="AY542" s="235"/>
      <c r="BA542" s="235"/>
      <c r="BC542" s="232"/>
    </row>
    <row r="543" spans="41:55" x14ac:dyDescent="0.25">
      <c r="AO543" s="231"/>
      <c r="AR543" s="235"/>
      <c r="AT543" s="235"/>
      <c r="AV543" s="232"/>
      <c r="AY543" s="235"/>
      <c r="BA543" s="235"/>
      <c r="BC543" s="232"/>
    </row>
    <row r="544" spans="41:55" x14ac:dyDescent="0.25">
      <c r="AO544" s="231"/>
      <c r="AR544" s="235"/>
      <c r="AT544" s="235"/>
      <c r="AV544" s="232"/>
      <c r="AY544" s="235"/>
      <c r="BA544" s="235"/>
      <c r="BC544" s="232"/>
    </row>
    <row r="545" spans="41:55" x14ac:dyDescent="0.25">
      <c r="AO545" s="231"/>
      <c r="AR545" s="235"/>
      <c r="AT545" s="235"/>
      <c r="AV545" s="232"/>
      <c r="AY545" s="235"/>
      <c r="BA545" s="235"/>
      <c r="BC545" s="232"/>
    </row>
    <row r="546" spans="41:55" x14ac:dyDescent="0.25">
      <c r="AO546" s="231"/>
      <c r="AR546" s="235"/>
      <c r="AT546" s="235"/>
      <c r="AV546" s="232"/>
      <c r="AY546" s="235"/>
      <c r="BA546" s="235"/>
      <c r="BC546" s="232"/>
    </row>
    <row r="547" spans="41:55" x14ac:dyDescent="0.25">
      <c r="AO547" s="231"/>
      <c r="AR547" s="235"/>
      <c r="AT547" s="235"/>
      <c r="AV547" s="232"/>
      <c r="AY547" s="235"/>
      <c r="BA547" s="235"/>
      <c r="BC547" s="232"/>
    </row>
    <row r="548" spans="41:55" x14ac:dyDescent="0.25">
      <c r="AO548" s="231"/>
      <c r="AR548" s="235"/>
      <c r="AT548" s="235"/>
      <c r="AV548" s="232"/>
      <c r="AY548" s="235"/>
      <c r="BA548" s="235"/>
      <c r="BC548" s="232"/>
    </row>
    <row r="549" spans="41:55" x14ac:dyDescent="0.25">
      <c r="AO549" s="231"/>
      <c r="AR549" s="235"/>
      <c r="AT549" s="235"/>
      <c r="AV549" s="232"/>
      <c r="AY549" s="235"/>
      <c r="BA549" s="235"/>
      <c r="BC549" s="232"/>
    </row>
    <row r="550" spans="41:55" x14ac:dyDescent="0.25">
      <c r="AO550" s="231"/>
      <c r="AR550" s="235"/>
      <c r="AT550" s="235"/>
      <c r="AV550" s="232"/>
      <c r="AY550" s="235"/>
      <c r="BA550" s="235"/>
      <c r="BC550" s="232"/>
    </row>
    <row r="551" spans="41:55" x14ac:dyDescent="0.25">
      <c r="AO551" s="231"/>
      <c r="AR551" s="235"/>
      <c r="AT551" s="235"/>
      <c r="AV551" s="232"/>
      <c r="AY551" s="235"/>
      <c r="BA551" s="235"/>
      <c r="BC551" s="232"/>
    </row>
    <row r="552" spans="41:55" x14ac:dyDescent="0.25">
      <c r="AO552" s="231"/>
      <c r="AR552" s="235"/>
      <c r="AT552" s="235"/>
      <c r="AV552" s="232"/>
      <c r="AY552" s="235"/>
      <c r="BA552" s="235"/>
      <c r="BC552" s="232"/>
    </row>
    <row r="553" spans="41:55" x14ac:dyDescent="0.25">
      <c r="AO553" s="231"/>
      <c r="AR553" s="235"/>
      <c r="AT553" s="235"/>
      <c r="AV553" s="232"/>
      <c r="AY553" s="235"/>
      <c r="BA553" s="235"/>
      <c r="BC553" s="232"/>
    </row>
    <row r="554" spans="41:55" x14ac:dyDescent="0.25">
      <c r="AO554" s="231"/>
      <c r="AR554" s="235"/>
      <c r="AT554" s="235"/>
      <c r="AV554" s="232"/>
      <c r="AY554" s="235"/>
      <c r="BA554" s="235"/>
      <c r="BC554" s="232"/>
    </row>
    <row r="555" spans="41:55" x14ac:dyDescent="0.25">
      <c r="AO555" s="231"/>
      <c r="AR555" s="235"/>
      <c r="AT555" s="235"/>
      <c r="AV555" s="232"/>
      <c r="AY555" s="235"/>
      <c r="BA555" s="235"/>
      <c r="BC555" s="232"/>
    </row>
    <row r="556" spans="41:55" x14ac:dyDescent="0.25">
      <c r="AO556" s="231"/>
      <c r="AR556" s="235"/>
      <c r="AT556" s="235"/>
      <c r="AV556" s="232"/>
      <c r="AY556" s="235"/>
      <c r="BA556" s="235"/>
      <c r="BC556" s="232"/>
    </row>
    <row r="557" spans="41:55" x14ac:dyDescent="0.25">
      <c r="AO557" s="231"/>
      <c r="AR557" s="235"/>
      <c r="AT557" s="235"/>
      <c r="AV557" s="232"/>
      <c r="AY557" s="235"/>
      <c r="BA557" s="235"/>
      <c r="BC557" s="232"/>
    </row>
    <row r="558" spans="41:55" x14ac:dyDescent="0.25">
      <c r="AO558" s="231"/>
      <c r="AR558" s="235"/>
      <c r="AT558" s="235"/>
      <c r="AV558" s="232"/>
      <c r="AY558" s="235"/>
      <c r="BA558" s="235"/>
      <c r="BC558" s="232"/>
    </row>
    <row r="559" spans="41:55" x14ac:dyDescent="0.25">
      <c r="AO559" s="231"/>
      <c r="AR559" s="235"/>
      <c r="AT559" s="235"/>
      <c r="AV559" s="232"/>
      <c r="AY559" s="235"/>
      <c r="BA559" s="235"/>
      <c r="BC559" s="232"/>
    </row>
    <row r="560" spans="41:55" x14ac:dyDescent="0.25">
      <c r="AO560" s="231"/>
      <c r="AR560" s="235"/>
      <c r="AT560" s="235"/>
      <c r="AV560" s="232"/>
      <c r="AY560" s="235"/>
      <c r="BA560" s="235"/>
      <c r="BC560" s="232"/>
    </row>
    <row r="561" spans="41:55" x14ac:dyDescent="0.25">
      <c r="AO561" s="231"/>
      <c r="AR561" s="235"/>
      <c r="AT561" s="235"/>
      <c r="AV561" s="232"/>
      <c r="AY561" s="235"/>
      <c r="BA561" s="235"/>
      <c r="BC561" s="232"/>
    </row>
    <row r="562" spans="41:55" x14ac:dyDescent="0.25">
      <c r="AO562" s="231"/>
      <c r="AR562" s="235"/>
      <c r="AT562" s="235"/>
      <c r="AV562" s="232"/>
      <c r="AY562" s="235"/>
      <c r="BA562" s="235"/>
      <c r="BC562" s="232"/>
    </row>
    <row r="563" spans="41:55" x14ac:dyDescent="0.25">
      <c r="AO563" s="231"/>
      <c r="AR563" s="235"/>
      <c r="AT563" s="235"/>
      <c r="AV563" s="232"/>
      <c r="AY563" s="235"/>
      <c r="BA563" s="235"/>
      <c r="BC563" s="232"/>
    </row>
    <row r="564" spans="41:55" x14ac:dyDescent="0.25">
      <c r="AO564" s="231"/>
      <c r="AR564" s="235"/>
      <c r="AT564" s="235"/>
      <c r="AV564" s="232"/>
      <c r="AY564" s="235"/>
      <c r="BA564" s="235"/>
      <c r="BC564" s="232"/>
    </row>
    <row r="565" spans="41:55" x14ac:dyDescent="0.25">
      <c r="AO565" s="231"/>
      <c r="AR565" s="235"/>
      <c r="AT565" s="235"/>
      <c r="AV565" s="232"/>
      <c r="AY565" s="235"/>
      <c r="BA565" s="235"/>
      <c r="BC565" s="232"/>
    </row>
    <row r="566" spans="41:55" x14ac:dyDescent="0.25">
      <c r="AO566" s="231"/>
      <c r="AR566" s="235"/>
      <c r="AT566" s="235"/>
      <c r="AV566" s="232"/>
      <c r="AY566" s="235"/>
      <c r="BA566" s="235"/>
      <c r="BC566" s="232"/>
    </row>
    <row r="567" spans="41:55" x14ac:dyDescent="0.25">
      <c r="AO567" s="231"/>
      <c r="AR567" s="235"/>
      <c r="AT567" s="235"/>
      <c r="AV567" s="232"/>
      <c r="AY567" s="235"/>
      <c r="BA567" s="235"/>
      <c r="BC567" s="232"/>
    </row>
    <row r="568" spans="41:55" x14ac:dyDescent="0.25">
      <c r="AO568" s="231"/>
      <c r="AR568" s="235"/>
      <c r="AT568" s="235"/>
      <c r="AV568" s="232"/>
      <c r="AY568" s="235"/>
      <c r="BA568" s="235"/>
      <c r="BC568" s="232"/>
    </row>
    <row r="569" spans="41:55" x14ac:dyDescent="0.25">
      <c r="AO569" s="231"/>
      <c r="AR569" s="235"/>
      <c r="AT569" s="235"/>
      <c r="AV569" s="232"/>
      <c r="AY569" s="235"/>
      <c r="BA569" s="235"/>
      <c r="BC569" s="232"/>
    </row>
    <row r="570" spans="41:55" x14ac:dyDescent="0.25">
      <c r="AO570" s="231"/>
      <c r="AR570" s="235"/>
      <c r="AT570" s="235"/>
      <c r="AV570" s="232"/>
      <c r="AY570" s="235"/>
      <c r="BA570" s="235"/>
      <c r="BC570" s="232"/>
    </row>
    <row r="571" spans="41:55" x14ac:dyDescent="0.25">
      <c r="AO571" s="231"/>
      <c r="AR571" s="235"/>
      <c r="AT571" s="235"/>
      <c r="AV571" s="232"/>
      <c r="AY571" s="235"/>
      <c r="BA571" s="235"/>
      <c r="BC571" s="232"/>
    </row>
    <row r="572" spans="41:55" x14ac:dyDescent="0.25">
      <c r="AO572" s="231"/>
      <c r="AR572" s="235"/>
      <c r="AT572" s="235"/>
      <c r="AV572" s="232"/>
      <c r="AY572" s="235"/>
      <c r="BA572" s="235"/>
      <c r="BC572" s="232"/>
    </row>
    <row r="573" spans="41:55" x14ac:dyDescent="0.25">
      <c r="AO573" s="231"/>
      <c r="AR573" s="235"/>
      <c r="AT573" s="235"/>
      <c r="AV573" s="232"/>
      <c r="AY573" s="235"/>
      <c r="BA573" s="235"/>
      <c r="BC573" s="232"/>
    </row>
    <row r="574" spans="41:55" x14ac:dyDescent="0.25">
      <c r="AO574" s="231"/>
      <c r="AR574" s="235"/>
      <c r="AT574" s="235"/>
      <c r="AV574" s="232"/>
      <c r="AY574" s="235"/>
      <c r="BA574" s="235"/>
      <c r="BC574" s="232"/>
    </row>
    <row r="575" spans="41:55" x14ac:dyDescent="0.25">
      <c r="AO575" s="231"/>
      <c r="AR575" s="235"/>
      <c r="AT575" s="235"/>
      <c r="AV575" s="232"/>
      <c r="AY575" s="235"/>
      <c r="BA575" s="235"/>
      <c r="BC575" s="232"/>
    </row>
    <row r="576" spans="41:55" x14ac:dyDescent="0.25">
      <c r="AO576" s="231"/>
      <c r="AR576" s="235"/>
      <c r="AT576" s="235"/>
      <c r="AV576" s="232"/>
      <c r="AY576" s="235"/>
      <c r="BA576" s="235"/>
      <c r="BC576" s="232"/>
    </row>
    <row r="577" spans="41:55" x14ac:dyDescent="0.25">
      <c r="AO577" s="231"/>
      <c r="AR577" s="235"/>
      <c r="AT577" s="235"/>
      <c r="AV577" s="232"/>
      <c r="AY577" s="235"/>
      <c r="BA577" s="235"/>
      <c r="BC577" s="232"/>
    </row>
    <row r="578" spans="41:55" x14ac:dyDescent="0.25">
      <c r="AO578" s="231"/>
      <c r="AR578" s="235"/>
      <c r="AT578" s="235"/>
      <c r="AV578" s="232"/>
      <c r="AY578" s="235"/>
      <c r="BA578" s="235"/>
      <c r="BC578" s="232"/>
    </row>
    <row r="579" spans="41:55" x14ac:dyDescent="0.25">
      <c r="AO579" s="231"/>
      <c r="AR579" s="235"/>
      <c r="AT579" s="235"/>
      <c r="AV579" s="232"/>
      <c r="AY579" s="235"/>
      <c r="BA579" s="235"/>
      <c r="BC579" s="232"/>
    </row>
    <row r="580" spans="41:55" x14ac:dyDescent="0.25">
      <c r="AO580" s="231"/>
      <c r="AR580" s="235"/>
      <c r="AT580" s="235"/>
      <c r="AV580" s="232"/>
      <c r="AY580" s="235"/>
      <c r="BA580" s="235"/>
      <c r="BC580" s="232"/>
    </row>
    <row r="581" spans="41:55" x14ac:dyDescent="0.25">
      <c r="AO581" s="231"/>
      <c r="AR581" s="235"/>
      <c r="AT581" s="235"/>
      <c r="AV581" s="232"/>
      <c r="AY581" s="235"/>
      <c r="BA581" s="235"/>
      <c r="BC581" s="232"/>
    </row>
    <row r="582" spans="41:55" x14ac:dyDescent="0.25">
      <c r="AO582" s="231"/>
      <c r="AR582" s="235"/>
      <c r="AT582" s="235"/>
      <c r="AV582" s="232"/>
      <c r="AY582" s="235"/>
      <c r="BA582" s="235"/>
      <c r="BC582" s="232"/>
    </row>
    <row r="583" spans="41:55" x14ac:dyDescent="0.25">
      <c r="AO583" s="231"/>
      <c r="AR583" s="235"/>
      <c r="AT583" s="235"/>
      <c r="AV583" s="232"/>
      <c r="AY583" s="235"/>
      <c r="BA583" s="235"/>
      <c r="BC583" s="232"/>
    </row>
    <row r="584" spans="41:55" x14ac:dyDescent="0.25">
      <c r="AO584" s="231"/>
      <c r="AR584" s="235"/>
      <c r="AT584" s="235"/>
      <c r="AV584" s="232"/>
      <c r="AY584" s="235"/>
      <c r="BA584" s="235"/>
      <c r="BC584" s="232"/>
    </row>
    <row r="585" spans="41:55" x14ac:dyDescent="0.25">
      <c r="AO585" s="231"/>
      <c r="AR585" s="235"/>
      <c r="AT585" s="235"/>
      <c r="AV585" s="232"/>
      <c r="AY585" s="235"/>
      <c r="BA585" s="235"/>
      <c r="BC585" s="232"/>
    </row>
    <row r="586" spans="41:55" x14ac:dyDescent="0.25">
      <c r="AO586" s="231"/>
      <c r="AR586" s="235"/>
      <c r="AT586" s="235"/>
      <c r="AV586" s="232"/>
      <c r="AY586" s="235"/>
      <c r="BA586" s="235"/>
      <c r="BC586" s="232"/>
    </row>
    <row r="587" spans="41:55" x14ac:dyDescent="0.25">
      <c r="AO587" s="231"/>
      <c r="AR587" s="235"/>
      <c r="AT587" s="235"/>
      <c r="AV587" s="232"/>
      <c r="AY587" s="235"/>
      <c r="BA587" s="235"/>
      <c r="BC587" s="232"/>
    </row>
    <row r="588" spans="41:55" x14ac:dyDescent="0.25">
      <c r="AO588" s="231"/>
      <c r="AR588" s="235"/>
      <c r="AT588" s="235"/>
      <c r="AV588" s="232"/>
      <c r="AY588" s="235"/>
      <c r="BA588" s="235"/>
      <c r="BC588" s="232"/>
    </row>
    <row r="589" spans="41:55" x14ac:dyDescent="0.25">
      <c r="AO589" s="231"/>
      <c r="AR589" s="235"/>
      <c r="AT589" s="235"/>
      <c r="AV589" s="232"/>
      <c r="AY589" s="235"/>
      <c r="BA589" s="235"/>
      <c r="BC589" s="232"/>
    </row>
    <row r="590" spans="41:55" x14ac:dyDescent="0.25">
      <c r="AO590" s="231"/>
      <c r="AR590" s="235"/>
      <c r="AT590" s="235"/>
      <c r="AV590" s="232"/>
      <c r="AY590" s="235"/>
      <c r="BA590" s="235"/>
      <c r="BC590" s="232"/>
    </row>
    <row r="591" spans="41:55" x14ac:dyDescent="0.25">
      <c r="AO591" s="231"/>
      <c r="AR591" s="235"/>
      <c r="AT591" s="235"/>
      <c r="AV591" s="232"/>
      <c r="AY591" s="235"/>
      <c r="BA591" s="235"/>
      <c r="BC591" s="232"/>
    </row>
    <row r="592" spans="41:55" x14ac:dyDescent="0.25">
      <c r="AO592" s="231"/>
      <c r="AR592" s="235"/>
      <c r="AT592" s="235"/>
      <c r="AV592" s="232"/>
      <c r="AY592" s="235"/>
      <c r="BA592" s="235"/>
      <c r="BC592" s="232"/>
    </row>
    <row r="593" spans="41:55" x14ac:dyDescent="0.25">
      <c r="AO593" s="231"/>
      <c r="AR593" s="235"/>
      <c r="AT593" s="235"/>
      <c r="AV593" s="232"/>
      <c r="AY593" s="235"/>
      <c r="BA593" s="235"/>
      <c r="BC593" s="232"/>
    </row>
    <row r="594" spans="41:55" x14ac:dyDescent="0.25">
      <c r="AO594" s="231"/>
      <c r="AR594" s="235"/>
      <c r="AT594" s="235"/>
      <c r="AV594" s="232"/>
      <c r="AY594" s="235"/>
      <c r="BA594" s="235"/>
      <c r="BC594" s="232"/>
    </row>
    <row r="595" spans="41:55" x14ac:dyDescent="0.25">
      <c r="AO595" s="231"/>
      <c r="AR595" s="235"/>
      <c r="AT595" s="235"/>
      <c r="AV595" s="232"/>
      <c r="AY595" s="235"/>
      <c r="BA595" s="235"/>
      <c r="BC595" s="232"/>
    </row>
    <row r="596" spans="41:55" x14ac:dyDescent="0.25">
      <c r="AO596" s="231"/>
      <c r="AR596" s="235"/>
      <c r="AT596" s="235"/>
      <c r="AV596" s="232"/>
      <c r="AY596" s="235"/>
      <c r="BA596" s="235"/>
      <c r="BC596" s="232"/>
    </row>
    <row r="597" spans="41:55" x14ac:dyDescent="0.25">
      <c r="AO597" s="231"/>
      <c r="AR597" s="235"/>
      <c r="AT597" s="235"/>
      <c r="AV597" s="232"/>
      <c r="AY597" s="235"/>
      <c r="BA597" s="235"/>
      <c r="BC597" s="232"/>
    </row>
    <row r="598" spans="41:55" x14ac:dyDescent="0.25">
      <c r="AO598" s="231"/>
      <c r="AR598" s="235"/>
      <c r="AT598" s="235"/>
      <c r="AV598" s="232"/>
      <c r="AY598" s="235"/>
      <c r="BA598" s="235"/>
      <c r="BC598" s="232"/>
    </row>
    <row r="599" spans="41:55" x14ac:dyDescent="0.25">
      <c r="AO599" s="231"/>
      <c r="AR599" s="235"/>
      <c r="AT599" s="235"/>
      <c r="AV599" s="232"/>
      <c r="AY599" s="235"/>
      <c r="BA599" s="235"/>
      <c r="BC599" s="232"/>
    </row>
    <row r="600" spans="41:55" x14ac:dyDescent="0.25">
      <c r="AO600" s="231"/>
      <c r="AR600" s="235"/>
      <c r="AT600" s="235"/>
      <c r="AV600" s="232"/>
      <c r="AY600" s="235"/>
      <c r="BA600" s="235"/>
      <c r="BC600" s="232"/>
    </row>
    <row r="601" spans="41:55" x14ac:dyDescent="0.25">
      <c r="AO601" s="231"/>
      <c r="AR601" s="235"/>
      <c r="AT601" s="235"/>
      <c r="AV601" s="232"/>
      <c r="AY601" s="235"/>
      <c r="BA601" s="235"/>
      <c r="BC601" s="232"/>
    </row>
    <row r="602" spans="41:55" x14ac:dyDescent="0.25">
      <c r="AO602" s="231"/>
      <c r="AR602" s="235"/>
      <c r="AT602" s="235"/>
      <c r="AV602" s="232"/>
      <c r="AY602" s="235"/>
      <c r="BA602" s="235"/>
      <c r="BC602" s="232"/>
    </row>
    <row r="603" spans="41:55" x14ac:dyDescent="0.25">
      <c r="AO603" s="231"/>
      <c r="AR603" s="235"/>
      <c r="AT603" s="235"/>
      <c r="AV603" s="232"/>
      <c r="AY603" s="235"/>
      <c r="BA603" s="235"/>
      <c r="BC603" s="232"/>
    </row>
    <row r="604" spans="41:55" x14ac:dyDescent="0.25">
      <c r="AO604" s="231"/>
      <c r="AR604" s="235"/>
      <c r="AT604" s="235"/>
      <c r="AV604" s="232"/>
      <c r="AY604" s="235"/>
      <c r="BA604" s="235"/>
      <c r="BC604" s="232"/>
    </row>
    <row r="605" spans="41:55" x14ac:dyDescent="0.25">
      <c r="AO605" s="231"/>
      <c r="AR605" s="235"/>
      <c r="AT605" s="235"/>
      <c r="AV605" s="232"/>
      <c r="AY605" s="235"/>
      <c r="BA605" s="235"/>
      <c r="BC605" s="232"/>
    </row>
    <row r="606" spans="41:55" x14ac:dyDescent="0.25">
      <c r="AO606" s="231"/>
      <c r="AR606" s="235"/>
      <c r="AT606" s="235"/>
      <c r="AV606" s="232"/>
      <c r="AY606" s="235"/>
      <c r="BA606" s="235"/>
      <c r="BC606" s="232"/>
    </row>
    <row r="607" spans="41:55" x14ac:dyDescent="0.25">
      <c r="AO607" s="231"/>
      <c r="AR607" s="235"/>
      <c r="AT607" s="235"/>
      <c r="AV607" s="232"/>
      <c r="AY607" s="235"/>
      <c r="BA607" s="235"/>
      <c r="BC607" s="232"/>
    </row>
    <row r="608" spans="41:55" x14ac:dyDescent="0.25">
      <c r="AO608" s="231"/>
      <c r="AR608" s="235"/>
      <c r="AT608" s="235"/>
      <c r="AV608" s="232"/>
      <c r="AY608" s="235"/>
      <c r="BA608" s="235"/>
      <c r="BC608" s="232"/>
    </row>
    <row r="609" spans="41:55" x14ac:dyDescent="0.25">
      <c r="AO609" s="231"/>
      <c r="AR609" s="235"/>
      <c r="AT609" s="235"/>
      <c r="AV609" s="232"/>
      <c r="AY609" s="235"/>
      <c r="BA609" s="235"/>
      <c r="BC609" s="232"/>
    </row>
    <row r="610" spans="41:55" x14ac:dyDescent="0.25">
      <c r="AO610" s="231"/>
      <c r="AR610" s="235"/>
      <c r="AT610" s="235"/>
      <c r="AV610" s="232"/>
      <c r="AY610" s="235"/>
      <c r="BA610" s="235"/>
      <c r="BC610" s="232"/>
    </row>
    <row r="611" spans="41:55" x14ac:dyDescent="0.25">
      <c r="AO611" s="231"/>
      <c r="AR611" s="235"/>
      <c r="AT611" s="235"/>
      <c r="AV611" s="232"/>
      <c r="AY611" s="235"/>
      <c r="BA611" s="235"/>
      <c r="BC611" s="232"/>
    </row>
    <row r="612" spans="41:55" x14ac:dyDescent="0.25">
      <c r="AO612" s="231"/>
      <c r="AR612" s="235"/>
      <c r="AT612" s="235"/>
      <c r="AV612" s="232"/>
      <c r="AY612" s="235"/>
      <c r="BA612" s="235"/>
      <c r="BC612" s="232"/>
    </row>
    <row r="613" spans="41:55" x14ac:dyDescent="0.25">
      <c r="AO613" s="231"/>
      <c r="AR613" s="235"/>
      <c r="AT613" s="235"/>
      <c r="AV613" s="232"/>
      <c r="AY613" s="235"/>
      <c r="BA613" s="235"/>
      <c r="BC613" s="232"/>
    </row>
    <row r="614" spans="41:55" x14ac:dyDescent="0.25">
      <c r="AO614" s="231"/>
      <c r="AR614" s="235"/>
      <c r="AT614" s="235"/>
      <c r="AV614" s="232"/>
      <c r="AY614" s="235"/>
      <c r="BA614" s="235"/>
      <c r="BC614" s="232"/>
    </row>
    <row r="615" spans="41:55" x14ac:dyDescent="0.25">
      <c r="AO615" s="231"/>
      <c r="AR615" s="235"/>
      <c r="AT615" s="235"/>
      <c r="AV615" s="232"/>
      <c r="AY615" s="235"/>
      <c r="BA615" s="235"/>
      <c r="BC615" s="232"/>
    </row>
    <row r="616" spans="41:55" x14ac:dyDescent="0.25">
      <c r="AO616" s="231"/>
      <c r="AR616" s="235"/>
      <c r="AT616" s="235"/>
      <c r="AV616" s="232"/>
      <c r="AY616" s="235"/>
      <c r="BA616" s="235"/>
      <c r="BC616" s="232"/>
    </row>
    <row r="617" spans="41:55" x14ac:dyDescent="0.25">
      <c r="AO617" s="231"/>
      <c r="AR617" s="235"/>
      <c r="AT617" s="235"/>
      <c r="AV617" s="232"/>
      <c r="AY617" s="235"/>
      <c r="BA617" s="235"/>
      <c r="BC617" s="232"/>
    </row>
    <row r="618" spans="41:55" x14ac:dyDescent="0.25">
      <c r="AO618" s="231"/>
      <c r="AR618" s="235"/>
      <c r="AT618" s="235"/>
      <c r="AV618" s="232"/>
      <c r="AY618" s="235"/>
      <c r="BA618" s="235"/>
      <c r="BC618" s="232"/>
    </row>
    <row r="619" spans="41:55" x14ac:dyDescent="0.25">
      <c r="AO619" s="231"/>
      <c r="AR619" s="235"/>
      <c r="AT619" s="235"/>
      <c r="AV619" s="232"/>
      <c r="AY619" s="235"/>
      <c r="BA619" s="235"/>
      <c r="BC619" s="232"/>
    </row>
    <row r="620" spans="41:55" x14ac:dyDescent="0.25">
      <c r="AO620" s="231"/>
      <c r="AR620" s="235"/>
      <c r="AT620" s="235"/>
      <c r="AV620" s="232"/>
      <c r="AY620" s="235"/>
      <c r="BA620" s="235"/>
      <c r="BC620" s="232"/>
    </row>
    <row r="621" spans="41:55" x14ac:dyDescent="0.25">
      <c r="AO621" s="231"/>
      <c r="AR621" s="235"/>
      <c r="AT621" s="235"/>
      <c r="AV621" s="232"/>
      <c r="AY621" s="235"/>
      <c r="BA621" s="235"/>
      <c r="BC621" s="232"/>
    </row>
    <row r="622" spans="41:55" x14ac:dyDescent="0.25">
      <c r="AO622" s="231"/>
      <c r="AR622" s="235"/>
      <c r="AT622" s="235"/>
      <c r="AV622" s="232"/>
      <c r="AY622" s="235"/>
      <c r="BA622" s="235"/>
      <c r="BC622" s="232"/>
    </row>
    <row r="623" spans="41:55" x14ac:dyDescent="0.25">
      <c r="AO623" s="231"/>
      <c r="AR623" s="235"/>
      <c r="AT623" s="235"/>
      <c r="AV623" s="232"/>
      <c r="AY623" s="235"/>
      <c r="BA623" s="235"/>
      <c r="BC623" s="232"/>
    </row>
    <row r="624" spans="41:55" x14ac:dyDescent="0.25">
      <c r="AO624" s="231"/>
      <c r="AR624" s="235"/>
      <c r="AT624" s="235"/>
      <c r="AV624" s="232"/>
      <c r="AY624" s="235"/>
      <c r="BA624" s="235"/>
      <c r="BC624" s="232"/>
    </row>
    <row r="625" spans="41:55" x14ac:dyDescent="0.25">
      <c r="AO625" s="231"/>
      <c r="AR625" s="235"/>
      <c r="AT625" s="235"/>
      <c r="AV625" s="232"/>
      <c r="AY625" s="235"/>
      <c r="BA625" s="235"/>
      <c r="BC625" s="232"/>
    </row>
    <row r="626" spans="41:55" x14ac:dyDescent="0.25">
      <c r="AO626" s="231"/>
      <c r="AR626" s="235"/>
      <c r="AT626" s="235"/>
      <c r="AV626" s="232"/>
      <c r="AY626" s="235"/>
      <c r="BA626" s="235"/>
      <c r="BC626" s="232"/>
    </row>
    <row r="627" spans="41:55" x14ac:dyDescent="0.25">
      <c r="AO627" s="231"/>
      <c r="AR627" s="235"/>
      <c r="AT627" s="235"/>
      <c r="AV627" s="232"/>
      <c r="AY627" s="235"/>
      <c r="BA627" s="235"/>
      <c r="BC627" s="232"/>
    </row>
    <row r="628" spans="41:55" x14ac:dyDescent="0.25">
      <c r="AO628" s="231"/>
      <c r="AR628" s="235"/>
      <c r="AT628" s="235"/>
      <c r="AV628" s="232"/>
      <c r="AY628" s="235"/>
      <c r="BA628" s="235"/>
      <c r="BC628" s="232"/>
    </row>
    <row r="629" spans="41:55" x14ac:dyDescent="0.25">
      <c r="AO629" s="231"/>
      <c r="AR629" s="235"/>
      <c r="AT629" s="235"/>
      <c r="AV629" s="232"/>
      <c r="AY629" s="235"/>
      <c r="BA629" s="235"/>
      <c r="BC629" s="232"/>
    </row>
    <row r="630" spans="41:55" x14ac:dyDescent="0.25">
      <c r="AO630" s="231"/>
      <c r="AR630" s="235"/>
      <c r="AT630" s="235"/>
      <c r="AV630" s="232"/>
      <c r="AY630" s="235"/>
      <c r="BA630" s="235"/>
      <c r="BC630" s="232"/>
    </row>
    <row r="631" spans="41:55" x14ac:dyDescent="0.25">
      <c r="AO631" s="231"/>
      <c r="AR631" s="235"/>
      <c r="AT631" s="235"/>
      <c r="AV631" s="232"/>
      <c r="AY631" s="235"/>
      <c r="BA631" s="235"/>
      <c r="BC631" s="232"/>
    </row>
    <row r="632" spans="41:55" x14ac:dyDescent="0.25">
      <c r="AO632" s="231"/>
      <c r="AR632" s="235"/>
      <c r="AT632" s="235"/>
      <c r="AV632" s="232"/>
      <c r="AY632" s="235"/>
      <c r="BA632" s="235"/>
      <c r="BC632" s="232"/>
    </row>
    <row r="633" spans="41:55" x14ac:dyDescent="0.25">
      <c r="AO633" s="231"/>
      <c r="AR633" s="235"/>
      <c r="AT633" s="235"/>
      <c r="AV633" s="232"/>
      <c r="AY633" s="235"/>
      <c r="BA633" s="235"/>
      <c r="BC633" s="232"/>
    </row>
    <row r="634" spans="41:55" x14ac:dyDescent="0.25">
      <c r="AO634" s="231"/>
      <c r="AR634" s="235"/>
      <c r="AT634" s="235"/>
      <c r="AV634" s="232"/>
      <c r="AY634" s="235"/>
      <c r="BA634" s="235"/>
      <c r="BC634" s="232"/>
    </row>
    <row r="635" spans="41:55" x14ac:dyDescent="0.25">
      <c r="AO635" s="231"/>
      <c r="AR635" s="235"/>
      <c r="AT635" s="235"/>
      <c r="AV635" s="232"/>
      <c r="AY635" s="235"/>
      <c r="BA635" s="235"/>
      <c r="BC635" s="232"/>
    </row>
    <row r="636" spans="41:55" x14ac:dyDescent="0.25">
      <c r="AO636" s="231"/>
      <c r="AR636" s="235"/>
      <c r="AT636" s="235"/>
      <c r="AV636" s="232"/>
      <c r="AY636" s="235"/>
      <c r="BA636" s="235"/>
      <c r="BC636" s="232"/>
    </row>
    <row r="637" spans="41:55" x14ac:dyDescent="0.25">
      <c r="AO637" s="231"/>
      <c r="AR637" s="235"/>
      <c r="AT637" s="235"/>
      <c r="AV637" s="232"/>
      <c r="AY637" s="235"/>
      <c r="BA637" s="235"/>
      <c r="BC637" s="232"/>
    </row>
    <row r="638" spans="41:55" x14ac:dyDescent="0.25">
      <c r="AO638" s="231"/>
      <c r="AR638" s="235"/>
      <c r="AT638" s="235"/>
      <c r="AV638" s="232"/>
      <c r="AY638" s="235"/>
      <c r="BA638" s="235"/>
      <c r="BC638" s="232"/>
    </row>
    <row r="639" spans="41:55" x14ac:dyDescent="0.25">
      <c r="AO639" s="231"/>
      <c r="AR639" s="235"/>
      <c r="AT639" s="235"/>
      <c r="AV639" s="232"/>
      <c r="AY639" s="235"/>
      <c r="BA639" s="235"/>
      <c r="BC639" s="232"/>
    </row>
    <row r="640" spans="41:55" x14ac:dyDescent="0.25">
      <c r="AO640" s="231"/>
      <c r="AR640" s="235"/>
      <c r="AT640" s="235"/>
      <c r="AV640" s="232"/>
      <c r="AY640" s="235"/>
      <c r="BA640" s="235"/>
      <c r="BC640" s="232"/>
    </row>
    <row r="641" spans="41:55" x14ac:dyDescent="0.25">
      <c r="AO641" s="231"/>
      <c r="AR641" s="235"/>
      <c r="AT641" s="235"/>
      <c r="AV641" s="232"/>
      <c r="AY641" s="235"/>
      <c r="BA641" s="235"/>
      <c r="BC641" s="232"/>
    </row>
    <row r="642" spans="41:55" x14ac:dyDescent="0.25">
      <c r="AO642" s="231"/>
      <c r="AR642" s="235"/>
      <c r="AT642" s="235"/>
      <c r="AV642" s="232"/>
      <c r="AY642" s="235"/>
      <c r="BA642" s="235"/>
      <c r="BC642" s="232"/>
    </row>
    <row r="643" spans="41:55" x14ac:dyDescent="0.25">
      <c r="AO643" s="231"/>
      <c r="AR643" s="235"/>
      <c r="AT643" s="235"/>
      <c r="AV643" s="232"/>
      <c r="AY643" s="235"/>
      <c r="BA643" s="235"/>
      <c r="BC643" s="232"/>
    </row>
    <row r="644" spans="41:55" x14ac:dyDescent="0.25">
      <c r="AO644" s="231"/>
      <c r="AR644" s="235"/>
      <c r="AT644" s="235"/>
      <c r="AV644" s="232"/>
      <c r="AY644" s="235"/>
      <c r="BA644" s="235"/>
      <c r="BC644" s="232"/>
    </row>
    <row r="645" spans="41:55" x14ac:dyDescent="0.25">
      <c r="AO645" s="231"/>
      <c r="AR645" s="235"/>
      <c r="AT645" s="235"/>
      <c r="AV645" s="232"/>
      <c r="AY645" s="235"/>
      <c r="BA645" s="235"/>
      <c r="BC645" s="232"/>
    </row>
    <row r="646" spans="41:55" x14ac:dyDescent="0.25">
      <c r="AO646" s="231"/>
      <c r="AR646" s="235"/>
      <c r="AT646" s="235"/>
      <c r="AV646" s="232"/>
      <c r="AY646" s="235"/>
      <c r="BA646" s="235"/>
      <c r="BC646" s="232"/>
    </row>
    <row r="647" spans="41:55" x14ac:dyDescent="0.25">
      <c r="AO647" s="231"/>
      <c r="AR647" s="235"/>
      <c r="AT647" s="235"/>
      <c r="AV647" s="232"/>
      <c r="AY647" s="235"/>
      <c r="BA647" s="235"/>
      <c r="BC647" s="232"/>
    </row>
    <row r="648" spans="41:55" x14ac:dyDescent="0.25">
      <c r="AO648" s="231"/>
      <c r="AR648" s="235"/>
      <c r="AT648" s="235"/>
      <c r="AV648" s="232"/>
      <c r="AY648" s="235"/>
      <c r="BA648" s="235"/>
      <c r="BC648" s="232"/>
    </row>
    <row r="649" spans="41:55" x14ac:dyDescent="0.25">
      <c r="AO649" s="231"/>
      <c r="AR649" s="235"/>
      <c r="AT649" s="235"/>
      <c r="AV649" s="232"/>
      <c r="AY649" s="235"/>
      <c r="BA649" s="235"/>
      <c r="BC649" s="232"/>
    </row>
    <row r="650" spans="41:55" x14ac:dyDescent="0.25">
      <c r="AO650" s="231"/>
      <c r="AR650" s="235"/>
      <c r="AT650" s="235"/>
      <c r="AV650" s="232"/>
      <c r="AY650" s="235"/>
      <c r="BA650" s="235"/>
      <c r="BC650" s="232"/>
    </row>
    <row r="651" spans="41:55" x14ac:dyDescent="0.25">
      <c r="AO651" s="231"/>
      <c r="AR651" s="235"/>
      <c r="AT651" s="235"/>
      <c r="AV651" s="232"/>
      <c r="AY651" s="235"/>
      <c r="BA651" s="235"/>
      <c r="BC651" s="232"/>
    </row>
    <row r="652" spans="41:55" x14ac:dyDescent="0.25">
      <c r="AO652" s="231"/>
      <c r="AR652" s="235"/>
      <c r="AT652" s="235"/>
      <c r="AV652" s="232"/>
      <c r="AY652" s="235"/>
      <c r="BA652" s="235"/>
      <c r="BC652" s="232"/>
    </row>
    <row r="653" spans="41:55" x14ac:dyDescent="0.25">
      <c r="AO653" s="231"/>
      <c r="AR653" s="235"/>
      <c r="AT653" s="235"/>
      <c r="AV653" s="232"/>
      <c r="AY653" s="235"/>
      <c r="BA653" s="235"/>
      <c r="BC653" s="232"/>
    </row>
    <row r="654" spans="41:55" x14ac:dyDescent="0.25">
      <c r="AO654" s="231"/>
      <c r="AR654" s="235"/>
      <c r="AT654" s="235"/>
      <c r="AV654" s="232"/>
      <c r="AY654" s="235"/>
      <c r="BA654" s="235"/>
      <c r="BC654" s="232"/>
    </row>
    <row r="655" spans="41:55" x14ac:dyDescent="0.25">
      <c r="AO655" s="231"/>
      <c r="AR655" s="235"/>
      <c r="AT655" s="235"/>
      <c r="AV655" s="232"/>
      <c r="AY655" s="235"/>
      <c r="BA655" s="235"/>
      <c r="BC655" s="232"/>
    </row>
    <row r="656" spans="41:55" x14ac:dyDescent="0.25">
      <c r="AO656" s="231"/>
      <c r="AR656" s="235"/>
      <c r="AT656" s="235"/>
      <c r="AV656" s="232"/>
      <c r="AY656" s="235"/>
      <c r="BA656" s="235"/>
      <c r="BC656" s="232"/>
    </row>
    <row r="657" spans="41:55" x14ac:dyDescent="0.25">
      <c r="AO657" s="231"/>
      <c r="AR657" s="235"/>
      <c r="AT657" s="235"/>
      <c r="AV657" s="232"/>
      <c r="AY657" s="235"/>
      <c r="BA657" s="235"/>
      <c r="BC657" s="232"/>
    </row>
    <row r="658" spans="41:55" x14ac:dyDescent="0.25">
      <c r="AO658" s="231"/>
      <c r="AR658" s="235"/>
      <c r="AT658" s="235"/>
      <c r="AV658" s="232"/>
      <c r="AY658" s="235"/>
      <c r="BA658" s="235"/>
      <c r="BC658" s="232"/>
    </row>
    <row r="659" spans="41:55" x14ac:dyDescent="0.25">
      <c r="AO659" s="231"/>
      <c r="AR659" s="235"/>
      <c r="AT659" s="235"/>
      <c r="AV659" s="232"/>
      <c r="AY659" s="235"/>
      <c r="BA659" s="235"/>
      <c r="BC659" s="232"/>
    </row>
    <row r="660" spans="41:55" x14ac:dyDescent="0.25">
      <c r="AO660" s="231"/>
      <c r="AR660" s="235"/>
      <c r="AT660" s="235"/>
      <c r="AV660" s="232"/>
      <c r="AY660" s="235"/>
      <c r="BA660" s="235"/>
      <c r="BC660" s="232"/>
    </row>
    <row r="661" spans="41:55" x14ac:dyDescent="0.25">
      <c r="AO661" s="231"/>
      <c r="AR661" s="235"/>
      <c r="AT661" s="235"/>
      <c r="AV661" s="232"/>
      <c r="AY661" s="235"/>
      <c r="BA661" s="235"/>
      <c r="BC661" s="232"/>
    </row>
    <row r="662" spans="41:55" x14ac:dyDescent="0.25">
      <c r="AO662" s="231"/>
      <c r="AR662" s="235"/>
      <c r="AT662" s="235"/>
      <c r="AV662" s="232"/>
      <c r="AY662" s="235"/>
      <c r="BA662" s="235"/>
      <c r="BC662" s="232"/>
    </row>
    <row r="663" spans="41:55" x14ac:dyDescent="0.25">
      <c r="AO663" s="231"/>
      <c r="AR663" s="235"/>
      <c r="AT663" s="235"/>
      <c r="AV663" s="232"/>
      <c r="AY663" s="235"/>
      <c r="BA663" s="235"/>
      <c r="BC663" s="232"/>
    </row>
    <row r="664" spans="41:55" x14ac:dyDescent="0.25">
      <c r="AO664" s="231"/>
      <c r="AR664" s="235"/>
      <c r="AT664" s="235"/>
      <c r="AV664" s="232"/>
      <c r="AY664" s="235"/>
      <c r="BA664" s="235"/>
      <c r="BC664" s="232"/>
    </row>
    <row r="665" spans="41:55" x14ac:dyDescent="0.25">
      <c r="AO665" s="231"/>
      <c r="AR665" s="235"/>
      <c r="AT665" s="235"/>
      <c r="AV665" s="232"/>
      <c r="AY665" s="235"/>
      <c r="BA665" s="235"/>
      <c r="BC665" s="232"/>
    </row>
    <row r="666" spans="41:55" x14ac:dyDescent="0.25">
      <c r="AO666" s="231"/>
      <c r="AR666" s="235"/>
      <c r="AT666" s="235"/>
      <c r="AV666" s="232"/>
      <c r="AY666" s="235"/>
      <c r="BA666" s="235"/>
      <c r="BC666" s="232"/>
    </row>
    <row r="667" spans="41:55" x14ac:dyDescent="0.25">
      <c r="AO667" s="231"/>
      <c r="AR667" s="235"/>
      <c r="AT667" s="235"/>
      <c r="AV667" s="232"/>
      <c r="AY667" s="235"/>
      <c r="BA667" s="235"/>
      <c r="BC667" s="232"/>
    </row>
    <row r="668" spans="41:55" x14ac:dyDescent="0.25">
      <c r="AO668" s="231"/>
      <c r="AR668" s="235"/>
      <c r="AT668" s="235"/>
      <c r="AV668" s="232"/>
      <c r="AY668" s="235"/>
      <c r="BA668" s="235"/>
      <c r="BC668" s="232"/>
    </row>
    <row r="669" spans="41:55" x14ac:dyDescent="0.25">
      <c r="AO669" s="231"/>
      <c r="AR669" s="235"/>
      <c r="AT669" s="235"/>
      <c r="AV669" s="232"/>
      <c r="AY669" s="235"/>
      <c r="BA669" s="235"/>
      <c r="BC669" s="232"/>
    </row>
    <row r="670" spans="41:55" x14ac:dyDescent="0.25">
      <c r="AO670" s="231"/>
      <c r="AR670" s="235"/>
      <c r="AT670" s="235"/>
      <c r="AV670" s="232"/>
      <c r="AY670" s="235"/>
      <c r="BA670" s="235"/>
      <c r="BC670" s="232"/>
    </row>
    <row r="671" spans="41:55" x14ac:dyDescent="0.25">
      <c r="AO671" s="231"/>
      <c r="AR671" s="235"/>
      <c r="AT671" s="235"/>
      <c r="AV671" s="232"/>
      <c r="AY671" s="235"/>
      <c r="BA671" s="235"/>
      <c r="BC671" s="232"/>
    </row>
    <row r="672" spans="41:55" x14ac:dyDescent="0.25">
      <c r="AO672" s="231"/>
      <c r="AR672" s="235"/>
      <c r="AT672" s="235"/>
      <c r="AV672" s="232"/>
      <c r="AY672" s="235"/>
      <c r="BA672" s="235"/>
      <c r="BC672" s="232"/>
    </row>
    <row r="673" spans="41:55" x14ac:dyDescent="0.25">
      <c r="AO673" s="231"/>
      <c r="AR673" s="235"/>
      <c r="AT673" s="235"/>
      <c r="AV673" s="232"/>
      <c r="AY673" s="235"/>
      <c r="BA673" s="235"/>
      <c r="BC673" s="232"/>
    </row>
    <row r="674" spans="41:55" x14ac:dyDescent="0.25">
      <c r="AO674" s="231"/>
      <c r="AR674" s="235"/>
      <c r="AT674" s="235"/>
      <c r="AV674" s="232"/>
      <c r="AY674" s="235"/>
      <c r="BA674" s="235"/>
      <c r="BC674" s="232"/>
    </row>
    <row r="675" spans="41:55" x14ac:dyDescent="0.25">
      <c r="AO675" s="231"/>
      <c r="AR675" s="235"/>
      <c r="AT675" s="235"/>
      <c r="AV675" s="232"/>
      <c r="AY675" s="235"/>
      <c r="BA675" s="235"/>
      <c r="BC675" s="232"/>
    </row>
    <row r="676" spans="41:55" x14ac:dyDescent="0.25">
      <c r="AO676" s="231"/>
      <c r="AR676" s="235"/>
      <c r="AT676" s="235"/>
      <c r="AV676" s="232"/>
      <c r="AY676" s="235"/>
      <c r="BA676" s="235"/>
      <c r="BC676" s="232"/>
    </row>
    <row r="677" spans="41:55" x14ac:dyDescent="0.25">
      <c r="AO677" s="231"/>
      <c r="AR677" s="235"/>
      <c r="AT677" s="235"/>
      <c r="AV677" s="232"/>
      <c r="AY677" s="235"/>
      <c r="BA677" s="235"/>
      <c r="BC677" s="232"/>
    </row>
    <row r="678" spans="41:55" x14ac:dyDescent="0.25">
      <c r="AO678" s="231"/>
      <c r="AR678" s="235"/>
      <c r="AT678" s="235"/>
      <c r="AV678" s="232"/>
      <c r="AY678" s="235"/>
      <c r="BA678" s="235"/>
      <c r="BC678" s="232"/>
    </row>
    <row r="679" spans="41:55" x14ac:dyDescent="0.25">
      <c r="AO679" s="231"/>
      <c r="AR679" s="235"/>
      <c r="AT679" s="235"/>
      <c r="AV679" s="232"/>
      <c r="AY679" s="235"/>
      <c r="BA679" s="235"/>
      <c r="BC679" s="232"/>
    </row>
    <row r="680" spans="41:55" x14ac:dyDescent="0.25">
      <c r="AO680" s="231"/>
      <c r="AR680" s="235"/>
      <c r="AT680" s="235"/>
      <c r="AV680" s="232"/>
      <c r="AY680" s="235"/>
      <c r="BA680" s="235"/>
      <c r="BC680" s="232"/>
    </row>
    <row r="681" spans="41:55" x14ac:dyDescent="0.25">
      <c r="AO681" s="231"/>
      <c r="AR681" s="235"/>
      <c r="AT681" s="235"/>
      <c r="AV681" s="232"/>
      <c r="AY681" s="235"/>
      <c r="BA681" s="235"/>
      <c r="BC681" s="232"/>
    </row>
    <row r="682" spans="41:55" x14ac:dyDescent="0.25">
      <c r="AO682" s="231"/>
      <c r="AR682" s="235"/>
      <c r="AT682" s="235"/>
      <c r="AV682" s="232"/>
      <c r="AY682" s="235"/>
      <c r="BA682" s="235"/>
      <c r="BC682" s="232"/>
    </row>
    <row r="683" spans="41:55" x14ac:dyDescent="0.25">
      <c r="AO683" s="231"/>
      <c r="AR683" s="235"/>
      <c r="AT683" s="235"/>
      <c r="AV683" s="232"/>
      <c r="AY683" s="235"/>
      <c r="BA683" s="235"/>
      <c r="BC683" s="232"/>
    </row>
    <row r="684" spans="41:55" x14ac:dyDescent="0.25">
      <c r="AO684" s="231"/>
      <c r="AR684" s="235"/>
      <c r="AT684" s="235"/>
      <c r="AV684" s="232"/>
      <c r="AY684" s="235"/>
      <c r="BA684" s="235"/>
      <c r="BC684" s="232"/>
    </row>
    <row r="685" spans="41:55" x14ac:dyDescent="0.25">
      <c r="AO685" s="231"/>
      <c r="AR685" s="235"/>
      <c r="AT685" s="235"/>
      <c r="AV685" s="232"/>
      <c r="AY685" s="235"/>
      <c r="BA685" s="235"/>
      <c r="BC685" s="232"/>
    </row>
    <row r="686" spans="41:55" x14ac:dyDescent="0.25">
      <c r="AO686" s="231"/>
      <c r="AR686" s="235"/>
      <c r="AT686" s="235"/>
      <c r="AV686" s="232"/>
      <c r="AY686" s="235"/>
      <c r="BA686" s="235"/>
      <c r="BC686" s="232"/>
    </row>
    <row r="687" spans="41:55" x14ac:dyDescent="0.25">
      <c r="AO687" s="231"/>
      <c r="AR687" s="235"/>
      <c r="AT687" s="235"/>
      <c r="AV687" s="232"/>
      <c r="AY687" s="235"/>
      <c r="BA687" s="235"/>
      <c r="BC687" s="232"/>
    </row>
    <row r="688" spans="41:55" x14ac:dyDescent="0.25">
      <c r="AO688" s="231"/>
      <c r="AR688" s="235"/>
      <c r="AT688" s="235"/>
      <c r="AV688" s="232"/>
      <c r="AY688" s="235"/>
      <c r="BA688" s="235"/>
      <c r="BC688" s="232"/>
    </row>
    <row r="689" spans="41:55" x14ac:dyDescent="0.25">
      <c r="AO689" s="231"/>
      <c r="AR689" s="235"/>
      <c r="AT689" s="235"/>
      <c r="AV689" s="232"/>
      <c r="AY689" s="235"/>
      <c r="BA689" s="235"/>
      <c r="BC689" s="232"/>
    </row>
    <row r="690" spans="41:55" x14ac:dyDescent="0.25">
      <c r="AO690" s="231"/>
      <c r="AR690" s="235"/>
      <c r="AT690" s="235"/>
      <c r="AV690" s="232"/>
      <c r="AY690" s="235"/>
      <c r="BA690" s="235"/>
      <c r="BC690" s="232"/>
    </row>
    <row r="691" spans="41:55" x14ac:dyDescent="0.25">
      <c r="AO691" s="231"/>
      <c r="AR691" s="235"/>
      <c r="AT691" s="235"/>
      <c r="AV691" s="232"/>
      <c r="AY691" s="235"/>
      <c r="BA691" s="235"/>
      <c r="BC691" s="232"/>
    </row>
    <row r="692" spans="41:55" x14ac:dyDescent="0.25">
      <c r="AO692" s="231"/>
      <c r="AR692" s="235"/>
      <c r="AT692" s="235"/>
      <c r="AV692" s="232"/>
      <c r="AY692" s="235"/>
      <c r="BA692" s="235"/>
      <c r="BC692" s="232"/>
    </row>
    <row r="693" spans="41:55" x14ac:dyDescent="0.25">
      <c r="AO693" s="231"/>
      <c r="AR693" s="235"/>
      <c r="AT693" s="235"/>
      <c r="AV693" s="232"/>
      <c r="AY693" s="235"/>
      <c r="BA693" s="235"/>
      <c r="BC693" s="232"/>
    </row>
    <row r="694" spans="41:55" x14ac:dyDescent="0.25">
      <c r="AO694" s="231"/>
      <c r="AR694" s="235"/>
      <c r="AT694" s="235"/>
      <c r="AV694" s="232"/>
      <c r="AY694" s="235"/>
      <c r="BA694" s="235"/>
      <c r="BC694" s="232"/>
    </row>
    <row r="695" spans="41:55" x14ac:dyDescent="0.25">
      <c r="AO695" s="231"/>
      <c r="AR695" s="235"/>
      <c r="AT695" s="235"/>
      <c r="AV695" s="232"/>
      <c r="AY695" s="235"/>
      <c r="BA695" s="235"/>
      <c r="BC695" s="232"/>
    </row>
    <row r="696" spans="41:55" x14ac:dyDescent="0.25">
      <c r="AO696" s="231"/>
      <c r="AR696" s="235"/>
      <c r="AT696" s="235"/>
      <c r="AV696" s="232"/>
      <c r="AY696" s="235"/>
      <c r="BA696" s="235"/>
      <c r="BC696" s="232"/>
    </row>
    <row r="697" spans="41:55" x14ac:dyDescent="0.25">
      <c r="AO697" s="231"/>
      <c r="AR697" s="235"/>
      <c r="AT697" s="235"/>
      <c r="AV697" s="232"/>
      <c r="AY697" s="235"/>
      <c r="BA697" s="235"/>
      <c r="BC697" s="232"/>
    </row>
    <row r="698" spans="41:55" x14ac:dyDescent="0.25">
      <c r="AO698" s="231"/>
      <c r="AR698" s="235"/>
      <c r="AT698" s="235"/>
      <c r="AV698" s="232"/>
      <c r="AY698" s="235"/>
      <c r="BA698" s="235"/>
      <c r="BC698" s="232"/>
    </row>
    <row r="699" spans="41:55" x14ac:dyDescent="0.25">
      <c r="AO699" s="231"/>
      <c r="AR699" s="235"/>
      <c r="AT699" s="235"/>
      <c r="AV699" s="232"/>
      <c r="AY699" s="235"/>
      <c r="BA699" s="235"/>
      <c r="BC699" s="232"/>
    </row>
    <row r="700" spans="41:55" x14ac:dyDescent="0.25">
      <c r="AO700" s="231"/>
      <c r="AR700" s="235"/>
      <c r="AT700" s="235"/>
      <c r="AV700" s="232"/>
      <c r="AY700" s="235"/>
      <c r="BA700" s="235"/>
      <c r="BC700" s="232"/>
    </row>
    <row r="701" spans="41:55" x14ac:dyDescent="0.25">
      <c r="AO701" s="231"/>
      <c r="AR701" s="235"/>
      <c r="AT701" s="235"/>
      <c r="AV701" s="232"/>
      <c r="AY701" s="235"/>
      <c r="BA701" s="235"/>
      <c r="BC701" s="232"/>
    </row>
    <row r="702" spans="41:55" x14ac:dyDescent="0.25">
      <c r="AO702" s="231"/>
      <c r="AR702" s="235"/>
      <c r="AT702" s="235"/>
      <c r="AV702" s="232"/>
      <c r="AY702" s="235"/>
      <c r="BA702" s="235"/>
      <c r="BC702" s="232"/>
    </row>
    <row r="703" spans="41:55" x14ac:dyDescent="0.25">
      <c r="AO703" s="231"/>
      <c r="AR703" s="235"/>
      <c r="AT703" s="235"/>
      <c r="AV703" s="232"/>
      <c r="AY703" s="235"/>
      <c r="BA703" s="235"/>
      <c r="BC703" s="232"/>
    </row>
    <row r="704" spans="41:55" x14ac:dyDescent="0.25">
      <c r="AO704" s="231"/>
      <c r="AR704" s="235"/>
      <c r="AT704" s="235"/>
      <c r="AV704" s="232"/>
      <c r="AY704" s="235"/>
      <c r="BA704" s="235"/>
      <c r="BC704" s="232"/>
    </row>
    <row r="705" spans="41:55" x14ac:dyDescent="0.25">
      <c r="AO705" s="231"/>
      <c r="AR705" s="235"/>
      <c r="AT705" s="235"/>
      <c r="AV705" s="232"/>
      <c r="AY705" s="235"/>
      <c r="BA705" s="235"/>
      <c r="BC705" s="232"/>
    </row>
    <row r="706" spans="41:55" x14ac:dyDescent="0.25">
      <c r="AO706" s="231"/>
      <c r="AR706" s="235"/>
      <c r="AT706" s="235"/>
      <c r="AV706" s="232"/>
      <c r="AY706" s="235"/>
      <c r="BA706" s="235"/>
      <c r="BC706" s="232"/>
    </row>
    <row r="707" spans="41:55" x14ac:dyDescent="0.25">
      <c r="AO707" s="231"/>
      <c r="AR707" s="235"/>
      <c r="AT707" s="235"/>
      <c r="AV707" s="232"/>
      <c r="AY707" s="235"/>
      <c r="BA707" s="235"/>
      <c r="BC707" s="232"/>
    </row>
    <row r="708" spans="41:55" x14ac:dyDescent="0.25">
      <c r="AO708" s="231"/>
      <c r="AR708" s="235"/>
      <c r="AT708" s="235"/>
      <c r="AV708" s="232"/>
      <c r="AY708" s="235"/>
      <c r="BA708" s="235"/>
      <c r="BC708" s="232"/>
    </row>
    <row r="709" spans="41:55" x14ac:dyDescent="0.25">
      <c r="AO709" s="231"/>
      <c r="AR709" s="235"/>
      <c r="AT709" s="235"/>
      <c r="AV709" s="232"/>
      <c r="AY709" s="235"/>
      <c r="BA709" s="235"/>
      <c r="BC709" s="232"/>
    </row>
    <row r="710" spans="41:55" x14ac:dyDescent="0.25">
      <c r="AO710" s="231"/>
      <c r="AR710" s="235"/>
      <c r="AT710" s="235"/>
      <c r="AV710" s="232"/>
      <c r="AY710" s="235"/>
      <c r="BA710" s="235"/>
      <c r="BC710" s="232"/>
    </row>
    <row r="711" spans="41:55" x14ac:dyDescent="0.25">
      <c r="AO711" s="231"/>
      <c r="AR711" s="235"/>
      <c r="AT711" s="235"/>
      <c r="AV711" s="232"/>
      <c r="AY711" s="235"/>
      <c r="BA711" s="235"/>
      <c r="BC711" s="232"/>
    </row>
    <row r="712" spans="41:55" x14ac:dyDescent="0.25">
      <c r="AO712" s="231"/>
      <c r="AR712" s="235"/>
      <c r="AT712" s="235"/>
      <c r="AV712" s="232"/>
      <c r="AY712" s="235"/>
      <c r="BA712" s="235"/>
      <c r="BC712" s="232"/>
    </row>
    <row r="713" spans="41:55" x14ac:dyDescent="0.25">
      <c r="AO713" s="231"/>
      <c r="AR713" s="235"/>
      <c r="AT713" s="235"/>
      <c r="AV713" s="232"/>
      <c r="AY713" s="235"/>
      <c r="BA713" s="235"/>
      <c r="BC713" s="232"/>
    </row>
    <row r="714" spans="41:55" x14ac:dyDescent="0.25">
      <c r="AO714" s="231"/>
      <c r="AR714" s="235"/>
      <c r="AT714" s="235"/>
      <c r="AV714" s="232"/>
      <c r="AY714" s="235"/>
      <c r="BA714" s="235"/>
      <c r="BC714" s="232"/>
    </row>
    <row r="715" spans="41:55" x14ac:dyDescent="0.25">
      <c r="AO715" s="231"/>
      <c r="AR715" s="235"/>
      <c r="AT715" s="235"/>
      <c r="AV715" s="232"/>
      <c r="AY715" s="235"/>
      <c r="BA715" s="235"/>
      <c r="BC715" s="232"/>
    </row>
    <row r="716" spans="41:55" x14ac:dyDescent="0.25">
      <c r="AO716" s="231"/>
      <c r="AR716" s="235"/>
      <c r="AT716" s="235"/>
      <c r="AV716" s="232"/>
      <c r="AY716" s="235"/>
      <c r="BA716" s="235"/>
      <c r="BC716" s="232"/>
    </row>
    <row r="717" spans="41:55" x14ac:dyDescent="0.25">
      <c r="AO717" s="231"/>
      <c r="AR717" s="235"/>
      <c r="AT717" s="235"/>
      <c r="AV717" s="232"/>
      <c r="AY717" s="235"/>
      <c r="BA717" s="235"/>
      <c r="BC717" s="232"/>
    </row>
    <row r="718" spans="41:55" x14ac:dyDescent="0.25">
      <c r="AO718" s="231"/>
      <c r="AR718" s="235"/>
      <c r="AT718" s="235"/>
      <c r="AV718" s="232"/>
      <c r="AY718" s="235"/>
      <c r="BA718" s="235"/>
      <c r="BC718" s="232"/>
    </row>
    <row r="719" spans="41:55" x14ac:dyDescent="0.25">
      <c r="AO719" s="231"/>
      <c r="AR719" s="235"/>
      <c r="AT719" s="235"/>
      <c r="AV719" s="232"/>
      <c r="AY719" s="235"/>
      <c r="BA719" s="235"/>
      <c r="BC719" s="232"/>
    </row>
    <row r="720" spans="41:55" x14ac:dyDescent="0.25">
      <c r="AO720" s="231"/>
      <c r="AR720" s="235"/>
      <c r="AT720" s="235"/>
      <c r="AV720" s="232"/>
      <c r="AY720" s="235"/>
      <c r="BA720" s="235"/>
      <c r="BC720" s="232"/>
    </row>
    <row r="721" spans="41:55" x14ac:dyDescent="0.25">
      <c r="AO721" s="231"/>
      <c r="AR721" s="235"/>
      <c r="AT721" s="235"/>
      <c r="AV721" s="232"/>
      <c r="AY721" s="235"/>
      <c r="BA721" s="235"/>
      <c r="BC721" s="232"/>
    </row>
    <row r="722" spans="41:55" x14ac:dyDescent="0.25">
      <c r="AO722" s="231"/>
      <c r="AR722" s="235"/>
      <c r="AT722" s="235"/>
      <c r="AV722" s="232"/>
      <c r="AY722" s="235"/>
      <c r="BA722" s="235"/>
      <c r="BC722" s="232"/>
    </row>
    <row r="723" spans="41:55" x14ac:dyDescent="0.25">
      <c r="AO723" s="231"/>
      <c r="AR723" s="235"/>
      <c r="AT723" s="235"/>
      <c r="AV723" s="232"/>
      <c r="AY723" s="235"/>
      <c r="BA723" s="235"/>
      <c r="BC723" s="232"/>
    </row>
    <row r="724" spans="41:55" x14ac:dyDescent="0.25">
      <c r="AO724" s="231"/>
      <c r="AR724" s="235"/>
      <c r="AT724" s="235"/>
      <c r="AV724" s="232"/>
      <c r="AY724" s="235"/>
      <c r="BA724" s="235"/>
      <c r="BC724" s="232"/>
    </row>
    <row r="725" spans="41:55" x14ac:dyDescent="0.25">
      <c r="AO725" s="231"/>
      <c r="AR725" s="235"/>
      <c r="AT725" s="235"/>
      <c r="AV725" s="232"/>
      <c r="AY725" s="235"/>
      <c r="BA725" s="235"/>
      <c r="BC725" s="232"/>
    </row>
    <row r="726" spans="41:55" x14ac:dyDescent="0.25">
      <c r="AO726" s="231"/>
      <c r="AR726" s="235"/>
      <c r="AT726" s="235"/>
      <c r="AV726" s="232"/>
      <c r="AY726" s="235"/>
      <c r="BA726" s="235"/>
      <c r="BC726" s="232"/>
    </row>
    <row r="727" spans="41:55" x14ac:dyDescent="0.25">
      <c r="AO727" s="231"/>
      <c r="AR727" s="235"/>
      <c r="AT727" s="235"/>
      <c r="AV727" s="232"/>
      <c r="AY727" s="235"/>
      <c r="BA727" s="235"/>
      <c r="BC727" s="232"/>
    </row>
    <row r="728" spans="41:55" x14ac:dyDescent="0.25">
      <c r="AO728" s="231"/>
      <c r="AR728" s="235"/>
      <c r="AT728" s="235"/>
      <c r="AV728" s="232"/>
      <c r="AY728" s="235"/>
      <c r="BA728" s="235"/>
      <c r="BC728" s="232"/>
    </row>
    <row r="729" spans="41:55" x14ac:dyDescent="0.25">
      <c r="AO729" s="231"/>
      <c r="AR729" s="235"/>
      <c r="AT729" s="235"/>
      <c r="AV729" s="232"/>
      <c r="AY729" s="235"/>
      <c r="BA729" s="235"/>
      <c r="BC729" s="232"/>
    </row>
    <row r="730" spans="41:55" x14ac:dyDescent="0.25">
      <c r="AO730" s="231"/>
      <c r="AR730" s="235"/>
      <c r="AT730" s="235"/>
      <c r="AV730" s="232"/>
      <c r="AY730" s="235"/>
      <c r="BA730" s="235"/>
      <c r="BC730" s="232"/>
    </row>
    <row r="731" spans="41:55" x14ac:dyDescent="0.25">
      <c r="AO731" s="231"/>
      <c r="AR731" s="235"/>
      <c r="AT731" s="235"/>
      <c r="AV731" s="232"/>
      <c r="AY731" s="235"/>
      <c r="BA731" s="235"/>
      <c r="BC731" s="232"/>
    </row>
    <row r="732" spans="41:55" x14ac:dyDescent="0.25">
      <c r="AO732" s="231"/>
      <c r="AR732" s="235"/>
      <c r="AT732" s="235"/>
      <c r="AV732" s="232"/>
      <c r="AY732" s="235"/>
      <c r="BA732" s="235"/>
      <c r="BC732" s="232"/>
    </row>
    <row r="733" spans="41:55" x14ac:dyDescent="0.25">
      <c r="AO733" s="231"/>
      <c r="AR733" s="235"/>
      <c r="AT733" s="235"/>
      <c r="AV733" s="232"/>
      <c r="AY733" s="235"/>
      <c r="BA733" s="235"/>
      <c r="BC733" s="232"/>
    </row>
    <row r="734" spans="41:55" x14ac:dyDescent="0.25">
      <c r="AO734" s="231"/>
      <c r="AR734" s="235"/>
      <c r="AT734" s="235"/>
      <c r="AV734" s="232"/>
      <c r="AY734" s="235"/>
      <c r="BA734" s="235"/>
      <c r="BC734" s="232"/>
    </row>
    <row r="735" spans="41:55" x14ac:dyDescent="0.25">
      <c r="AO735" s="231"/>
      <c r="AR735" s="235"/>
      <c r="AT735" s="235"/>
      <c r="AV735" s="232"/>
      <c r="AY735" s="235"/>
      <c r="BA735" s="235"/>
      <c r="BC735" s="232"/>
    </row>
    <row r="736" spans="41:55" x14ac:dyDescent="0.25">
      <c r="AO736" s="231"/>
      <c r="AR736" s="235"/>
      <c r="AT736" s="235"/>
      <c r="AV736" s="232"/>
      <c r="AY736" s="235"/>
      <c r="BA736" s="235"/>
      <c r="BC736" s="232"/>
    </row>
    <row r="737" spans="41:55" x14ac:dyDescent="0.25">
      <c r="AO737" s="231"/>
      <c r="AR737" s="235"/>
      <c r="AT737" s="235"/>
      <c r="AV737" s="232"/>
      <c r="AY737" s="235"/>
      <c r="BA737" s="235"/>
      <c r="BC737" s="232"/>
    </row>
    <row r="738" spans="41:55" x14ac:dyDescent="0.25">
      <c r="AO738" s="231"/>
      <c r="AR738" s="235"/>
      <c r="AT738" s="235"/>
      <c r="AV738" s="232"/>
      <c r="AY738" s="235"/>
      <c r="BA738" s="235"/>
      <c r="BC738" s="232"/>
    </row>
    <row r="739" spans="41:55" x14ac:dyDescent="0.25">
      <c r="AO739" s="231"/>
      <c r="AR739" s="235"/>
      <c r="AT739" s="235"/>
      <c r="AV739" s="232"/>
      <c r="AY739" s="235"/>
      <c r="BA739" s="235"/>
      <c r="BC739" s="232"/>
    </row>
    <row r="740" spans="41:55" x14ac:dyDescent="0.25">
      <c r="AO740" s="231"/>
      <c r="AR740" s="235"/>
      <c r="AT740" s="235"/>
      <c r="AV740" s="232"/>
      <c r="AY740" s="235"/>
      <c r="BA740" s="235"/>
      <c r="BC740" s="232"/>
    </row>
    <row r="741" spans="41:55" x14ac:dyDescent="0.25">
      <c r="AO741" s="231"/>
      <c r="AR741" s="235"/>
      <c r="AT741" s="235"/>
      <c r="AV741" s="232"/>
      <c r="AY741" s="235"/>
      <c r="BA741" s="235"/>
      <c r="BC741" s="232"/>
    </row>
    <row r="742" spans="41:55" x14ac:dyDescent="0.25">
      <c r="AO742" s="231"/>
      <c r="AR742" s="235"/>
      <c r="AT742" s="235"/>
      <c r="AV742" s="232"/>
      <c r="AY742" s="235"/>
      <c r="BA742" s="235"/>
      <c r="BC742" s="232"/>
    </row>
    <row r="743" spans="41:55" x14ac:dyDescent="0.25">
      <c r="AO743" s="231"/>
      <c r="AR743" s="235"/>
      <c r="AT743" s="235"/>
      <c r="AV743" s="232"/>
      <c r="AY743" s="235"/>
      <c r="BA743" s="235"/>
      <c r="BC743" s="232"/>
    </row>
    <row r="744" spans="41:55" x14ac:dyDescent="0.25">
      <c r="AO744" s="231"/>
      <c r="AR744" s="235"/>
      <c r="AT744" s="235"/>
      <c r="AV744" s="232"/>
      <c r="AY744" s="235"/>
      <c r="BA744" s="235"/>
      <c r="BC744" s="232"/>
    </row>
    <row r="745" spans="41:55" x14ac:dyDescent="0.25">
      <c r="AO745" s="231"/>
      <c r="AR745" s="235"/>
      <c r="AT745" s="235"/>
      <c r="AV745" s="232"/>
      <c r="AY745" s="235"/>
      <c r="BA745" s="235"/>
      <c r="BC745" s="232"/>
    </row>
    <row r="746" spans="41:55" x14ac:dyDescent="0.25">
      <c r="AO746" s="231"/>
      <c r="AR746" s="235"/>
      <c r="AT746" s="235"/>
      <c r="AV746" s="232"/>
      <c r="AY746" s="235"/>
      <c r="BA746" s="235"/>
      <c r="BC746" s="232"/>
    </row>
    <row r="747" spans="41:55" x14ac:dyDescent="0.25">
      <c r="AO747" s="231"/>
      <c r="AR747" s="235"/>
      <c r="AT747" s="235"/>
      <c r="AV747" s="232"/>
      <c r="AY747" s="235"/>
      <c r="BA747" s="235"/>
      <c r="BC747" s="232"/>
    </row>
    <row r="748" spans="41:55" x14ac:dyDescent="0.25">
      <c r="AO748" s="231"/>
      <c r="AR748" s="235"/>
      <c r="AT748" s="235"/>
      <c r="AV748" s="232"/>
      <c r="AY748" s="235"/>
      <c r="BA748" s="235"/>
      <c r="BC748" s="232"/>
    </row>
    <row r="749" spans="41:55" x14ac:dyDescent="0.25">
      <c r="AO749" s="231"/>
      <c r="AR749" s="235"/>
      <c r="AT749" s="235"/>
      <c r="AV749" s="232"/>
      <c r="AY749" s="235"/>
      <c r="BA749" s="235"/>
      <c r="BC749" s="232"/>
    </row>
    <row r="750" spans="41:55" x14ac:dyDescent="0.25">
      <c r="AO750" s="231"/>
      <c r="AR750" s="235"/>
      <c r="AT750" s="235"/>
      <c r="AV750" s="232"/>
      <c r="AY750" s="235"/>
      <c r="BA750" s="235"/>
      <c r="BC750" s="232"/>
    </row>
    <row r="751" spans="41:55" x14ac:dyDescent="0.25">
      <c r="AO751" s="231"/>
      <c r="AR751" s="235"/>
      <c r="AT751" s="235"/>
      <c r="AV751" s="232"/>
      <c r="AY751" s="235"/>
      <c r="BA751" s="235"/>
      <c r="BC751" s="232"/>
    </row>
    <row r="752" spans="41:55" x14ac:dyDescent="0.25">
      <c r="AO752" s="231"/>
      <c r="AR752" s="235"/>
      <c r="AT752" s="235"/>
      <c r="AV752" s="232"/>
      <c r="AY752" s="235"/>
      <c r="BA752" s="235"/>
      <c r="BC752" s="232"/>
    </row>
    <row r="753" spans="41:55" x14ac:dyDescent="0.25">
      <c r="AO753" s="231"/>
      <c r="AR753" s="235"/>
      <c r="AT753" s="235"/>
      <c r="AV753" s="232"/>
      <c r="AY753" s="235"/>
      <c r="BA753" s="235"/>
      <c r="BC753" s="232"/>
    </row>
    <row r="754" spans="41:55" x14ac:dyDescent="0.25">
      <c r="AO754" s="231"/>
      <c r="AR754" s="235"/>
      <c r="AT754" s="235"/>
      <c r="AV754" s="232"/>
      <c r="AY754" s="235"/>
      <c r="BA754" s="235"/>
      <c r="BC754" s="232"/>
    </row>
    <row r="755" spans="41:55" x14ac:dyDescent="0.25">
      <c r="AO755" s="231"/>
      <c r="AR755" s="235"/>
      <c r="AT755" s="235"/>
      <c r="AV755" s="232"/>
      <c r="AY755" s="235"/>
      <c r="BA755" s="235"/>
      <c r="BC755" s="232"/>
    </row>
    <row r="756" spans="41:55" x14ac:dyDescent="0.25">
      <c r="AO756" s="231"/>
      <c r="AR756" s="235"/>
      <c r="AT756" s="235"/>
      <c r="AV756" s="232"/>
      <c r="AY756" s="235"/>
      <c r="BA756" s="235"/>
      <c r="BC756" s="232"/>
    </row>
    <row r="757" spans="41:55" x14ac:dyDescent="0.25">
      <c r="AO757" s="231"/>
      <c r="AR757" s="235"/>
      <c r="AT757" s="235"/>
      <c r="AV757" s="232"/>
      <c r="AY757" s="235"/>
      <c r="BA757" s="235"/>
      <c r="BC757" s="232"/>
    </row>
    <row r="758" spans="41:55" x14ac:dyDescent="0.25">
      <c r="AO758" s="231"/>
      <c r="AR758" s="235"/>
      <c r="AT758" s="235"/>
      <c r="AV758" s="232"/>
      <c r="AY758" s="235"/>
      <c r="BA758" s="235"/>
      <c r="BC758" s="232"/>
    </row>
    <row r="759" spans="41:55" x14ac:dyDescent="0.25">
      <c r="AO759" s="231"/>
      <c r="AR759" s="235"/>
      <c r="AT759" s="235"/>
      <c r="AV759" s="232"/>
      <c r="AY759" s="235"/>
      <c r="BA759" s="235"/>
      <c r="BC759" s="232"/>
    </row>
    <row r="760" spans="41:55" x14ac:dyDescent="0.25">
      <c r="AO760" s="231"/>
      <c r="AR760" s="235"/>
      <c r="AT760" s="235"/>
      <c r="AV760" s="232"/>
      <c r="AY760" s="235"/>
      <c r="BA760" s="235"/>
      <c r="BC760" s="232"/>
    </row>
    <row r="761" spans="41:55" x14ac:dyDescent="0.25">
      <c r="AO761" s="231"/>
      <c r="AR761" s="235"/>
      <c r="AT761" s="235"/>
      <c r="AV761" s="232"/>
      <c r="AY761" s="235"/>
      <c r="BA761" s="235"/>
      <c r="BC761" s="232"/>
    </row>
    <row r="762" spans="41:55" x14ac:dyDescent="0.25">
      <c r="AO762" s="231"/>
      <c r="AR762" s="235"/>
      <c r="AT762" s="235"/>
      <c r="AV762" s="232"/>
      <c r="AY762" s="235"/>
      <c r="BA762" s="235"/>
      <c r="BC762" s="232"/>
    </row>
    <row r="763" spans="41:55" x14ac:dyDescent="0.25">
      <c r="AO763" s="231"/>
      <c r="AR763" s="235"/>
      <c r="AT763" s="235"/>
      <c r="AV763" s="232"/>
      <c r="AY763" s="235"/>
      <c r="BA763" s="235"/>
      <c r="BC763" s="232"/>
    </row>
    <row r="764" spans="41:55" x14ac:dyDescent="0.25">
      <c r="AO764" s="231"/>
      <c r="AR764" s="235"/>
      <c r="AT764" s="235"/>
      <c r="AV764" s="232"/>
      <c r="AY764" s="235"/>
      <c r="BA764" s="235"/>
      <c r="BC764" s="232"/>
    </row>
    <row r="765" spans="41:55" x14ac:dyDescent="0.25">
      <c r="AO765" s="231"/>
      <c r="AR765" s="235"/>
      <c r="AT765" s="235"/>
      <c r="AV765" s="232"/>
      <c r="AY765" s="235"/>
      <c r="BA765" s="235"/>
      <c r="BC765" s="232"/>
    </row>
    <row r="766" spans="41:55" x14ac:dyDescent="0.25">
      <c r="AO766" s="231"/>
      <c r="AR766" s="235"/>
      <c r="AT766" s="235"/>
      <c r="AV766" s="232"/>
      <c r="AY766" s="235"/>
      <c r="BA766" s="235"/>
      <c r="BC766" s="232"/>
    </row>
    <row r="767" spans="41:55" x14ac:dyDescent="0.25">
      <c r="AO767" s="231"/>
      <c r="AR767" s="235"/>
      <c r="AT767" s="235"/>
      <c r="AV767" s="232"/>
      <c r="AY767" s="235"/>
      <c r="BA767" s="235"/>
      <c r="BC767" s="232"/>
    </row>
    <row r="768" spans="41:55" x14ac:dyDescent="0.25">
      <c r="AO768" s="231"/>
      <c r="AR768" s="235"/>
      <c r="AT768" s="235"/>
      <c r="AV768" s="232"/>
      <c r="AY768" s="235"/>
      <c r="BA768" s="235"/>
      <c r="BC768" s="232"/>
    </row>
    <row r="769" spans="41:55" x14ac:dyDescent="0.25">
      <c r="AO769" s="231"/>
      <c r="AR769" s="235"/>
      <c r="AT769" s="235"/>
      <c r="AV769" s="232"/>
      <c r="AY769" s="235"/>
      <c r="BA769" s="235"/>
      <c r="BC769" s="232"/>
    </row>
    <row r="770" spans="41:55" x14ac:dyDescent="0.25">
      <c r="AO770" s="231"/>
      <c r="AR770" s="235"/>
      <c r="AT770" s="235"/>
      <c r="AV770" s="232"/>
      <c r="AY770" s="235"/>
      <c r="BA770" s="235"/>
      <c r="BC770" s="232"/>
    </row>
    <row r="771" spans="41:55" x14ac:dyDescent="0.25">
      <c r="AO771" s="231"/>
      <c r="AR771" s="235"/>
      <c r="AT771" s="235"/>
      <c r="AV771" s="232"/>
      <c r="AY771" s="235"/>
      <c r="BA771" s="235"/>
      <c r="BC771" s="232"/>
    </row>
    <row r="772" spans="41:55" x14ac:dyDescent="0.25">
      <c r="AO772" s="231"/>
      <c r="AR772" s="235"/>
      <c r="AT772" s="235"/>
      <c r="AV772" s="232"/>
      <c r="AY772" s="235"/>
      <c r="BA772" s="235"/>
      <c r="BC772" s="232"/>
    </row>
    <row r="773" spans="41:55" x14ac:dyDescent="0.25">
      <c r="AO773" s="231"/>
      <c r="AR773" s="235"/>
      <c r="AT773" s="235"/>
      <c r="AV773" s="232"/>
      <c r="AY773" s="235"/>
      <c r="BA773" s="235"/>
      <c r="BC773" s="232"/>
    </row>
    <row r="774" spans="41:55" x14ac:dyDescent="0.25">
      <c r="AO774" s="231"/>
      <c r="AR774" s="235"/>
      <c r="AT774" s="235"/>
      <c r="AV774" s="232"/>
      <c r="AY774" s="235"/>
      <c r="BA774" s="235"/>
      <c r="BC774" s="232"/>
    </row>
    <row r="775" spans="41:55" x14ac:dyDescent="0.25">
      <c r="AO775" s="231"/>
      <c r="AR775" s="235"/>
      <c r="AT775" s="235"/>
      <c r="AV775" s="232"/>
      <c r="AY775" s="235"/>
      <c r="BA775" s="235"/>
      <c r="BC775" s="232"/>
    </row>
    <row r="776" spans="41:55" x14ac:dyDescent="0.25">
      <c r="AO776" s="231"/>
      <c r="AR776" s="235"/>
      <c r="AT776" s="235"/>
      <c r="AV776" s="232"/>
      <c r="AY776" s="235"/>
      <c r="BA776" s="235"/>
      <c r="BC776" s="232"/>
    </row>
    <row r="777" spans="41:55" x14ac:dyDescent="0.25">
      <c r="AO777" s="231"/>
      <c r="AR777" s="235"/>
      <c r="AT777" s="235"/>
      <c r="AV777" s="232"/>
      <c r="AY777" s="235"/>
      <c r="BA777" s="235"/>
      <c r="BC777" s="232"/>
    </row>
    <row r="778" spans="41:55" x14ac:dyDescent="0.25">
      <c r="AO778" s="231"/>
      <c r="AR778" s="235"/>
      <c r="AT778" s="235"/>
      <c r="AV778" s="232"/>
      <c r="AY778" s="235"/>
      <c r="BA778" s="235"/>
      <c r="BC778" s="232"/>
    </row>
    <row r="779" spans="41:55" x14ac:dyDescent="0.25">
      <c r="AO779" s="231"/>
      <c r="AR779" s="235"/>
      <c r="AT779" s="235"/>
      <c r="AV779" s="232"/>
      <c r="AY779" s="235"/>
      <c r="BA779" s="235"/>
      <c r="BC779" s="232"/>
    </row>
    <row r="780" spans="41:55" x14ac:dyDescent="0.25">
      <c r="AO780" s="231"/>
      <c r="AR780" s="235"/>
      <c r="AT780" s="235"/>
      <c r="AV780" s="232"/>
      <c r="AY780" s="235"/>
      <c r="BA780" s="235"/>
      <c r="BC780" s="232"/>
    </row>
    <row r="781" spans="41:55" x14ac:dyDescent="0.25">
      <c r="AO781" s="231"/>
      <c r="AR781" s="235"/>
      <c r="AT781" s="235"/>
      <c r="AV781" s="232"/>
      <c r="AY781" s="235"/>
      <c r="BA781" s="235"/>
      <c r="BC781" s="232"/>
    </row>
    <row r="782" spans="41:55" x14ac:dyDescent="0.25">
      <c r="AO782" s="231"/>
      <c r="AR782" s="235"/>
      <c r="AT782" s="235"/>
      <c r="AV782" s="232"/>
      <c r="AY782" s="235"/>
      <c r="BA782" s="235"/>
      <c r="BC782" s="232"/>
    </row>
    <row r="783" spans="41:55" x14ac:dyDescent="0.25">
      <c r="AO783" s="231"/>
      <c r="AR783" s="235"/>
      <c r="AT783" s="235"/>
      <c r="AV783" s="232"/>
      <c r="AY783" s="235"/>
      <c r="BA783" s="235"/>
      <c r="BC783" s="232"/>
    </row>
    <row r="784" spans="41:55" x14ac:dyDescent="0.25">
      <c r="AO784" s="231"/>
      <c r="AR784" s="235"/>
      <c r="AT784" s="235"/>
      <c r="AV784" s="232"/>
      <c r="AY784" s="235"/>
      <c r="BA784" s="235"/>
      <c r="BC784" s="232"/>
    </row>
    <row r="785" spans="41:55" x14ac:dyDescent="0.25">
      <c r="AO785" s="231"/>
      <c r="AR785" s="235"/>
      <c r="AT785" s="235"/>
      <c r="AV785" s="232"/>
      <c r="AY785" s="235"/>
      <c r="BA785" s="235"/>
      <c r="BC785" s="232"/>
    </row>
    <row r="786" spans="41:55" x14ac:dyDescent="0.25">
      <c r="AO786" s="231"/>
      <c r="AR786" s="235"/>
      <c r="AT786" s="235"/>
      <c r="AV786" s="232"/>
      <c r="AY786" s="235"/>
      <c r="BA786" s="235"/>
      <c r="BC786" s="232"/>
    </row>
    <row r="787" spans="41:55" x14ac:dyDescent="0.25">
      <c r="AO787" s="231"/>
      <c r="AR787" s="235"/>
      <c r="AT787" s="235"/>
      <c r="AV787" s="232"/>
      <c r="AY787" s="235"/>
      <c r="BA787" s="235"/>
      <c r="BC787" s="232"/>
    </row>
    <row r="788" spans="41:55" x14ac:dyDescent="0.25">
      <c r="AO788" s="231"/>
      <c r="AR788" s="235"/>
      <c r="AT788" s="235"/>
      <c r="AV788" s="232"/>
      <c r="AY788" s="235"/>
      <c r="BA788" s="235"/>
      <c r="BC788" s="232"/>
    </row>
    <row r="789" spans="41:55" x14ac:dyDescent="0.25">
      <c r="AO789" s="231"/>
      <c r="AR789" s="235"/>
      <c r="AT789" s="235"/>
      <c r="AV789" s="232"/>
      <c r="AY789" s="235"/>
      <c r="BA789" s="235"/>
      <c r="BC789" s="232"/>
    </row>
    <row r="790" spans="41:55" x14ac:dyDescent="0.25">
      <c r="AO790" s="231"/>
      <c r="AR790" s="235"/>
      <c r="AT790" s="235"/>
      <c r="AV790" s="232"/>
      <c r="AY790" s="235"/>
      <c r="BA790" s="235"/>
      <c r="BC790" s="232"/>
    </row>
    <row r="791" spans="41:55" x14ac:dyDescent="0.25">
      <c r="AO791" s="231"/>
      <c r="AR791" s="235"/>
      <c r="AT791" s="235"/>
      <c r="AV791" s="232"/>
      <c r="AY791" s="235"/>
      <c r="BA791" s="235"/>
      <c r="BC791" s="232"/>
    </row>
    <row r="792" spans="41:55" x14ac:dyDescent="0.25">
      <c r="AO792" s="231"/>
      <c r="AR792" s="235"/>
      <c r="AT792" s="235"/>
      <c r="AV792" s="232"/>
      <c r="AY792" s="235"/>
      <c r="BA792" s="235"/>
      <c r="BC792" s="232"/>
    </row>
    <row r="793" spans="41:55" x14ac:dyDescent="0.25">
      <c r="AO793" s="231"/>
      <c r="AR793" s="235"/>
      <c r="AT793" s="235"/>
      <c r="AV793" s="232"/>
      <c r="AY793" s="235"/>
      <c r="BA793" s="235"/>
      <c r="BC793" s="232"/>
    </row>
    <row r="794" spans="41:55" x14ac:dyDescent="0.25">
      <c r="AO794" s="231"/>
      <c r="AR794" s="235"/>
      <c r="AT794" s="235"/>
      <c r="AV794" s="232"/>
      <c r="AY794" s="235"/>
      <c r="BA794" s="235"/>
      <c r="BC794" s="232"/>
    </row>
    <row r="795" spans="41:55" x14ac:dyDescent="0.25">
      <c r="AO795" s="231"/>
      <c r="AR795" s="235"/>
      <c r="AT795" s="235"/>
      <c r="AV795" s="232"/>
      <c r="AY795" s="235"/>
      <c r="BA795" s="235"/>
      <c r="BC795" s="232"/>
    </row>
    <row r="796" spans="41:55" x14ac:dyDescent="0.25">
      <c r="AO796" s="231"/>
      <c r="AR796" s="235"/>
      <c r="AT796" s="235"/>
      <c r="AV796" s="232"/>
      <c r="AY796" s="235"/>
      <c r="BA796" s="235"/>
      <c r="BC796" s="232"/>
    </row>
    <row r="797" spans="41:55" x14ac:dyDescent="0.25">
      <c r="AO797" s="231"/>
      <c r="AR797" s="235"/>
      <c r="AT797" s="235"/>
      <c r="AV797" s="232"/>
      <c r="AY797" s="235"/>
      <c r="BA797" s="235"/>
      <c r="BC797" s="232"/>
    </row>
    <row r="798" spans="41:55" x14ac:dyDescent="0.25">
      <c r="AO798" s="231"/>
      <c r="AR798" s="235"/>
      <c r="AT798" s="235"/>
      <c r="AV798" s="232"/>
      <c r="AY798" s="235"/>
      <c r="BA798" s="235"/>
      <c r="BC798" s="232"/>
    </row>
    <row r="799" spans="41:55" x14ac:dyDescent="0.25">
      <c r="AO799" s="231"/>
      <c r="AR799" s="235"/>
      <c r="AT799" s="235"/>
      <c r="AV799" s="232"/>
      <c r="AY799" s="235"/>
      <c r="BA799" s="235"/>
      <c r="BC799" s="232"/>
    </row>
    <row r="800" spans="41:55" x14ac:dyDescent="0.25">
      <c r="AO800" s="231"/>
      <c r="AR800" s="235"/>
      <c r="AT800" s="235"/>
      <c r="AV800" s="232"/>
      <c r="AY800" s="235"/>
      <c r="BA800" s="235"/>
      <c r="BC800" s="232"/>
    </row>
    <row r="801" spans="41:55" x14ac:dyDescent="0.25">
      <c r="AO801" s="231"/>
      <c r="AR801" s="235"/>
      <c r="AT801" s="235"/>
      <c r="AV801" s="232"/>
      <c r="AY801" s="235"/>
      <c r="BA801" s="235"/>
      <c r="BC801" s="232"/>
    </row>
    <row r="802" spans="41:55" x14ac:dyDescent="0.25">
      <c r="AO802" s="231"/>
      <c r="AR802" s="235"/>
      <c r="AT802" s="235"/>
      <c r="AV802" s="232"/>
      <c r="AY802" s="235"/>
      <c r="BA802" s="235"/>
      <c r="BC802" s="232"/>
    </row>
    <row r="803" spans="41:55" x14ac:dyDescent="0.25">
      <c r="AO803" s="231"/>
      <c r="AR803" s="235"/>
      <c r="AT803" s="235"/>
      <c r="AV803" s="232"/>
      <c r="AY803" s="235"/>
      <c r="BA803" s="235"/>
      <c r="BC803" s="232"/>
    </row>
    <row r="804" spans="41:55" x14ac:dyDescent="0.25">
      <c r="AO804" s="231"/>
      <c r="AR804" s="235"/>
      <c r="AT804" s="235"/>
      <c r="AV804" s="232"/>
      <c r="AY804" s="235"/>
      <c r="BA804" s="235"/>
      <c r="BC804" s="232"/>
    </row>
    <row r="805" spans="41:55" x14ac:dyDescent="0.25">
      <c r="AO805" s="231"/>
      <c r="AR805" s="235"/>
      <c r="AT805" s="235"/>
      <c r="AV805" s="232"/>
      <c r="AY805" s="235"/>
      <c r="BA805" s="235"/>
      <c r="BC805" s="232"/>
    </row>
    <row r="806" spans="41:55" x14ac:dyDescent="0.25">
      <c r="AO806" s="231"/>
      <c r="AR806" s="235"/>
      <c r="AT806" s="235"/>
      <c r="AV806" s="232"/>
      <c r="AY806" s="235"/>
      <c r="BA806" s="235"/>
      <c r="BC806" s="232"/>
    </row>
    <row r="807" spans="41:55" x14ac:dyDescent="0.25">
      <c r="AO807" s="231"/>
      <c r="AR807" s="235"/>
      <c r="AT807" s="235"/>
      <c r="AV807" s="232"/>
      <c r="AY807" s="235"/>
      <c r="BA807" s="235"/>
      <c r="BC807" s="232"/>
    </row>
    <row r="808" spans="41:55" x14ac:dyDescent="0.25">
      <c r="AO808" s="231"/>
      <c r="AR808" s="235"/>
      <c r="AT808" s="235"/>
      <c r="AV808" s="232"/>
      <c r="AY808" s="235"/>
      <c r="BA808" s="235"/>
      <c r="BC808" s="232"/>
    </row>
    <row r="809" spans="41:55" x14ac:dyDescent="0.25">
      <c r="AO809" s="231"/>
      <c r="AR809" s="235"/>
      <c r="AT809" s="235"/>
      <c r="AV809" s="232"/>
      <c r="AY809" s="235"/>
      <c r="BA809" s="235"/>
      <c r="BC809" s="232"/>
    </row>
    <row r="810" spans="41:55" x14ac:dyDescent="0.25">
      <c r="AO810" s="231"/>
      <c r="AR810" s="235"/>
      <c r="AT810" s="235"/>
      <c r="AV810" s="232"/>
      <c r="AY810" s="235"/>
      <c r="BA810" s="235"/>
      <c r="BC810" s="232"/>
    </row>
    <row r="811" spans="41:55" x14ac:dyDescent="0.25">
      <c r="AO811" s="231"/>
      <c r="AR811" s="235"/>
      <c r="AT811" s="235"/>
      <c r="AV811" s="232"/>
      <c r="AY811" s="235"/>
      <c r="BA811" s="235"/>
      <c r="BC811" s="232"/>
    </row>
    <row r="812" spans="41:55" x14ac:dyDescent="0.25">
      <c r="AO812" s="231"/>
      <c r="AR812" s="235"/>
      <c r="AT812" s="235"/>
      <c r="AV812" s="232"/>
      <c r="AY812" s="235"/>
      <c r="BA812" s="235"/>
      <c r="BC812" s="232"/>
    </row>
    <row r="813" spans="41:55" x14ac:dyDescent="0.25">
      <c r="AO813" s="231"/>
      <c r="AR813" s="235"/>
      <c r="AT813" s="235"/>
      <c r="AV813" s="232"/>
      <c r="AY813" s="235"/>
      <c r="BA813" s="235"/>
      <c r="BC813" s="232"/>
    </row>
    <row r="814" spans="41:55" x14ac:dyDescent="0.25">
      <c r="AO814" s="231"/>
      <c r="AR814" s="235"/>
      <c r="AT814" s="235"/>
      <c r="AV814" s="232"/>
      <c r="AY814" s="235"/>
      <c r="BA814" s="235"/>
      <c r="BC814" s="232"/>
    </row>
    <row r="815" spans="41:55" x14ac:dyDescent="0.25">
      <c r="AO815" s="231"/>
      <c r="AR815" s="235"/>
      <c r="AT815" s="235"/>
      <c r="AV815" s="232"/>
      <c r="AY815" s="235"/>
      <c r="BA815" s="235"/>
      <c r="BC815" s="232"/>
    </row>
    <row r="816" spans="41:55" x14ac:dyDescent="0.25">
      <c r="AO816" s="231"/>
      <c r="AR816" s="235"/>
      <c r="AT816" s="235"/>
      <c r="AV816" s="232"/>
      <c r="AY816" s="235"/>
      <c r="BA816" s="235"/>
      <c r="BC816" s="232"/>
    </row>
    <row r="817" spans="41:55" x14ac:dyDescent="0.25">
      <c r="AO817" s="231"/>
      <c r="AR817" s="235"/>
      <c r="AT817" s="235"/>
      <c r="AV817" s="232"/>
      <c r="AY817" s="235"/>
      <c r="BA817" s="235"/>
      <c r="BC817" s="232"/>
    </row>
    <row r="818" spans="41:55" x14ac:dyDescent="0.25">
      <c r="AO818" s="231"/>
      <c r="AR818" s="235"/>
      <c r="AT818" s="235"/>
      <c r="AV818" s="232"/>
      <c r="AY818" s="235"/>
      <c r="BA818" s="235"/>
      <c r="BC818" s="232"/>
    </row>
    <row r="819" spans="41:55" x14ac:dyDescent="0.25">
      <c r="AO819" s="231"/>
      <c r="AR819" s="235"/>
      <c r="AT819" s="235"/>
      <c r="AV819" s="232"/>
      <c r="AY819" s="235"/>
      <c r="BA819" s="235"/>
      <c r="BC819" s="232"/>
    </row>
    <row r="820" spans="41:55" x14ac:dyDescent="0.25">
      <c r="AO820" s="231"/>
      <c r="AR820" s="235"/>
      <c r="AT820" s="235"/>
      <c r="AV820" s="232"/>
      <c r="AY820" s="235"/>
      <c r="BA820" s="235"/>
      <c r="BC820" s="232"/>
    </row>
    <row r="821" spans="41:55" x14ac:dyDescent="0.25">
      <c r="AO821" s="231"/>
      <c r="AR821" s="235"/>
      <c r="AT821" s="235"/>
      <c r="AV821" s="232"/>
      <c r="AY821" s="235"/>
      <c r="BA821" s="235"/>
      <c r="BC821" s="232"/>
    </row>
    <row r="822" spans="41:55" x14ac:dyDescent="0.25">
      <c r="AO822" s="231"/>
      <c r="AR822" s="235"/>
      <c r="AT822" s="235"/>
      <c r="AV822" s="232"/>
      <c r="AY822" s="235"/>
      <c r="BA822" s="235"/>
      <c r="BC822" s="232"/>
    </row>
    <row r="823" spans="41:55" x14ac:dyDescent="0.25">
      <c r="AO823" s="231"/>
      <c r="AR823" s="235"/>
      <c r="AT823" s="235"/>
      <c r="AV823" s="232"/>
      <c r="AY823" s="235"/>
      <c r="BA823" s="235"/>
      <c r="BC823" s="232"/>
    </row>
    <row r="824" spans="41:55" x14ac:dyDescent="0.25">
      <c r="AO824" s="231"/>
      <c r="AR824" s="235"/>
      <c r="AT824" s="235"/>
      <c r="AV824" s="232"/>
      <c r="AY824" s="235"/>
      <c r="BA824" s="235"/>
      <c r="BC824" s="232"/>
    </row>
    <row r="825" spans="41:55" x14ac:dyDescent="0.25">
      <c r="AO825" s="231"/>
      <c r="AR825" s="235"/>
      <c r="AT825" s="235"/>
      <c r="AV825" s="232"/>
      <c r="AY825" s="235"/>
      <c r="BA825" s="235"/>
      <c r="BC825" s="232"/>
    </row>
    <row r="826" spans="41:55" x14ac:dyDescent="0.25">
      <c r="AO826" s="231"/>
      <c r="AR826" s="235"/>
      <c r="AT826" s="235"/>
      <c r="AV826" s="232"/>
      <c r="AY826" s="235"/>
      <c r="BA826" s="235"/>
      <c r="BC826" s="232"/>
    </row>
    <row r="827" spans="41:55" x14ac:dyDescent="0.25">
      <c r="AO827" s="231"/>
      <c r="AR827" s="235"/>
      <c r="AT827" s="235"/>
      <c r="AV827" s="232"/>
      <c r="AY827" s="235"/>
      <c r="BA827" s="235"/>
      <c r="BC827" s="232"/>
    </row>
    <row r="828" spans="41:55" x14ac:dyDescent="0.25">
      <c r="AO828" s="231"/>
      <c r="AR828" s="235"/>
      <c r="AT828" s="235"/>
      <c r="AV828" s="232"/>
      <c r="AY828" s="235"/>
      <c r="BA828" s="235"/>
      <c r="BC828" s="232"/>
    </row>
    <row r="829" spans="41:55" x14ac:dyDescent="0.25">
      <c r="AO829" s="231"/>
      <c r="AR829" s="235"/>
      <c r="AT829" s="235"/>
      <c r="AV829" s="232"/>
      <c r="AY829" s="235"/>
      <c r="BA829" s="235"/>
      <c r="BC829" s="232"/>
    </row>
    <row r="830" spans="41:55" x14ac:dyDescent="0.25">
      <c r="AO830" s="231"/>
      <c r="AR830" s="235"/>
      <c r="AT830" s="235"/>
      <c r="AV830" s="232"/>
      <c r="AY830" s="235"/>
      <c r="BA830" s="235"/>
      <c r="BC830" s="232"/>
    </row>
    <row r="831" spans="41:55" x14ac:dyDescent="0.25">
      <c r="AO831" s="231"/>
      <c r="AR831" s="235"/>
      <c r="AT831" s="235"/>
      <c r="AV831" s="232"/>
      <c r="AY831" s="235"/>
      <c r="BA831" s="235"/>
      <c r="BC831" s="232"/>
    </row>
    <row r="832" spans="41:55" x14ac:dyDescent="0.25">
      <c r="AO832" s="231"/>
      <c r="AR832" s="235"/>
      <c r="AT832" s="235"/>
      <c r="AV832" s="232"/>
      <c r="AY832" s="235"/>
      <c r="BA832" s="235"/>
      <c r="BC832" s="232"/>
    </row>
    <row r="833" spans="41:55" x14ac:dyDescent="0.25">
      <c r="AO833" s="231"/>
      <c r="AR833" s="235"/>
      <c r="AT833" s="235"/>
      <c r="AV833" s="232"/>
      <c r="AY833" s="235"/>
      <c r="BA833" s="235"/>
      <c r="BC833" s="232"/>
    </row>
    <row r="834" spans="41:55" x14ac:dyDescent="0.25">
      <c r="AO834" s="231"/>
      <c r="AR834" s="235"/>
      <c r="AT834" s="235"/>
      <c r="AV834" s="232"/>
      <c r="AY834" s="235"/>
      <c r="BA834" s="235"/>
      <c r="BC834" s="232"/>
    </row>
    <row r="835" spans="41:55" x14ac:dyDescent="0.25">
      <c r="AO835" s="231"/>
      <c r="AR835" s="235"/>
      <c r="AT835" s="235"/>
      <c r="AV835" s="232"/>
      <c r="AY835" s="235"/>
      <c r="BA835" s="235"/>
      <c r="BC835" s="232"/>
    </row>
    <row r="836" spans="41:55" x14ac:dyDescent="0.25">
      <c r="AO836" s="231"/>
      <c r="AR836" s="235"/>
      <c r="AT836" s="235"/>
      <c r="AV836" s="232"/>
      <c r="AY836" s="235"/>
      <c r="BA836" s="235"/>
      <c r="BC836" s="232"/>
    </row>
    <row r="837" spans="41:55" x14ac:dyDescent="0.25">
      <c r="AO837" s="231"/>
      <c r="AR837" s="235"/>
      <c r="AT837" s="235"/>
      <c r="AV837" s="232"/>
      <c r="AY837" s="235"/>
      <c r="BA837" s="235"/>
      <c r="BC837" s="232"/>
    </row>
    <row r="838" spans="41:55" x14ac:dyDescent="0.25">
      <c r="AO838" s="231"/>
      <c r="AR838" s="235"/>
      <c r="AT838" s="235"/>
      <c r="AV838" s="232"/>
      <c r="AY838" s="235"/>
      <c r="BA838" s="235"/>
      <c r="BC838" s="232"/>
    </row>
    <row r="839" spans="41:55" x14ac:dyDescent="0.25">
      <c r="AO839" s="231"/>
      <c r="AR839" s="235"/>
      <c r="AT839" s="235"/>
      <c r="AV839" s="232"/>
      <c r="AY839" s="235"/>
      <c r="BA839" s="235"/>
      <c r="BC839" s="232"/>
    </row>
    <row r="840" spans="41:55" x14ac:dyDescent="0.25">
      <c r="AO840" s="231"/>
      <c r="AR840" s="235"/>
      <c r="AT840" s="235"/>
      <c r="AV840" s="232"/>
      <c r="AY840" s="235"/>
      <c r="BA840" s="235"/>
      <c r="BC840" s="232"/>
    </row>
    <row r="841" spans="41:55" x14ac:dyDescent="0.25">
      <c r="AO841" s="231"/>
      <c r="AR841" s="235"/>
      <c r="AT841" s="235"/>
      <c r="AV841" s="232"/>
      <c r="AY841" s="235"/>
      <c r="BA841" s="235"/>
      <c r="BC841" s="232"/>
    </row>
    <row r="842" spans="41:55" x14ac:dyDescent="0.25">
      <c r="AO842" s="231"/>
      <c r="AR842" s="235"/>
      <c r="AT842" s="235"/>
      <c r="AV842" s="232"/>
      <c r="AY842" s="235"/>
      <c r="BA842" s="235"/>
      <c r="BC842" s="232"/>
    </row>
    <row r="843" spans="41:55" x14ac:dyDescent="0.25">
      <c r="AO843" s="231"/>
      <c r="AR843" s="235"/>
      <c r="AT843" s="235"/>
      <c r="AV843" s="232"/>
      <c r="AY843" s="235"/>
      <c r="BA843" s="235"/>
      <c r="BC843" s="232"/>
    </row>
    <row r="844" spans="41:55" x14ac:dyDescent="0.25">
      <c r="AO844" s="231"/>
      <c r="AR844" s="235"/>
      <c r="AT844" s="235"/>
      <c r="AV844" s="232"/>
      <c r="AY844" s="235"/>
      <c r="BA844" s="235"/>
      <c r="BC844" s="232"/>
    </row>
    <row r="845" spans="41:55" x14ac:dyDescent="0.25">
      <c r="AO845" s="231"/>
      <c r="AR845" s="235"/>
      <c r="AT845" s="235"/>
      <c r="AV845" s="232"/>
      <c r="AY845" s="235"/>
      <c r="BA845" s="235"/>
      <c r="BC845" s="232"/>
    </row>
    <row r="846" spans="41:55" x14ac:dyDescent="0.25">
      <c r="AO846" s="231"/>
      <c r="AR846" s="235"/>
      <c r="AT846" s="235"/>
      <c r="AV846" s="232"/>
      <c r="AY846" s="235"/>
      <c r="BA846" s="235"/>
      <c r="BC846" s="232"/>
    </row>
    <row r="847" spans="41:55" x14ac:dyDescent="0.25">
      <c r="AO847" s="231"/>
      <c r="AR847" s="235"/>
      <c r="AT847" s="235"/>
      <c r="AV847" s="232"/>
      <c r="AY847" s="235"/>
      <c r="BA847" s="235"/>
      <c r="BC847" s="232"/>
    </row>
    <row r="848" spans="41:55" x14ac:dyDescent="0.25">
      <c r="AO848" s="231"/>
      <c r="AR848" s="235"/>
      <c r="AT848" s="235"/>
      <c r="AV848" s="232"/>
      <c r="AY848" s="235"/>
      <c r="BA848" s="235"/>
      <c r="BC848" s="232"/>
    </row>
    <row r="849" spans="41:55" x14ac:dyDescent="0.25">
      <c r="AO849" s="231"/>
      <c r="AR849" s="235"/>
      <c r="AT849" s="235"/>
      <c r="AV849" s="232"/>
      <c r="AY849" s="235"/>
      <c r="BA849" s="235"/>
      <c r="BC849" s="232"/>
    </row>
    <row r="850" spans="41:55" x14ac:dyDescent="0.25">
      <c r="AO850" s="231"/>
      <c r="AR850" s="235"/>
      <c r="AT850" s="235"/>
      <c r="AV850" s="232"/>
      <c r="AY850" s="235"/>
      <c r="BA850" s="235"/>
      <c r="BC850" s="232"/>
    </row>
    <row r="851" spans="41:55" x14ac:dyDescent="0.25">
      <c r="AO851" s="231"/>
      <c r="AR851" s="235"/>
      <c r="AT851" s="235"/>
      <c r="AV851" s="232"/>
      <c r="AY851" s="235"/>
      <c r="BA851" s="235"/>
      <c r="BC851" s="232"/>
    </row>
    <row r="852" spans="41:55" x14ac:dyDescent="0.25">
      <c r="AO852" s="231"/>
      <c r="AR852" s="235"/>
      <c r="AT852" s="235"/>
      <c r="AV852" s="232"/>
      <c r="AY852" s="235"/>
      <c r="BA852" s="235"/>
      <c r="BC852" s="232"/>
    </row>
    <row r="853" spans="41:55" x14ac:dyDescent="0.25">
      <c r="AO853" s="231"/>
      <c r="AR853" s="235"/>
      <c r="AT853" s="235"/>
      <c r="AV853" s="232"/>
      <c r="AY853" s="235"/>
      <c r="BA853" s="235"/>
      <c r="BC853" s="232"/>
    </row>
    <row r="854" spans="41:55" x14ac:dyDescent="0.25">
      <c r="AO854" s="231"/>
      <c r="AR854" s="235"/>
      <c r="AT854" s="235"/>
      <c r="AV854" s="232"/>
      <c r="AY854" s="235"/>
      <c r="BA854" s="235"/>
      <c r="BC854" s="232"/>
    </row>
    <row r="855" spans="41:55" x14ac:dyDescent="0.25">
      <c r="AO855" s="231"/>
      <c r="AR855" s="235"/>
      <c r="AT855" s="235"/>
      <c r="AV855" s="232"/>
      <c r="AY855" s="235"/>
      <c r="BA855" s="235"/>
      <c r="BC855" s="232"/>
    </row>
    <row r="856" spans="41:55" x14ac:dyDescent="0.25">
      <c r="AO856" s="231"/>
      <c r="AR856" s="235"/>
      <c r="AT856" s="235"/>
      <c r="AV856" s="232"/>
      <c r="AY856" s="235"/>
      <c r="BA856" s="235"/>
      <c r="BC856" s="232"/>
    </row>
    <row r="857" spans="41:55" x14ac:dyDescent="0.25">
      <c r="AO857" s="231"/>
      <c r="AR857" s="235"/>
      <c r="AT857" s="235"/>
      <c r="AV857" s="232"/>
      <c r="AY857" s="235"/>
      <c r="BA857" s="235"/>
      <c r="BC857" s="232"/>
    </row>
    <row r="858" spans="41:55" x14ac:dyDescent="0.25">
      <c r="AO858" s="231"/>
      <c r="AR858" s="235"/>
      <c r="AT858" s="235"/>
      <c r="AV858" s="232"/>
      <c r="AY858" s="235"/>
      <c r="BA858" s="235"/>
      <c r="BC858" s="232"/>
    </row>
    <row r="859" spans="41:55" x14ac:dyDescent="0.25">
      <c r="AO859" s="231"/>
      <c r="AR859" s="235"/>
      <c r="AT859" s="235"/>
      <c r="AV859" s="232"/>
      <c r="AY859" s="235"/>
      <c r="BA859" s="235"/>
      <c r="BC859" s="232"/>
    </row>
    <row r="860" spans="41:55" x14ac:dyDescent="0.25">
      <c r="AO860" s="231"/>
      <c r="AR860" s="235"/>
      <c r="AT860" s="235"/>
      <c r="AV860" s="232"/>
      <c r="AY860" s="235"/>
      <c r="BA860" s="235"/>
      <c r="BC860" s="232"/>
    </row>
    <row r="861" spans="41:55" x14ac:dyDescent="0.25">
      <c r="AO861" s="231"/>
      <c r="AR861" s="235"/>
      <c r="AT861" s="235"/>
      <c r="AV861" s="232"/>
      <c r="AY861" s="235"/>
      <c r="BA861" s="235"/>
      <c r="BC861" s="232"/>
    </row>
    <row r="862" spans="41:55" x14ac:dyDescent="0.25">
      <c r="AO862" s="231"/>
      <c r="AR862" s="235"/>
      <c r="AT862" s="235"/>
      <c r="AV862" s="232"/>
      <c r="AY862" s="235"/>
      <c r="BA862" s="235"/>
      <c r="BC862" s="232"/>
    </row>
    <row r="863" spans="41:55" x14ac:dyDescent="0.25">
      <c r="AO863" s="231"/>
      <c r="AR863" s="235"/>
      <c r="AT863" s="235"/>
      <c r="AV863" s="232"/>
      <c r="AY863" s="235"/>
      <c r="BA863" s="235"/>
      <c r="BC863" s="232"/>
    </row>
    <row r="864" spans="41:55" x14ac:dyDescent="0.25">
      <c r="AO864" s="231"/>
      <c r="AR864" s="235"/>
      <c r="AT864" s="235"/>
      <c r="AV864" s="232"/>
      <c r="AY864" s="235"/>
      <c r="BA864" s="235"/>
      <c r="BC864" s="232"/>
    </row>
    <row r="865" spans="41:55" x14ac:dyDescent="0.25">
      <c r="AO865" s="231"/>
      <c r="AR865" s="235"/>
      <c r="AT865" s="235"/>
      <c r="AV865" s="232"/>
      <c r="AY865" s="235"/>
      <c r="BA865" s="235"/>
      <c r="BC865" s="232"/>
    </row>
    <row r="866" spans="41:55" x14ac:dyDescent="0.25">
      <c r="AO866" s="231"/>
      <c r="AR866" s="235"/>
      <c r="AT866" s="235"/>
      <c r="AV866" s="232"/>
      <c r="AY866" s="235"/>
      <c r="BA866" s="235"/>
      <c r="BC866" s="232"/>
    </row>
    <row r="867" spans="41:55" x14ac:dyDescent="0.25">
      <c r="AO867" s="231"/>
      <c r="AR867" s="235"/>
      <c r="AT867" s="235"/>
      <c r="AV867" s="232"/>
      <c r="AY867" s="235"/>
      <c r="BA867" s="235"/>
      <c r="BC867" s="232"/>
    </row>
    <row r="868" spans="41:55" x14ac:dyDescent="0.25">
      <c r="AO868" s="231"/>
      <c r="AR868" s="235"/>
      <c r="AT868" s="235"/>
      <c r="AV868" s="232"/>
      <c r="AY868" s="235"/>
      <c r="BA868" s="235"/>
      <c r="BC868" s="232"/>
    </row>
    <row r="869" spans="41:55" x14ac:dyDescent="0.25">
      <c r="AO869" s="231"/>
      <c r="AR869" s="235"/>
      <c r="AT869" s="235"/>
      <c r="AV869" s="232"/>
      <c r="AY869" s="235"/>
      <c r="BA869" s="235"/>
      <c r="BC869" s="232"/>
    </row>
    <row r="870" spans="41:55" x14ac:dyDescent="0.25">
      <c r="AO870" s="231"/>
      <c r="AR870" s="235"/>
      <c r="AT870" s="235"/>
      <c r="AV870" s="232"/>
      <c r="AY870" s="235"/>
      <c r="BA870" s="235"/>
      <c r="BC870" s="232"/>
    </row>
    <row r="871" spans="41:55" x14ac:dyDescent="0.25">
      <c r="AO871" s="231"/>
      <c r="AR871" s="235"/>
      <c r="AT871" s="235"/>
      <c r="AV871" s="232"/>
      <c r="AY871" s="235"/>
      <c r="BA871" s="235"/>
      <c r="BC871" s="232"/>
    </row>
    <row r="872" spans="41:55" x14ac:dyDescent="0.25">
      <c r="AO872" s="231"/>
      <c r="AR872" s="235"/>
      <c r="AT872" s="235"/>
      <c r="AV872" s="232"/>
      <c r="AY872" s="235"/>
      <c r="BA872" s="235"/>
      <c r="BC872" s="232"/>
    </row>
    <row r="873" spans="41:55" x14ac:dyDescent="0.25">
      <c r="AO873" s="231"/>
      <c r="AR873" s="235"/>
      <c r="AT873" s="235"/>
      <c r="AV873" s="232"/>
      <c r="AY873" s="235"/>
      <c r="BA873" s="235"/>
      <c r="BC873" s="232"/>
    </row>
    <row r="874" spans="41:55" x14ac:dyDescent="0.25">
      <c r="AO874" s="231"/>
      <c r="AR874" s="235"/>
      <c r="AT874" s="235"/>
      <c r="AV874" s="232"/>
      <c r="AY874" s="235"/>
      <c r="BA874" s="235"/>
      <c r="BC874" s="232"/>
    </row>
    <row r="875" spans="41:55" x14ac:dyDescent="0.25">
      <c r="AO875" s="231"/>
      <c r="AR875" s="235"/>
      <c r="AT875" s="235"/>
      <c r="AV875" s="232"/>
      <c r="AY875" s="235"/>
      <c r="BA875" s="235"/>
      <c r="BC875" s="232"/>
    </row>
    <row r="876" spans="41:55" x14ac:dyDescent="0.25">
      <c r="AO876" s="231"/>
      <c r="AR876" s="235"/>
      <c r="AT876" s="235"/>
      <c r="AV876" s="232"/>
      <c r="AY876" s="235"/>
      <c r="BA876" s="235"/>
      <c r="BC876" s="232"/>
    </row>
    <row r="877" spans="41:55" x14ac:dyDescent="0.25">
      <c r="AO877" s="231"/>
      <c r="AR877" s="235"/>
      <c r="AT877" s="235"/>
      <c r="AV877" s="232"/>
      <c r="AY877" s="235"/>
      <c r="BA877" s="235"/>
      <c r="BC877" s="232"/>
    </row>
    <row r="878" spans="41:55" x14ac:dyDescent="0.25">
      <c r="AO878" s="231"/>
      <c r="AR878" s="235"/>
      <c r="AT878" s="235"/>
      <c r="AV878" s="232"/>
      <c r="AY878" s="235"/>
      <c r="BA878" s="235"/>
      <c r="BC878" s="232"/>
    </row>
    <row r="879" spans="41:55" x14ac:dyDescent="0.25">
      <c r="AO879" s="231"/>
      <c r="AR879" s="235"/>
      <c r="AT879" s="235"/>
      <c r="AV879" s="232"/>
      <c r="AY879" s="235"/>
      <c r="BA879" s="235"/>
      <c r="BC879" s="232"/>
    </row>
    <row r="880" spans="41:55" x14ac:dyDescent="0.25">
      <c r="AO880" s="231"/>
      <c r="AR880" s="235"/>
      <c r="AT880" s="235"/>
      <c r="AV880" s="232"/>
      <c r="AY880" s="235"/>
      <c r="BA880" s="235"/>
      <c r="BC880" s="232"/>
    </row>
    <row r="881" spans="41:55" x14ac:dyDescent="0.25">
      <c r="AO881" s="231"/>
      <c r="AR881" s="235"/>
      <c r="AT881" s="235"/>
      <c r="AV881" s="232"/>
      <c r="AY881" s="235"/>
      <c r="BA881" s="235"/>
      <c r="BC881" s="232"/>
    </row>
    <row r="882" spans="41:55" x14ac:dyDescent="0.25">
      <c r="AO882" s="231"/>
      <c r="AR882" s="235"/>
      <c r="AT882" s="235"/>
      <c r="AV882" s="232"/>
      <c r="AY882" s="235"/>
      <c r="BA882" s="235"/>
      <c r="BC882" s="232"/>
    </row>
    <row r="883" spans="41:55" x14ac:dyDescent="0.25">
      <c r="AO883" s="231"/>
      <c r="AR883" s="235"/>
      <c r="AT883" s="235"/>
      <c r="AV883" s="232"/>
      <c r="AY883" s="235"/>
      <c r="BA883" s="235"/>
      <c r="BC883" s="232"/>
    </row>
    <row r="884" spans="41:55" x14ac:dyDescent="0.25">
      <c r="AO884" s="231"/>
      <c r="AR884" s="235"/>
      <c r="AT884" s="235"/>
      <c r="AV884" s="232"/>
      <c r="AY884" s="235"/>
      <c r="BA884" s="235"/>
      <c r="BC884" s="232"/>
    </row>
    <row r="885" spans="41:55" x14ac:dyDescent="0.25">
      <c r="AO885" s="231"/>
      <c r="AR885" s="235"/>
      <c r="AT885" s="235"/>
      <c r="AV885" s="232"/>
      <c r="AY885" s="235"/>
      <c r="BA885" s="235"/>
      <c r="BC885" s="232"/>
    </row>
    <row r="886" spans="41:55" x14ac:dyDescent="0.25">
      <c r="AO886" s="231"/>
      <c r="AR886" s="235"/>
      <c r="AT886" s="235"/>
      <c r="AV886" s="232"/>
      <c r="AY886" s="235"/>
      <c r="BA886" s="235"/>
      <c r="BC886" s="232"/>
    </row>
    <row r="887" spans="41:55" x14ac:dyDescent="0.25">
      <c r="AO887" s="231"/>
      <c r="AR887" s="235"/>
      <c r="AT887" s="235"/>
      <c r="AV887" s="232"/>
      <c r="AY887" s="235"/>
      <c r="BA887" s="235"/>
      <c r="BC887" s="232"/>
    </row>
    <row r="888" spans="41:55" x14ac:dyDescent="0.25">
      <c r="AO888" s="231"/>
      <c r="AR888" s="235"/>
      <c r="AT888" s="235"/>
      <c r="AV888" s="232"/>
      <c r="AY888" s="235"/>
      <c r="BA888" s="235"/>
      <c r="BC888" s="232"/>
    </row>
    <row r="889" spans="41:55" x14ac:dyDescent="0.25">
      <c r="AO889" s="231"/>
      <c r="AR889" s="235"/>
      <c r="AT889" s="235"/>
      <c r="AV889" s="232"/>
      <c r="AY889" s="235"/>
      <c r="BA889" s="235"/>
      <c r="BC889" s="232"/>
    </row>
    <row r="890" spans="41:55" x14ac:dyDescent="0.25">
      <c r="AO890" s="231"/>
      <c r="AR890" s="235"/>
      <c r="AT890" s="235"/>
      <c r="AV890" s="232"/>
      <c r="AY890" s="235"/>
      <c r="BA890" s="235"/>
      <c r="BC890" s="232"/>
    </row>
    <row r="891" spans="41:55" x14ac:dyDescent="0.25">
      <c r="AO891" s="231"/>
      <c r="AR891" s="235"/>
      <c r="AT891" s="235"/>
      <c r="AV891" s="232"/>
      <c r="AY891" s="235"/>
      <c r="BA891" s="235"/>
      <c r="BC891" s="232"/>
    </row>
    <row r="892" spans="41:55" x14ac:dyDescent="0.25">
      <c r="AO892" s="231"/>
      <c r="AR892" s="235"/>
      <c r="AT892" s="235"/>
      <c r="AV892" s="232"/>
      <c r="AY892" s="235"/>
      <c r="BA892" s="235"/>
      <c r="BC892" s="232"/>
    </row>
    <row r="893" spans="41:55" x14ac:dyDescent="0.25">
      <c r="AO893" s="231"/>
      <c r="AR893" s="235"/>
      <c r="AT893" s="235"/>
      <c r="AV893" s="232"/>
      <c r="AY893" s="235"/>
      <c r="BA893" s="235"/>
      <c r="BC893" s="232"/>
    </row>
    <row r="894" spans="41:55" x14ac:dyDescent="0.25">
      <c r="AO894" s="231"/>
      <c r="AR894" s="235"/>
      <c r="AT894" s="235"/>
      <c r="AV894" s="232"/>
      <c r="AY894" s="235"/>
      <c r="BA894" s="235"/>
      <c r="BC894" s="232"/>
    </row>
    <row r="895" spans="41:55" x14ac:dyDescent="0.25">
      <c r="AO895" s="231"/>
      <c r="AR895" s="235"/>
      <c r="AT895" s="235"/>
      <c r="AV895" s="232"/>
      <c r="AY895" s="235"/>
      <c r="BA895" s="235"/>
      <c r="BC895" s="232"/>
    </row>
    <row r="896" spans="41:55" x14ac:dyDescent="0.25">
      <c r="AO896" s="231"/>
      <c r="AR896" s="235"/>
      <c r="AT896" s="235"/>
      <c r="AV896" s="232"/>
      <c r="AY896" s="235"/>
      <c r="BA896" s="235"/>
      <c r="BC896" s="232"/>
    </row>
    <row r="897" spans="41:55" x14ac:dyDescent="0.25">
      <c r="AO897" s="231"/>
      <c r="AR897" s="235"/>
      <c r="AT897" s="235"/>
      <c r="AV897" s="232"/>
      <c r="AY897" s="235"/>
      <c r="BA897" s="235"/>
      <c r="BC897" s="232"/>
    </row>
    <row r="898" spans="41:55" x14ac:dyDescent="0.25">
      <c r="AO898" s="231"/>
      <c r="AR898" s="235"/>
      <c r="AT898" s="235"/>
      <c r="AV898" s="232"/>
      <c r="AY898" s="235"/>
      <c r="BA898" s="235"/>
      <c r="BC898" s="232"/>
    </row>
    <row r="899" spans="41:55" x14ac:dyDescent="0.25">
      <c r="AO899" s="231"/>
      <c r="AR899" s="235"/>
      <c r="AT899" s="235"/>
      <c r="AV899" s="232"/>
      <c r="AY899" s="235"/>
      <c r="BA899" s="235"/>
      <c r="BC899" s="232"/>
    </row>
    <row r="900" spans="41:55" x14ac:dyDescent="0.25">
      <c r="AO900" s="231"/>
      <c r="AR900" s="235"/>
      <c r="AT900" s="235"/>
      <c r="AV900" s="232"/>
      <c r="AY900" s="235"/>
      <c r="BA900" s="235"/>
      <c r="BC900" s="232"/>
    </row>
    <row r="901" spans="41:55" x14ac:dyDescent="0.25">
      <c r="AO901" s="231"/>
      <c r="AR901" s="235"/>
      <c r="AT901" s="235"/>
      <c r="AV901" s="232"/>
      <c r="AY901" s="235"/>
      <c r="BA901" s="235"/>
      <c r="BC901" s="232"/>
    </row>
    <row r="902" spans="41:55" x14ac:dyDescent="0.25">
      <c r="AO902" s="231"/>
      <c r="AR902" s="235"/>
      <c r="AT902" s="235"/>
      <c r="AV902" s="232"/>
      <c r="AY902" s="235"/>
      <c r="BA902" s="235"/>
      <c r="BC902" s="232"/>
    </row>
    <row r="903" spans="41:55" x14ac:dyDescent="0.25">
      <c r="AO903" s="231"/>
      <c r="AR903" s="235"/>
      <c r="AT903" s="235"/>
      <c r="AV903" s="232"/>
      <c r="AY903" s="235"/>
      <c r="BA903" s="235"/>
      <c r="BC903" s="232"/>
    </row>
    <row r="904" spans="41:55" x14ac:dyDescent="0.25">
      <c r="AO904" s="231"/>
      <c r="AR904" s="235"/>
      <c r="AT904" s="235"/>
      <c r="AV904" s="232"/>
      <c r="AY904" s="235"/>
      <c r="BA904" s="235"/>
      <c r="BC904" s="232"/>
    </row>
    <row r="905" spans="41:55" x14ac:dyDescent="0.25">
      <c r="AO905" s="231"/>
      <c r="AR905" s="235"/>
      <c r="AT905" s="235"/>
      <c r="AV905" s="232"/>
      <c r="AY905" s="235"/>
      <c r="BA905" s="235"/>
      <c r="BC905" s="232"/>
    </row>
    <row r="906" spans="41:55" x14ac:dyDescent="0.25">
      <c r="AO906" s="231"/>
      <c r="AR906" s="235"/>
      <c r="AT906" s="235"/>
      <c r="AV906" s="232"/>
      <c r="AY906" s="235"/>
      <c r="BA906" s="235"/>
      <c r="BC906" s="232"/>
    </row>
    <row r="907" spans="41:55" x14ac:dyDescent="0.25">
      <c r="AO907" s="231"/>
      <c r="AR907" s="235"/>
      <c r="AT907" s="235"/>
      <c r="AV907" s="232"/>
      <c r="AY907" s="235"/>
      <c r="BA907" s="235"/>
      <c r="BC907" s="232"/>
    </row>
    <row r="908" spans="41:55" x14ac:dyDescent="0.25">
      <c r="AO908" s="231"/>
      <c r="AR908" s="235"/>
      <c r="AT908" s="235"/>
      <c r="AV908" s="232"/>
      <c r="AY908" s="235"/>
      <c r="BA908" s="235"/>
      <c r="BC908" s="232"/>
    </row>
    <row r="909" spans="41:55" x14ac:dyDescent="0.25">
      <c r="AO909" s="231"/>
      <c r="AR909" s="235"/>
      <c r="AT909" s="235"/>
      <c r="AV909" s="232"/>
      <c r="AY909" s="235"/>
      <c r="BA909" s="235"/>
      <c r="BC909" s="232"/>
    </row>
    <row r="910" spans="41:55" x14ac:dyDescent="0.25">
      <c r="AO910" s="231"/>
      <c r="AR910" s="235"/>
      <c r="AT910" s="235"/>
      <c r="AV910" s="232"/>
      <c r="AY910" s="235"/>
      <c r="BA910" s="235"/>
      <c r="BC910" s="232"/>
    </row>
    <row r="911" spans="41:55" x14ac:dyDescent="0.25">
      <c r="AO911" s="231"/>
      <c r="AR911" s="235"/>
      <c r="AT911" s="235"/>
      <c r="AV911" s="232"/>
      <c r="AY911" s="235"/>
      <c r="BA911" s="235"/>
      <c r="BC911" s="232"/>
    </row>
    <row r="912" spans="41:55" x14ac:dyDescent="0.25">
      <c r="AO912" s="231"/>
      <c r="AR912" s="235"/>
      <c r="AT912" s="235"/>
      <c r="AV912" s="232"/>
      <c r="AY912" s="235"/>
      <c r="BA912" s="235"/>
      <c r="BC912" s="232"/>
    </row>
    <row r="913" spans="41:55" x14ac:dyDescent="0.25">
      <c r="AO913" s="231"/>
      <c r="AR913" s="235"/>
      <c r="AT913" s="235"/>
      <c r="AV913" s="232"/>
      <c r="AY913" s="235"/>
      <c r="BA913" s="235"/>
      <c r="BC913" s="232"/>
    </row>
    <row r="914" spans="41:55" x14ac:dyDescent="0.25">
      <c r="AO914" s="231"/>
      <c r="AR914" s="235"/>
      <c r="AT914" s="235"/>
      <c r="AV914" s="232"/>
      <c r="AY914" s="235"/>
      <c r="BA914" s="235"/>
      <c r="BC914" s="232"/>
    </row>
    <row r="915" spans="41:55" x14ac:dyDescent="0.25">
      <c r="AO915" s="231"/>
      <c r="AR915" s="235"/>
      <c r="AT915" s="235"/>
      <c r="AV915" s="232"/>
      <c r="AY915" s="235"/>
      <c r="BA915" s="235"/>
      <c r="BC915" s="232"/>
    </row>
    <row r="916" spans="41:55" x14ac:dyDescent="0.25">
      <c r="AO916" s="231"/>
      <c r="AR916" s="235"/>
      <c r="AT916" s="235"/>
      <c r="AV916" s="232"/>
      <c r="AY916" s="235"/>
      <c r="BA916" s="235"/>
      <c r="BC916" s="232"/>
    </row>
    <row r="917" spans="41:55" x14ac:dyDescent="0.25">
      <c r="AO917" s="231"/>
      <c r="AR917" s="235"/>
      <c r="AT917" s="235"/>
      <c r="AV917" s="232"/>
      <c r="AY917" s="235"/>
      <c r="BA917" s="235"/>
      <c r="BC917" s="232"/>
    </row>
    <row r="918" spans="41:55" x14ac:dyDescent="0.25">
      <c r="AO918" s="231"/>
      <c r="AR918" s="235"/>
      <c r="AT918" s="235"/>
      <c r="AV918" s="232"/>
      <c r="AY918" s="235"/>
      <c r="BA918" s="235"/>
      <c r="BC918" s="232"/>
    </row>
    <row r="919" spans="41:55" x14ac:dyDescent="0.25">
      <c r="AO919" s="231"/>
      <c r="AR919" s="235"/>
      <c r="AT919" s="235"/>
      <c r="AV919" s="232"/>
      <c r="AY919" s="235"/>
      <c r="BA919" s="235"/>
      <c r="BC919" s="232"/>
    </row>
    <row r="920" spans="41:55" x14ac:dyDescent="0.25">
      <c r="AO920" s="231"/>
      <c r="AR920" s="235"/>
      <c r="AT920" s="235"/>
      <c r="AV920" s="232"/>
      <c r="AY920" s="235"/>
      <c r="BA920" s="235"/>
      <c r="BC920" s="232"/>
    </row>
    <row r="921" spans="41:55" x14ac:dyDescent="0.25">
      <c r="AO921" s="231"/>
      <c r="AR921" s="235"/>
      <c r="AT921" s="235"/>
      <c r="AV921" s="232"/>
      <c r="AY921" s="235"/>
      <c r="BA921" s="235"/>
      <c r="BC921" s="232"/>
    </row>
    <row r="922" spans="41:55" x14ac:dyDescent="0.25">
      <c r="AO922" s="231"/>
      <c r="AR922" s="235"/>
      <c r="AT922" s="235"/>
      <c r="AV922" s="232"/>
      <c r="AY922" s="235"/>
      <c r="BA922" s="235"/>
      <c r="BC922" s="232"/>
    </row>
    <row r="923" spans="41:55" x14ac:dyDescent="0.25">
      <c r="AO923" s="231"/>
      <c r="AR923" s="235"/>
      <c r="AT923" s="235"/>
      <c r="AV923" s="232"/>
      <c r="AY923" s="235"/>
      <c r="BA923" s="235"/>
      <c r="BC923" s="232"/>
    </row>
    <row r="924" spans="41:55" x14ac:dyDescent="0.25">
      <c r="AO924" s="231"/>
      <c r="AR924" s="235"/>
      <c r="AT924" s="235"/>
      <c r="AV924" s="232"/>
      <c r="AY924" s="235"/>
      <c r="BA924" s="235"/>
      <c r="BC924" s="232"/>
    </row>
    <row r="925" spans="41:55" x14ac:dyDescent="0.25">
      <c r="AO925" s="231"/>
      <c r="AR925" s="235"/>
      <c r="AT925" s="235"/>
      <c r="AV925" s="232"/>
      <c r="AY925" s="235"/>
      <c r="BA925" s="235"/>
      <c r="BC925" s="232"/>
    </row>
    <row r="926" spans="41:55" x14ac:dyDescent="0.25">
      <c r="AO926" s="231"/>
      <c r="AR926" s="235"/>
      <c r="AT926" s="235"/>
      <c r="AV926" s="232"/>
      <c r="AY926" s="235"/>
      <c r="BA926" s="235"/>
      <c r="BC926" s="232"/>
    </row>
    <row r="927" spans="41:55" x14ac:dyDescent="0.25">
      <c r="AO927" s="231"/>
      <c r="AR927" s="235"/>
      <c r="AT927" s="235"/>
      <c r="AV927" s="232"/>
      <c r="AY927" s="235"/>
      <c r="BA927" s="235"/>
      <c r="BC927" s="232"/>
    </row>
    <row r="928" spans="41:55" x14ac:dyDescent="0.25">
      <c r="AO928" s="231"/>
      <c r="AR928" s="235"/>
      <c r="AT928" s="235"/>
      <c r="AV928" s="232"/>
      <c r="AY928" s="235"/>
      <c r="BA928" s="235"/>
      <c r="BC928" s="232"/>
    </row>
    <row r="929" spans="41:55" x14ac:dyDescent="0.25">
      <c r="AO929" s="231"/>
      <c r="AR929" s="235"/>
      <c r="AT929" s="235"/>
      <c r="AV929" s="232"/>
      <c r="AY929" s="235"/>
      <c r="BA929" s="235"/>
      <c r="BC929" s="232"/>
    </row>
    <row r="930" spans="41:55" x14ac:dyDescent="0.25">
      <c r="AO930" s="231"/>
      <c r="AR930" s="235"/>
      <c r="AT930" s="235"/>
      <c r="AV930" s="232"/>
      <c r="AY930" s="235"/>
      <c r="BA930" s="235"/>
      <c r="BC930" s="232"/>
    </row>
    <row r="931" spans="41:55" x14ac:dyDescent="0.25">
      <c r="AO931" s="231"/>
      <c r="AR931" s="235"/>
      <c r="AT931" s="235"/>
      <c r="AV931" s="232"/>
      <c r="AY931" s="235"/>
      <c r="BA931" s="235"/>
      <c r="BC931" s="232"/>
    </row>
    <row r="932" spans="41:55" x14ac:dyDescent="0.25">
      <c r="AO932" s="231"/>
      <c r="AR932" s="235"/>
      <c r="AT932" s="235"/>
      <c r="AV932" s="232"/>
      <c r="AY932" s="235"/>
      <c r="BA932" s="235"/>
      <c r="BC932" s="232"/>
    </row>
    <row r="933" spans="41:55" x14ac:dyDescent="0.25">
      <c r="AO933" s="231"/>
      <c r="AR933" s="235"/>
      <c r="AT933" s="235"/>
      <c r="AV933" s="232"/>
      <c r="AY933" s="235"/>
      <c r="BA933" s="235"/>
      <c r="BC933" s="232"/>
    </row>
    <row r="934" spans="41:55" x14ac:dyDescent="0.25">
      <c r="AO934" s="231"/>
      <c r="AR934" s="235"/>
      <c r="AT934" s="235"/>
      <c r="AV934" s="232"/>
      <c r="AY934" s="235"/>
      <c r="BA934" s="235"/>
      <c r="BC934" s="232"/>
    </row>
    <row r="935" spans="41:55" x14ac:dyDescent="0.25">
      <c r="AO935" s="231"/>
      <c r="AR935" s="235"/>
      <c r="AT935" s="235"/>
      <c r="AV935" s="232"/>
      <c r="AY935" s="235"/>
      <c r="BA935" s="235"/>
      <c r="BC935" s="232"/>
    </row>
    <row r="936" spans="41:55" x14ac:dyDescent="0.25">
      <c r="AO936" s="231"/>
      <c r="AR936" s="235"/>
      <c r="AT936" s="235"/>
      <c r="AV936" s="232"/>
      <c r="AY936" s="235"/>
      <c r="BA936" s="235"/>
      <c r="BC936" s="232"/>
    </row>
    <row r="937" spans="41:55" x14ac:dyDescent="0.25">
      <c r="AO937" s="231"/>
      <c r="AR937" s="235"/>
      <c r="AT937" s="235"/>
      <c r="AV937" s="232"/>
      <c r="AY937" s="235"/>
      <c r="BA937" s="235"/>
      <c r="BC937" s="232"/>
    </row>
    <row r="938" spans="41:55" x14ac:dyDescent="0.25">
      <c r="AO938" s="231"/>
      <c r="AR938" s="235"/>
      <c r="AT938" s="235"/>
      <c r="AV938" s="232"/>
      <c r="AY938" s="235"/>
      <c r="BA938" s="235"/>
      <c r="BC938" s="232"/>
    </row>
    <row r="939" spans="41:55" x14ac:dyDescent="0.25">
      <c r="AO939" s="231"/>
      <c r="AR939" s="235"/>
      <c r="AT939" s="235"/>
      <c r="AV939" s="232"/>
      <c r="AY939" s="235"/>
      <c r="BA939" s="235"/>
      <c r="BC939" s="232"/>
    </row>
    <row r="940" spans="41:55" x14ac:dyDescent="0.25">
      <c r="AO940" s="231"/>
      <c r="AR940" s="235"/>
      <c r="AT940" s="235"/>
      <c r="AV940" s="232"/>
      <c r="AY940" s="235"/>
      <c r="BA940" s="235"/>
      <c r="BC940" s="232"/>
    </row>
    <row r="941" spans="41:55" x14ac:dyDescent="0.25">
      <c r="AO941" s="231"/>
      <c r="AR941" s="235"/>
      <c r="AT941" s="235"/>
      <c r="AV941" s="232"/>
      <c r="AY941" s="235"/>
      <c r="BA941" s="235"/>
      <c r="BC941" s="232"/>
    </row>
    <row r="942" spans="41:55" x14ac:dyDescent="0.25">
      <c r="AO942" s="231"/>
      <c r="AR942" s="235"/>
      <c r="AT942" s="235"/>
      <c r="AV942" s="232"/>
      <c r="AY942" s="235"/>
      <c r="BA942" s="235"/>
      <c r="BC942" s="232"/>
    </row>
    <row r="943" spans="41:55" x14ac:dyDescent="0.25">
      <c r="AO943" s="231"/>
      <c r="AR943" s="235"/>
      <c r="AT943" s="235"/>
      <c r="AV943" s="232"/>
      <c r="AY943" s="235"/>
      <c r="BA943" s="235"/>
      <c r="BC943" s="232"/>
    </row>
    <row r="944" spans="41:55" x14ac:dyDescent="0.25">
      <c r="AO944" s="231"/>
      <c r="AR944" s="235"/>
      <c r="AT944" s="235"/>
      <c r="AV944" s="232"/>
      <c r="AY944" s="235"/>
      <c r="BA944" s="235"/>
      <c r="BC944" s="232"/>
    </row>
    <row r="945" spans="41:55" x14ac:dyDescent="0.25">
      <c r="AO945" s="231"/>
      <c r="AR945" s="235"/>
      <c r="AT945" s="235"/>
      <c r="AV945" s="232"/>
      <c r="AY945" s="235"/>
      <c r="BA945" s="235"/>
      <c r="BC945" s="232"/>
    </row>
    <row r="946" spans="41:55" x14ac:dyDescent="0.25">
      <c r="AO946" s="231"/>
      <c r="AR946" s="235"/>
      <c r="AT946" s="235"/>
      <c r="AV946" s="232"/>
      <c r="AY946" s="235"/>
      <c r="BA946" s="235"/>
      <c r="BC946" s="232"/>
    </row>
    <row r="947" spans="41:55" x14ac:dyDescent="0.25">
      <c r="AO947" s="231"/>
      <c r="AR947" s="235"/>
      <c r="AT947" s="235"/>
      <c r="AV947" s="232"/>
      <c r="AY947" s="235"/>
      <c r="BA947" s="235"/>
      <c r="BC947" s="232"/>
    </row>
    <row r="948" spans="41:55" x14ac:dyDescent="0.25">
      <c r="AO948" s="231"/>
      <c r="AR948" s="235"/>
      <c r="AT948" s="235"/>
      <c r="AV948" s="232"/>
      <c r="AY948" s="235"/>
      <c r="BA948" s="235"/>
      <c r="BC948" s="232"/>
    </row>
    <row r="949" spans="41:55" x14ac:dyDescent="0.25">
      <c r="AO949" s="231"/>
      <c r="AR949" s="235"/>
      <c r="AT949" s="235"/>
      <c r="AV949" s="232"/>
      <c r="AY949" s="235"/>
      <c r="BA949" s="235"/>
      <c r="BC949" s="232"/>
    </row>
    <row r="950" spans="41:55" x14ac:dyDescent="0.25">
      <c r="AO950" s="231"/>
      <c r="AR950" s="235"/>
      <c r="AT950" s="235"/>
      <c r="AV950" s="232"/>
      <c r="AY950" s="235"/>
      <c r="BA950" s="235"/>
      <c r="BC950" s="232"/>
    </row>
    <row r="951" spans="41:55" x14ac:dyDescent="0.25">
      <c r="AO951" s="231"/>
      <c r="AR951" s="235"/>
      <c r="AT951" s="235"/>
      <c r="AV951" s="232"/>
      <c r="AY951" s="235"/>
      <c r="BA951" s="235"/>
      <c r="BC951" s="232"/>
    </row>
    <row r="952" spans="41:55" x14ac:dyDescent="0.25">
      <c r="AO952" s="231"/>
      <c r="AR952" s="235"/>
      <c r="AT952" s="235"/>
      <c r="AV952" s="232"/>
      <c r="AY952" s="235"/>
      <c r="BA952" s="235"/>
      <c r="BC952" s="232"/>
    </row>
    <row r="953" spans="41:55" x14ac:dyDescent="0.25">
      <c r="AO953" s="231"/>
      <c r="AR953" s="235"/>
      <c r="AT953" s="235"/>
      <c r="AV953" s="232"/>
      <c r="AY953" s="235"/>
      <c r="BA953" s="235"/>
      <c r="BC953" s="232"/>
    </row>
    <row r="954" spans="41:55" x14ac:dyDescent="0.25">
      <c r="AO954" s="231"/>
      <c r="AR954" s="235"/>
      <c r="AT954" s="235"/>
      <c r="AV954" s="232"/>
      <c r="AY954" s="235"/>
      <c r="BA954" s="235"/>
      <c r="BC954" s="232"/>
    </row>
    <row r="955" spans="41:55" x14ac:dyDescent="0.25">
      <c r="AO955" s="231"/>
      <c r="AR955" s="235"/>
      <c r="AT955" s="235"/>
      <c r="AV955" s="232"/>
      <c r="AY955" s="235"/>
      <c r="BA955" s="235"/>
      <c r="BC955" s="232"/>
    </row>
    <row r="956" spans="41:55" x14ac:dyDescent="0.25">
      <c r="AO956" s="231"/>
      <c r="AR956" s="235"/>
      <c r="AT956" s="235"/>
      <c r="AV956" s="232"/>
      <c r="AY956" s="235"/>
      <c r="BA956" s="235"/>
      <c r="BC956" s="232"/>
    </row>
    <row r="957" spans="41:55" x14ac:dyDescent="0.25">
      <c r="AO957" s="231"/>
      <c r="AR957" s="235"/>
      <c r="AT957" s="235"/>
      <c r="AV957" s="232"/>
      <c r="AY957" s="235"/>
      <c r="BA957" s="235"/>
      <c r="BC957" s="232"/>
    </row>
    <row r="958" spans="41:55" x14ac:dyDescent="0.25">
      <c r="AO958" s="231"/>
      <c r="AR958" s="235"/>
      <c r="AT958" s="235"/>
      <c r="AV958" s="232"/>
      <c r="AY958" s="235"/>
      <c r="BA958" s="235"/>
      <c r="BC958" s="232"/>
    </row>
    <row r="959" spans="41:55" x14ac:dyDescent="0.25">
      <c r="AO959" s="231"/>
      <c r="AR959" s="235"/>
      <c r="AT959" s="235"/>
      <c r="AV959" s="232"/>
      <c r="AY959" s="235"/>
      <c r="BA959" s="235"/>
      <c r="BC959" s="232"/>
    </row>
    <row r="960" spans="41:55" x14ac:dyDescent="0.25">
      <c r="AO960" s="231"/>
      <c r="AR960" s="235"/>
      <c r="AT960" s="235"/>
      <c r="AV960" s="232"/>
      <c r="AY960" s="235"/>
      <c r="BA960" s="235"/>
      <c r="BC960" s="232"/>
    </row>
    <row r="961" spans="41:55" x14ac:dyDescent="0.25">
      <c r="AO961" s="231"/>
      <c r="AR961" s="235"/>
      <c r="AT961" s="235"/>
      <c r="AV961" s="232"/>
      <c r="AY961" s="235"/>
      <c r="BA961" s="235"/>
      <c r="BC961" s="232"/>
    </row>
    <row r="962" spans="41:55" x14ac:dyDescent="0.25">
      <c r="AO962" s="231"/>
      <c r="AR962" s="235"/>
      <c r="AT962" s="235"/>
      <c r="AV962" s="232"/>
      <c r="AY962" s="235"/>
      <c r="BA962" s="235"/>
      <c r="BC962" s="232"/>
    </row>
    <row r="963" spans="41:55" x14ac:dyDescent="0.25">
      <c r="AO963" s="231"/>
      <c r="AR963" s="235"/>
      <c r="AT963" s="235"/>
      <c r="AV963" s="232"/>
      <c r="AY963" s="235"/>
      <c r="BA963" s="235"/>
      <c r="BC963" s="232"/>
    </row>
    <row r="964" spans="41:55" x14ac:dyDescent="0.25">
      <c r="AO964" s="231"/>
      <c r="AR964" s="235"/>
      <c r="AT964" s="235"/>
      <c r="AV964" s="232"/>
      <c r="AY964" s="235"/>
      <c r="BA964" s="235"/>
      <c r="BC964" s="232"/>
    </row>
    <row r="965" spans="41:55" x14ac:dyDescent="0.25">
      <c r="AO965" s="231"/>
      <c r="AR965" s="235"/>
      <c r="AT965" s="235"/>
      <c r="AV965" s="232"/>
      <c r="AY965" s="235"/>
      <c r="BA965" s="235"/>
      <c r="BC965" s="232"/>
    </row>
    <row r="966" spans="41:55" x14ac:dyDescent="0.25">
      <c r="AO966" s="231"/>
      <c r="AR966" s="235"/>
      <c r="AT966" s="235"/>
      <c r="AV966" s="232"/>
      <c r="AY966" s="235"/>
      <c r="BA966" s="235"/>
      <c r="BC966" s="232"/>
    </row>
    <row r="967" spans="41:55" x14ac:dyDescent="0.25">
      <c r="AO967" s="231"/>
      <c r="AR967" s="235"/>
      <c r="AT967" s="235"/>
      <c r="AV967" s="232"/>
      <c r="AY967" s="235"/>
      <c r="BA967" s="235"/>
      <c r="BC967" s="232"/>
    </row>
    <row r="968" spans="41:55" x14ac:dyDescent="0.25">
      <c r="AO968" s="231"/>
      <c r="AR968" s="235"/>
      <c r="AT968" s="235"/>
      <c r="AV968" s="232"/>
      <c r="AY968" s="235"/>
      <c r="BA968" s="235"/>
      <c r="BC968" s="232"/>
    </row>
    <row r="969" spans="41:55" x14ac:dyDescent="0.25">
      <c r="AO969" s="231"/>
      <c r="AR969" s="235"/>
      <c r="AT969" s="235"/>
      <c r="AV969" s="232"/>
      <c r="AY969" s="235"/>
      <c r="BA969" s="235"/>
      <c r="BC969" s="232"/>
    </row>
    <row r="970" spans="41:55" x14ac:dyDescent="0.25">
      <c r="AO970" s="231"/>
      <c r="AR970" s="235"/>
      <c r="AT970" s="235"/>
      <c r="AV970" s="232"/>
      <c r="AY970" s="235"/>
      <c r="BA970" s="235"/>
      <c r="BC970" s="232"/>
    </row>
    <row r="971" spans="41:55" x14ac:dyDescent="0.25">
      <c r="AO971" s="231"/>
      <c r="AR971" s="235"/>
      <c r="AT971" s="235"/>
      <c r="AV971" s="232"/>
      <c r="AY971" s="235"/>
      <c r="BA971" s="235"/>
      <c r="BC971" s="232"/>
    </row>
    <row r="972" spans="41:55" x14ac:dyDescent="0.25">
      <c r="AO972" s="231"/>
      <c r="AR972" s="235"/>
      <c r="AT972" s="235"/>
      <c r="AV972" s="232"/>
      <c r="AY972" s="235"/>
      <c r="BA972" s="235"/>
      <c r="BC972" s="232"/>
    </row>
    <row r="973" spans="41:55" x14ac:dyDescent="0.25">
      <c r="AO973" s="231"/>
      <c r="AR973" s="235"/>
      <c r="AT973" s="235"/>
      <c r="AV973" s="232"/>
      <c r="AY973" s="235"/>
      <c r="BA973" s="235"/>
      <c r="BC973" s="232"/>
    </row>
    <row r="974" spans="41:55" x14ac:dyDescent="0.25">
      <c r="AO974" s="231"/>
      <c r="AR974" s="235"/>
      <c r="AT974" s="235"/>
      <c r="AV974" s="232"/>
      <c r="AY974" s="235"/>
      <c r="BA974" s="235"/>
      <c r="BC974" s="232"/>
    </row>
    <row r="975" spans="41:55" x14ac:dyDescent="0.25">
      <c r="AO975" s="231"/>
      <c r="AR975" s="235"/>
      <c r="AT975" s="235"/>
      <c r="AV975" s="232"/>
      <c r="AY975" s="235"/>
      <c r="BA975" s="235"/>
      <c r="BC975" s="232"/>
    </row>
    <row r="976" spans="41:55" x14ac:dyDescent="0.25">
      <c r="AO976" s="231"/>
      <c r="AR976" s="235"/>
      <c r="AT976" s="235"/>
      <c r="AV976" s="232"/>
      <c r="AY976" s="235"/>
      <c r="BA976" s="235"/>
      <c r="BC976" s="232"/>
    </row>
    <row r="977" spans="41:55" x14ac:dyDescent="0.25">
      <c r="AO977" s="231"/>
      <c r="AR977" s="235"/>
      <c r="AT977" s="235"/>
      <c r="AV977" s="232"/>
      <c r="AY977" s="235"/>
      <c r="BA977" s="235"/>
      <c r="BC977" s="232"/>
    </row>
    <row r="978" spans="41:55" x14ac:dyDescent="0.25">
      <c r="AO978" s="231"/>
      <c r="AR978" s="235"/>
      <c r="AT978" s="235"/>
      <c r="AV978" s="232"/>
      <c r="AY978" s="235"/>
      <c r="BA978" s="235"/>
      <c r="BC978" s="232"/>
    </row>
    <row r="979" spans="41:55" x14ac:dyDescent="0.25">
      <c r="AO979" s="231"/>
      <c r="AR979" s="235"/>
      <c r="AT979" s="235"/>
      <c r="AV979" s="232"/>
      <c r="AY979" s="235"/>
      <c r="BA979" s="235"/>
      <c r="BC979" s="232"/>
    </row>
    <row r="980" spans="41:55" x14ac:dyDescent="0.25">
      <c r="AO980" s="231"/>
      <c r="AR980" s="235"/>
      <c r="AT980" s="235"/>
      <c r="AV980" s="232"/>
      <c r="AY980" s="235"/>
      <c r="BA980" s="235"/>
      <c r="BC980" s="232"/>
    </row>
    <row r="981" spans="41:55" x14ac:dyDescent="0.25">
      <c r="AO981" s="231"/>
      <c r="AR981" s="235"/>
      <c r="AT981" s="235"/>
      <c r="AV981" s="232"/>
      <c r="AY981" s="235"/>
      <c r="BA981" s="235"/>
      <c r="BC981" s="232"/>
    </row>
    <row r="982" spans="41:55" x14ac:dyDescent="0.25">
      <c r="AO982" s="231"/>
      <c r="AR982" s="235"/>
      <c r="AT982" s="235"/>
      <c r="AV982" s="232"/>
      <c r="AY982" s="235"/>
      <c r="BA982" s="235"/>
      <c r="BC982" s="232"/>
    </row>
    <row r="983" spans="41:55" x14ac:dyDescent="0.25">
      <c r="AO983" s="231"/>
      <c r="AR983" s="235"/>
      <c r="AT983" s="235"/>
      <c r="AV983" s="232"/>
      <c r="AY983" s="235"/>
      <c r="BA983" s="235"/>
      <c r="BC983" s="232"/>
    </row>
    <row r="984" spans="41:55" x14ac:dyDescent="0.25">
      <c r="AO984" s="231"/>
      <c r="AR984" s="235"/>
      <c r="AT984" s="235"/>
      <c r="AV984" s="232"/>
      <c r="AY984" s="235"/>
      <c r="BA984" s="235"/>
      <c r="BC984" s="232"/>
    </row>
    <row r="985" spans="41:55" x14ac:dyDescent="0.25">
      <c r="AO985" s="231"/>
      <c r="AR985" s="235"/>
      <c r="AT985" s="235"/>
      <c r="AV985" s="232"/>
      <c r="AY985" s="235"/>
      <c r="BA985" s="235"/>
      <c r="BC985" s="232"/>
    </row>
    <row r="986" spans="41:55" x14ac:dyDescent="0.25">
      <c r="AO986" s="231"/>
      <c r="AR986" s="235"/>
      <c r="AT986" s="235"/>
      <c r="AV986" s="232"/>
      <c r="AY986" s="235"/>
      <c r="BA986" s="235"/>
      <c r="BC986" s="232"/>
    </row>
    <row r="987" spans="41:55" x14ac:dyDescent="0.25">
      <c r="AO987" s="231"/>
      <c r="AR987" s="235"/>
      <c r="AT987" s="235"/>
      <c r="AV987" s="232"/>
      <c r="AY987" s="235"/>
      <c r="BA987" s="235"/>
      <c r="BC987" s="232"/>
    </row>
    <row r="988" spans="41:55" x14ac:dyDescent="0.25">
      <c r="AO988" s="231"/>
      <c r="AR988" s="235"/>
      <c r="AT988" s="235"/>
      <c r="AV988" s="232"/>
      <c r="AY988" s="235"/>
      <c r="BA988" s="235"/>
      <c r="BC988" s="232"/>
    </row>
    <row r="989" spans="41:55" x14ac:dyDescent="0.25">
      <c r="AO989" s="231"/>
      <c r="AR989" s="235"/>
      <c r="AT989" s="235"/>
      <c r="AV989" s="232"/>
      <c r="AY989" s="235"/>
      <c r="BA989" s="235"/>
      <c r="BC989" s="232"/>
    </row>
    <row r="990" spans="41:55" x14ac:dyDescent="0.25">
      <c r="AO990" s="231"/>
      <c r="AR990" s="235"/>
      <c r="AT990" s="235"/>
      <c r="AV990" s="232"/>
      <c r="AY990" s="235"/>
      <c r="BA990" s="235"/>
      <c r="BC990" s="232"/>
    </row>
    <row r="991" spans="41:55" x14ac:dyDescent="0.25">
      <c r="AO991" s="231"/>
      <c r="AR991" s="235"/>
      <c r="AT991" s="235"/>
      <c r="AV991" s="232"/>
      <c r="AY991" s="235"/>
      <c r="BA991" s="235"/>
      <c r="BC991" s="232"/>
    </row>
    <row r="992" spans="41:55" x14ac:dyDescent="0.25">
      <c r="AO992" s="231"/>
      <c r="AR992" s="235"/>
      <c r="AT992" s="235"/>
      <c r="AV992" s="232"/>
      <c r="AY992" s="235"/>
      <c r="BA992" s="235"/>
      <c r="BC992" s="232"/>
    </row>
    <row r="993" spans="41:55" x14ac:dyDescent="0.25">
      <c r="AO993" s="231"/>
      <c r="AR993" s="235"/>
      <c r="AT993" s="235"/>
      <c r="AV993" s="232"/>
      <c r="AY993" s="235"/>
      <c r="BA993" s="235"/>
      <c r="BC993" s="232"/>
    </row>
    <row r="994" spans="41:55" x14ac:dyDescent="0.25">
      <c r="AO994" s="231"/>
      <c r="AR994" s="235"/>
      <c r="AT994" s="235"/>
      <c r="AV994" s="232"/>
      <c r="AY994" s="235"/>
      <c r="BA994" s="235"/>
      <c r="BC994" s="232"/>
    </row>
    <row r="995" spans="41:55" x14ac:dyDescent="0.25">
      <c r="AO995" s="231"/>
      <c r="AR995" s="235"/>
      <c r="AT995" s="235"/>
      <c r="AV995" s="232"/>
      <c r="AY995" s="235"/>
      <c r="BA995" s="235"/>
      <c r="BC995" s="232"/>
    </row>
    <row r="996" spans="41:55" x14ac:dyDescent="0.25">
      <c r="AO996" s="231"/>
      <c r="AR996" s="235"/>
      <c r="AT996" s="235"/>
      <c r="AV996" s="232"/>
      <c r="AY996" s="235"/>
      <c r="BA996" s="235"/>
      <c r="BC996" s="232"/>
    </row>
    <row r="997" spans="41:55" x14ac:dyDescent="0.25">
      <c r="AO997" s="231"/>
      <c r="AR997" s="235"/>
      <c r="AT997" s="235"/>
      <c r="AV997" s="232"/>
      <c r="AY997" s="235"/>
      <c r="BA997" s="235"/>
      <c r="BC997" s="232"/>
    </row>
    <row r="998" spans="41:55" x14ac:dyDescent="0.25">
      <c r="AO998" s="231"/>
      <c r="AR998" s="235"/>
      <c r="AT998" s="235"/>
      <c r="AV998" s="232"/>
      <c r="AY998" s="235"/>
      <c r="BA998" s="235"/>
      <c r="BC998" s="232"/>
    </row>
    <row r="999" spans="41:55" x14ac:dyDescent="0.25">
      <c r="AO999" s="231"/>
      <c r="AR999" s="235"/>
      <c r="AT999" s="235"/>
      <c r="AV999" s="232"/>
      <c r="AY999" s="235"/>
      <c r="BA999" s="235"/>
      <c r="BC999" s="232"/>
    </row>
    <row r="1000" spans="41:55" x14ac:dyDescent="0.25">
      <c r="AO1000" s="231"/>
      <c r="AR1000" s="235"/>
      <c r="AT1000" s="235"/>
      <c r="AV1000" s="232"/>
      <c r="AY1000" s="235"/>
      <c r="BA1000" s="235"/>
      <c r="BC1000" s="232"/>
    </row>
  </sheetData>
  <autoFilter ref="A5:BC5" xr:uid="{00000000-0009-0000-0000-000002000000}"/>
  <mergeCells count="12">
    <mergeCell ref="AK4:AM4"/>
    <mergeCell ref="E1:H1"/>
    <mergeCell ref="J1:S1"/>
    <mergeCell ref="V1:AC1"/>
    <mergeCell ref="AP1:BC1"/>
    <mergeCell ref="AP2:AV2"/>
    <mergeCell ref="AW2:BC2"/>
    <mergeCell ref="L4:N4"/>
    <mergeCell ref="Q4:S4"/>
    <mergeCell ref="V4:X4"/>
    <mergeCell ref="AA4:AC4"/>
    <mergeCell ref="AF4:AH4"/>
  </mergeCells>
  <conditionalFormatting sqref="L6:M111">
    <cfRule type="cellIs" dxfId="17" priority="286" operator="equal">
      <formula>0</formula>
    </cfRule>
  </conditionalFormatting>
  <conditionalFormatting sqref="J6:J31">
    <cfRule type="dataBar" priority="28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{396BA42F-574B-4637-8899-65A6FFC13BB0}</x14:id>
        </ext>
      </extLst>
    </cfRule>
  </conditionalFormatting>
  <conditionalFormatting sqref="N6:N111">
    <cfRule type="cellIs" dxfId="16" priority="285" stopIfTrue="1" operator="equal">
      <formula>0</formula>
    </cfRule>
  </conditionalFormatting>
  <conditionalFormatting sqref="V6:W111">
    <cfRule type="cellIs" dxfId="15" priority="284" operator="equal">
      <formula>0</formula>
    </cfRule>
  </conditionalFormatting>
  <conditionalFormatting sqref="X6:X111">
    <cfRule type="cellIs" dxfId="14" priority="283" stopIfTrue="1" operator="equal">
      <formula>0</formula>
    </cfRule>
  </conditionalFormatting>
  <conditionalFormatting sqref="AB6:AB111">
    <cfRule type="cellIs" dxfId="13" priority="282" operator="equal">
      <formula>0</formula>
    </cfRule>
  </conditionalFormatting>
  <conditionalFormatting sqref="AC6:AC111">
    <cfRule type="cellIs" dxfId="12" priority="281" stopIfTrue="1" operator="equal">
      <formula>0</formula>
    </cfRule>
  </conditionalFormatting>
  <conditionalFormatting sqref="R6:R111">
    <cfRule type="cellIs" dxfId="11" priority="280" operator="equal">
      <formula>0</formula>
    </cfRule>
  </conditionalFormatting>
  <conditionalFormatting sqref="Q6:Q111">
    <cfRule type="cellIs" dxfId="10" priority="279" operator="equal">
      <formula>0</formula>
    </cfRule>
  </conditionalFormatting>
  <conditionalFormatting sqref="S6:S111">
    <cfRule type="cellIs" dxfId="9" priority="278" stopIfTrue="1" operator="equal">
      <formula>0</formula>
    </cfRule>
  </conditionalFormatting>
  <conditionalFormatting sqref="AA6:AA111">
    <cfRule type="cellIs" dxfId="8" priority="277" operator="equal">
      <formula>0</formula>
    </cfRule>
  </conditionalFormatting>
  <conditionalFormatting sqref="AH6:AH111">
    <cfRule type="cellIs" dxfId="7" priority="275" stopIfTrue="1" operator="equal">
      <formula>0</formula>
    </cfRule>
  </conditionalFormatting>
  <conditionalFormatting sqref="AM6:AM111">
    <cfRule type="cellIs" dxfId="6" priority="273" stopIfTrue="1" operator="equal">
      <formula>0</formula>
    </cfRule>
  </conditionalFormatting>
  <conditionalFormatting sqref="AO6:AO111">
    <cfRule type="cellIs" dxfId="5" priority="271" operator="lessThanOrEqual">
      <formula>0.01</formula>
    </cfRule>
    <cfRule type="colorScale" priority="272">
      <colorScale>
        <cfvo type="num" val="0.01"/>
        <cfvo type="percentile" val="0.1"/>
        <cfvo type="num" val="0.2"/>
        <color rgb="FF92D050"/>
        <color rgb="FFFFEB84"/>
        <color theme="5"/>
      </colorScale>
    </cfRule>
  </conditionalFormatting>
  <conditionalFormatting sqref="B6:G111">
    <cfRule type="expression" dxfId="4" priority="2">
      <formula>IF($A6=1,TRUE,FALSE)</formula>
    </cfRule>
  </conditionalFormatting>
  <conditionalFormatting sqref="N6:N111">
    <cfRule type="colorScale" priority="303">
      <colorScale>
        <cfvo type="min"/>
        <cfvo type="max"/>
        <color theme="7" tint="0.39997558519241921"/>
        <color theme="5"/>
      </colorScale>
    </cfRule>
  </conditionalFormatting>
  <conditionalFormatting sqref="X6:X111">
    <cfRule type="colorScale" priority="304">
      <colorScale>
        <cfvo type="min"/>
        <cfvo type="max"/>
        <color theme="7" tint="0.39997558519241921"/>
        <color theme="5"/>
      </colorScale>
    </cfRule>
  </conditionalFormatting>
  <conditionalFormatting sqref="AC6:AC111">
    <cfRule type="colorScale" priority="305">
      <colorScale>
        <cfvo type="min"/>
        <cfvo type="max"/>
        <color theme="7" tint="0.39997558519241921"/>
        <color theme="5"/>
      </colorScale>
    </cfRule>
  </conditionalFormatting>
  <conditionalFormatting sqref="S6:S111">
    <cfRule type="colorScale" priority="306">
      <colorScale>
        <cfvo type="min"/>
        <cfvo type="max"/>
        <color theme="7" tint="0.39997558519241921"/>
        <color theme="5"/>
      </colorScale>
    </cfRule>
  </conditionalFormatting>
  <conditionalFormatting sqref="AH6:AH111">
    <cfRule type="colorScale" priority="307">
      <colorScale>
        <cfvo type="min"/>
        <cfvo type="max"/>
        <color theme="7" tint="0.39997558519241921"/>
        <color theme="5"/>
      </colorScale>
    </cfRule>
  </conditionalFormatting>
  <conditionalFormatting sqref="AM6:AM111">
    <cfRule type="colorScale" priority="308">
      <colorScale>
        <cfvo type="min"/>
        <cfvo type="max"/>
        <color theme="7" tint="0.39997558519241921"/>
        <color theme="5"/>
      </colorScale>
    </cfRule>
  </conditionalFormatting>
  <conditionalFormatting sqref="H6:H111">
    <cfRule type="expression" dxfId="1" priority="1">
      <formula>IF($A6=1,TRUE,FALSE)</formula>
    </cfRule>
  </conditionalFormatting>
  <hyperlinks>
    <hyperlink ref="E1" r:id="rId1" xr:uid="{00000000-0004-0000-0200-000000000000}"/>
    <hyperlink ref="J1" r:id="rId2" display="Siehe Anleitung" xr:uid="{00000000-0004-0000-0200-000001000000}"/>
    <hyperlink ref="J1:L1" r:id="rId3" display="Anleitung" xr:uid="{00000000-0004-0000-0200-000002000000}"/>
  </hyperlinks>
  <pageMargins left="0.7" right="0.7" top="0.75" bottom="0.75" header="0.3" footer="0.3"/>
  <pageSetup paperSize="9"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6BA42F-574B-4637-8899-65A6FFC13BB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J6:J31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0.59999389629810485"/>
  </sheetPr>
  <dimension ref="A1:T5"/>
  <sheetViews>
    <sheetView workbookViewId="0">
      <pane ySplit="5" topLeftCell="A6" activePane="bottomLeft" state="frozen"/>
      <selection pane="bottomLeft"/>
    </sheetView>
  </sheetViews>
  <sheetFormatPr defaultColWidth="11.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6.625" style="137" bestFit="1" customWidth="1"/>
    <col min="6" max="6" width="7.5" style="137" bestFit="1" customWidth="1"/>
    <col min="7" max="7" width="8.25" style="137" bestFit="1" customWidth="1"/>
    <col min="8" max="8" width="8.25" style="137" customWidth="1"/>
    <col min="9" max="9" width="9.625" style="137" bestFit="1" customWidth="1"/>
    <col min="10" max="10" width="8.5" style="137" bestFit="1" customWidth="1"/>
    <col min="11" max="11" width="25.625" style="137" bestFit="1" customWidth="1"/>
    <col min="12" max="12" width="8" style="137" bestFit="1" customWidth="1"/>
    <col min="13" max="14" width="6.625" style="137" bestFit="1" customWidth="1"/>
    <col min="15" max="15" width="23.125" style="137" bestFit="1" customWidth="1"/>
    <col min="16" max="16" width="36.875" style="137" bestFit="1" customWidth="1"/>
    <col min="17" max="17" width="8.625" style="137" bestFit="1" customWidth="1"/>
    <col min="18" max="18" width="11.875" style="137" bestFit="1" customWidth="1"/>
    <col min="19" max="19" width="6.625" style="137" bestFit="1" customWidth="1"/>
    <col min="20" max="20" width="14.125" style="137" bestFit="1" customWidth="1"/>
    <col min="21" max="16384" width="11.5" style="137"/>
  </cols>
  <sheetData>
    <row r="1" spans="1:20" s="159" customFormat="1" x14ac:dyDescent="0.25">
      <c r="A1" s="158" t="s">
        <v>4</v>
      </c>
      <c r="G1" s="259" t="s">
        <v>166</v>
      </c>
      <c r="H1" s="259"/>
      <c r="I1" s="259"/>
      <c r="J1" s="259"/>
      <c r="K1" s="259"/>
      <c r="L1" s="178"/>
      <c r="M1" s="178"/>
      <c r="N1" s="178"/>
      <c r="O1" s="178"/>
      <c r="P1" s="178"/>
    </row>
    <row r="2" spans="1:20" x14ac:dyDescent="0.25">
      <c r="A2" s="27"/>
    </row>
    <row r="3" spans="1:20" x14ac:dyDescent="0.25">
      <c r="A3" s="160" t="s">
        <v>1296</v>
      </c>
    </row>
    <row r="5" spans="1:20" s="29" customFormat="1" x14ac:dyDescent="0.25">
      <c r="A5" s="161" t="s">
        <v>22</v>
      </c>
      <c r="B5" s="161" t="s">
        <v>24</v>
      </c>
      <c r="C5" s="161" t="s">
        <v>26</v>
      </c>
      <c r="D5" s="161" t="s">
        <v>28</v>
      </c>
      <c r="E5" s="161" t="s">
        <v>30</v>
      </c>
      <c r="F5" s="161" t="s">
        <v>32</v>
      </c>
      <c r="G5" s="161" t="s">
        <v>33</v>
      </c>
      <c r="H5" s="161" t="s">
        <v>35</v>
      </c>
      <c r="I5" s="161" t="s">
        <v>37</v>
      </c>
      <c r="J5" s="161" t="s">
        <v>41</v>
      </c>
      <c r="K5" s="161" t="s">
        <v>43</v>
      </c>
      <c r="L5" s="161" t="s">
        <v>45</v>
      </c>
      <c r="M5" s="161" t="s">
        <v>47</v>
      </c>
      <c r="N5" s="161" t="s">
        <v>49</v>
      </c>
      <c r="O5" s="161" t="s">
        <v>51</v>
      </c>
      <c r="P5" s="161" t="s">
        <v>60</v>
      </c>
      <c r="Q5" s="161" t="s">
        <v>68</v>
      </c>
      <c r="R5" s="161" t="s">
        <v>70</v>
      </c>
      <c r="S5" s="161" t="s">
        <v>72</v>
      </c>
      <c r="T5" s="161" t="s">
        <v>74</v>
      </c>
    </row>
  </sheetData>
  <autoFilter ref="A5:T5" xr:uid="{00000000-0009-0000-0000-000003000000}"/>
  <mergeCells count="1">
    <mergeCell ref="G1:K1"/>
  </mergeCells>
  <hyperlinks>
    <hyperlink ref="G1" r:id="rId1" display="Siehe Anleitung" xr:uid="{00000000-0004-0000-0300-000000000000}"/>
    <hyperlink ref="G1:I1" r:id="rId2" display="Anleitung" xr:uid="{00000000-0004-0000-0300-000001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5" tint="0.59999389629810485"/>
  </sheetPr>
  <dimension ref="A1:Q6"/>
  <sheetViews>
    <sheetView workbookViewId="0">
      <pane ySplit="6" topLeftCell="A7" activePane="bottomLeft" state="frozen"/>
      <selection pane="bottomLeft"/>
    </sheetView>
  </sheetViews>
  <sheetFormatPr defaultColWidth="8.12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26.25" style="137" customWidth="1"/>
    <col min="6" max="6" width="8.25" style="137" bestFit="1" customWidth="1"/>
    <col min="7" max="7" width="8.5" style="137" bestFit="1" customWidth="1"/>
    <col min="8" max="8" width="7.5" style="137" bestFit="1" customWidth="1"/>
    <col min="9" max="9" width="8.25" style="137" bestFit="1" customWidth="1"/>
    <col min="10" max="11" width="11" style="137" bestFit="1" customWidth="1"/>
    <col min="12" max="12" width="8.25" style="137" bestFit="1" customWidth="1"/>
    <col min="13" max="14" width="8.25" style="137" customWidth="1"/>
    <col min="15" max="15" width="5.375" style="137" customWidth="1"/>
    <col min="16" max="16" width="8.5" style="137" customWidth="1"/>
    <col min="17" max="17" width="18.5" style="137" customWidth="1"/>
    <col min="18" max="16384" width="8.125" style="137"/>
  </cols>
  <sheetData>
    <row r="1" spans="1:17" s="163" customFormat="1" x14ac:dyDescent="0.25">
      <c r="A1" s="162" t="s">
        <v>7</v>
      </c>
      <c r="G1" s="259" t="s">
        <v>166</v>
      </c>
      <c r="H1" s="259"/>
      <c r="I1" s="259"/>
      <c r="J1" s="259"/>
      <c r="K1" s="259"/>
      <c r="L1" s="178"/>
      <c r="M1" s="178"/>
      <c r="N1" s="178"/>
      <c r="O1" s="178"/>
      <c r="P1" s="178"/>
    </row>
    <row r="3" spans="1:17" x14ac:dyDescent="0.25">
      <c r="A3" s="160" t="s">
        <v>1296</v>
      </c>
    </row>
    <row r="5" spans="1:17" s="161" customFormat="1" x14ac:dyDescent="0.25">
      <c r="A5" s="260" t="s">
        <v>299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164"/>
      <c r="N5" s="164"/>
      <c r="O5" s="262" t="s">
        <v>300</v>
      </c>
      <c r="P5" s="263"/>
      <c r="Q5" s="263"/>
    </row>
    <row r="6" spans="1:17" x14ac:dyDescent="0.25">
      <c r="A6" s="161" t="s">
        <v>22</v>
      </c>
      <c r="B6" s="161" t="s">
        <v>24</v>
      </c>
      <c r="C6" s="161" t="s">
        <v>26</v>
      </c>
      <c r="D6" s="161" t="s">
        <v>28</v>
      </c>
      <c r="E6" s="161" t="s">
        <v>288</v>
      </c>
      <c r="F6" s="161" t="s">
        <v>39</v>
      </c>
      <c r="G6" s="161" t="s">
        <v>35</v>
      </c>
      <c r="H6" s="161" t="s">
        <v>32</v>
      </c>
      <c r="I6" s="161" t="s">
        <v>33</v>
      </c>
      <c r="J6" s="161" t="s">
        <v>62</v>
      </c>
      <c r="K6" s="161" t="s">
        <v>64</v>
      </c>
      <c r="L6" s="161" t="s">
        <v>66</v>
      </c>
      <c r="M6" s="161" t="s">
        <v>70</v>
      </c>
      <c r="N6" s="161" t="s">
        <v>68</v>
      </c>
      <c r="O6" s="165" t="s">
        <v>22</v>
      </c>
      <c r="P6" s="165" t="s">
        <v>24</v>
      </c>
      <c r="Q6" s="165" t="s">
        <v>26</v>
      </c>
    </row>
  </sheetData>
  <autoFilter ref="A6:Q6" xr:uid="{00000000-0009-0000-0000-000004000000}"/>
  <mergeCells count="3">
    <mergeCell ref="A5:L5"/>
    <mergeCell ref="O5:Q5"/>
    <mergeCell ref="G1:K1"/>
  </mergeCells>
  <hyperlinks>
    <hyperlink ref="G1" r:id="rId1" display="Siehe Anleitung" xr:uid="{00000000-0004-0000-0400-000000000000}"/>
    <hyperlink ref="G1:I1" r:id="rId2" display="Anleitung" xr:uid="{00000000-0004-0000-0400-000001000000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7" tint="0.59999389629810485"/>
  </sheetPr>
  <dimension ref="A1:Y11"/>
  <sheetViews>
    <sheetView workbookViewId="0">
      <pane ySplit="5" topLeftCell="A6" activePane="bottomLeft" state="frozen"/>
      <selection pane="bottomLeft"/>
    </sheetView>
  </sheetViews>
  <sheetFormatPr defaultColWidth="8.12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17.875" style="29" customWidth="1"/>
    <col min="7" max="7" width="7.625" style="29" bestFit="1" customWidth="1"/>
    <col min="8" max="8" width="6.375" style="29" bestFit="1" customWidth="1"/>
    <col min="9" max="9" width="15.5" style="29" customWidth="1"/>
    <col min="10" max="10" width="6.375" style="29" bestFit="1" customWidth="1"/>
    <col min="11" max="11" width="9.5" style="29" bestFit="1" customWidth="1"/>
    <col min="12" max="12" width="18.625" style="29" customWidth="1"/>
    <col min="13" max="13" width="9.5" style="29" bestFit="1" customWidth="1"/>
    <col min="14" max="14" width="8.125" style="137" bestFit="1" customWidth="1"/>
    <col min="15" max="15" width="8" style="137" bestFit="1" customWidth="1"/>
    <col min="16" max="16" width="7.75" style="29" bestFit="1" customWidth="1"/>
    <col min="17" max="17" width="7" style="29" bestFit="1" customWidth="1"/>
    <col min="18" max="18" width="7.625" style="29" bestFit="1" customWidth="1"/>
    <col min="19" max="19" width="7.875" style="29" bestFit="1" customWidth="1"/>
    <col min="20" max="21" width="11" style="29" bestFit="1" customWidth="1"/>
    <col min="22" max="22" width="7.75" style="29" bestFit="1" customWidth="1"/>
    <col min="23" max="24" width="11" style="29" bestFit="1" customWidth="1"/>
    <col min="25" max="25" width="10.375" style="29" bestFit="1" customWidth="1"/>
    <col min="26" max="16384" width="8.125" style="29"/>
  </cols>
  <sheetData>
    <row r="1" spans="1:25" s="167" customFormat="1" x14ac:dyDescent="0.25">
      <c r="A1" s="166" t="s">
        <v>10</v>
      </c>
      <c r="G1" s="259" t="s">
        <v>166</v>
      </c>
      <c r="H1" s="259"/>
      <c r="I1" s="259"/>
      <c r="J1" s="259"/>
      <c r="K1" s="259"/>
      <c r="L1" s="178"/>
      <c r="M1" s="178"/>
      <c r="N1" s="178"/>
      <c r="O1" s="178"/>
      <c r="P1" s="178"/>
    </row>
    <row r="3" spans="1:25" x14ac:dyDescent="0.25">
      <c r="A3" s="168" t="s">
        <v>1296</v>
      </c>
      <c r="G3" s="179" t="s">
        <v>298</v>
      </c>
    </row>
    <row r="4" spans="1:25" x14ac:dyDescent="0.25">
      <c r="K4" s="264" t="s">
        <v>301</v>
      </c>
      <c r="L4" s="264"/>
      <c r="M4" s="264"/>
    </row>
    <row r="5" spans="1:25" s="161" customFormat="1" x14ac:dyDescent="0.25">
      <c r="A5" s="169" t="s">
        <v>22</v>
      </c>
      <c r="B5" s="169" t="s">
        <v>24</v>
      </c>
      <c r="C5" s="169" t="s">
        <v>26</v>
      </c>
      <c r="D5" s="169" t="s">
        <v>28</v>
      </c>
      <c r="E5" s="169" t="s">
        <v>30</v>
      </c>
      <c r="F5" s="169" t="s">
        <v>43</v>
      </c>
      <c r="G5" s="170" t="s">
        <v>45</v>
      </c>
      <c r="H5" s="169" t="s">
        <v>47</v>
      </c>
      <c r="I5" s="169" t="s">
        <v>51</v>
      </c>
      <c r="J5" s="169" t="s">
        <v>53</v>
      </c>
      <c r="K5" s="171" t="s">
        <v>76</v>
      </c>
      <c r="L5" s="171" t="s">
        <v>78</v>
      </c>
      <c r="M5" s="171" t="s">
        <v>80</v>
      </c>
      <c r="N5" s="169" t="s">
        <v>68</v>
      </c>
      <c r="O5" s="169" t="s">
        <v>70</v>
      </c>
      <c r="P5" s="169" t="s">
        <v>39</v>
      </c>
      <c r="Q5" s="169" t="s">
        <v>32</v>
      </c>
      <c r="R5" s="169" t="s">
        <v>33</v>
      </c>
      <c r="S5" s="169" t="s">
        <v>35</v>
      </c>
      <c r="T5" s="169" t="s">
        <v>62</v>
      </c>
      <c r="U5" s="169" t="s">
        <v>64</v>
      </c>
      <c r="V5" s="169" t="s">
        <v>66</v>
      </c>
      <c r="W5" s="169" t="s">
        <v>55</v>
      </c>
      <c r="X5" s="169" t="s">
        <v>57</v>
      </c>
      <c r="Y5" s="161" t="s">
        <v>82</v>
      </c>
    </row>
    <row r="6" spans="1:25" x14ac:dyDescent="0.25">
      <c r="A6" s="29" t="s">
        <v>145</v>
      </c>
      <c r="B6" s="29">
        <v>2406</v>
      </c>
      <c r="C6" s="29" t="s">
        <v>188</v>
      </c>
      <c r="D6" s="29">
        <v>191844328</v>
      </c>
      <c r="E6" s="29">
        <v>0</v>
      </c>
      <c r="F6" s="29" t="s">
        <v>1025</v>
      </c>
      <c r="G6" s="29" t="s">
        <v>784</v>
      </c>
      <c r="H6" s="29">
        <v>4625</v>
      </c>
      <c r="I6" s="29" t="s">
        <v>188</v>
      </c>
      <c r="J6" s="29">
        <v>462500</v>
      </c>
      <c r="K6" s="29">
        <v>4626</v>
      </c>
      <c r="L6" s="29" t="s">
        <v>187</v>
      </c>
      <c r="M6" s="29">
        <v>462600</v>
      </c>
      <c r="O6" s="137" t="s">
        <v>1026</v>
      </c>
      <c r="P6" s="29">
        <v>1004</v>
      </c>
      <c r="Q6" s="29">
        <v>1080</v>
      </c>
      <c r="S6" s="29">
        <v>1970</v>
      </c>
      <c r="T6" s="29">
        <v>2625367.0619999999</v>
      </c>
      <c r="U6" s="29">
        <v>1239054.5190000001</v>
      </c>
      <c r="V6" s="29">
        <v>901</v>
      </c>
      <c r="W6" s="29">
        <v>2625367.2030000002</v>
      </c>
      <c r="X6" s="29">
        <v>1239053.6740000001</v>
      </c>
    </row>
    <row r="7" spans="1:25" x14ac:dyDescent="0.25">
      <c r="A7" s="29" t="s">
        <v>145</v>
      </c>
      <c r="B7" s="29">
        <v>2465</v>
      </c>
      <c r="C7" s="29" t="s">
        <v>204</v>
      </c>
      <c r="D7" s="29">
        <v>502351963</v>
      </c>
      <c r="E7" s="29">
        <v>0</v>
      </c>
      <c r="F7" s="29" t="s">
        <v>779</v>
      </c>
      <c r="G7" s="29" t="s">
        <v>520</v>
      </c>
      <c r="H7" s="29">
        <v>4583</v>
      </c>
      <c r="I7" s="29" t="s">
        <v>780</v>
      </c>
      <c r="J7" s="29">
        <v>458300</v>
      </c>
      <c r="K7" s="29">
        <v>4576</v>
      </c>
      <c r="L7" s="29" t="s">
        <v>781</v>
      </c>
      <c r="M7" s="29">
        <v>457600</v>
      </c>
      <c r="O7" s="137" t="s">
        <v>782</v>
      </c>
      <c r="P7" s="29">
        <v>1004</v>
      </c>
      <c r="Q7" s="29">
        <v>1060</v>
      </c>
      <c r="R7" s="29">
        <v>1271</v>
      </c>
      <c r="T7" s="29">
        <v>2603243.33</v>
      </c>
      <c r="U7" s="29">
        <v>1221107.084</v>
      </c>
      <c r="V7" s="29">
        <v>901</v>
      </c>
    </row>
    <row r="8" spans="1:25" x14ac:dyDescent="0.25">
      <c r="A8" s="29" t="s">
        <v>145</v>
      </c>
      <c r="B8" s="29">
        <v>2495</v>
      </c>
      <c r="C8" s="29" t="s">
        <v>219</v>
      </c>
      <c r="D8" s="29">
        <v>2123372</v>
      </c>
      <c r="E8" s="29">
        <v>0</v>
      </c>
      <c r="F8" s="29" t="s">
        <v>305</v>
      </c>
      <c r="G8" s="29" t="s">
        <v>332</v>
      </c>
      <c r="H8" s="29">
        <v>4658</v>
      </c>
      <c r="I8" s="29" t="s">
        <v>306</v>
      </c>
      <c r="J8" s="29">
        <v>465800</v>
      </c>
      <c r="K8" s="29">
        <v>5013</v>
      </c>
      <c r="L8" s="29" t="s">
        <v>219</v>
      </c>
      <c r="M8" s="29">
        <v>501300</v>
      </c>
      <c r="O8" s="137" t="s">
        <v>1243</v>
      </c>
      <c r="P8" s="29">
        <v>1004</v>
      </c>
      <c r="Q8" s="29">
        <v>1060</v>
      </c>
      <c r="R8" s="29">
        <v>1251</v>
      </c>
      <c r="T8" s="29">
        <v>2640807.821</v>
      </c>
      <c r="U8" s="29">
        <v>1246109.24</v>
      </c>
      <c r="V8" s="29">
        <v>901</v>
      </c>
      <c r="W8" s="29">
        <v>2640802.2459999998</v>
      </c>
      <c r="X8" s="29">
        <v>1246094.6370000001</v>
      </c>
    </row>
    <row r="9" spans="1:25" x14ac:dyDescent="0.25">
      <c r="A9" s="29" t="s">
        <v>145</v>
      </c>
      <c r="B9" s="29">
        <v>2495</v>
      </c>
      <c r="C9" s="29" t="s">
        <v>219</v>
      </c>
      <c r="D9" s="29">
        <v>502360355</v>
      </c>
      <c r="E9" s="29">
        <v>0</v>
      </c>
      <c r="F9" s="29" t="s">
        <v>305</v>
      </c>
      <c r="G9" s="29" t="s">
        <v>317</v>
      </c>
      <c r="H9" s="29">
        <v>4658</v>
      </c>
      <c r="I9" s="29" t="s">
        <v>306</v>
      </c>
      <c r="J9" s="29">
        <v>465800</v>
      </c>
      <c r="K9" s="29">
        <v>5013</v>
      </c>
      <c r="L9" s="29" t="s">
        <v>219</v>
      </c>
      <c r="M9" s="29">
        <v>501300</v>
      </c>
      <c r="O9" s="137" t="s">
        <v>518</v>
      </c>
      <c r="P9" s="29">
        <v>1004</v>
      </c>
      <c r="Q9" s="29">
        <v>1060</v>
      </c>
      <c r="R9" s="29">
        <v>1251</v>
      </c>
      <c r="S9" s="29">
        <v>1990</v>
      </c>
      <c r="T9" s="29">
        <v>2640748.38</v>
      </c>
      <c r="U9" s="29">
        <v>1246136.077</v>
      </c>
      <c r="V9" s="29">
        <v>901</v>
      </c>
    </row>
    <row r="10" spans="1:25" x14ac:dyDescent="0.25">
      <c r="A10" s="29" t="s">
        <v>145</v>
      </c>
      <c r="B10" s="29">
        <v>2581</v>
      </c>
      <c r="C10" s="29" t="s">
        <v>269</v>
      </c>
      <c r="D10" s="29">
        <v>191921364</v>
      </c>
      <c r="E10" s="29">
        <v>0</v>
      </c>
      <c r="F10" s="29" t="s">
        <v>307</v>
      </c>
      <c r="G10" s="29" t="s">
        <v>519</v>
      </c>
      <c r="H10" s="29">
        <v>4600</v>
      </c>
      <c r="I10" s="29" t="s">
        <v>269</v>
      </c>
      <c r="J10" s="29">
        <v>460000</v>
      </c>
      <c r="K10" s="29">
        <v>4612</v>
      </c>
      <c r="L10" s="29" t="s">
        <v>308</v>
      </c>
      <c r="M10" s="29">
        <v>461200</v>
      </c>
      <c r="N10" s="137" t="s">
        <v>1089</v>
      </c>
      <c r="O10" s="137" t="s">
        <v>1032</v>
      </c>
      <c r="P10" s="29">
        <v>1004</v>
      </c>
      <c r="Q10" s="29">
        <v>1060</v>
      </c>
      <c r="R10" s="29">
        <v>1274</v>
      </c>
      <c r="S10" s="29">
        <v>1989</v>
      </c>
      <c r="T10" s="29">
        <v>2633473</v>
      </c>
      <c r="U10" s="29">
        <v>1243096</v>
      </c>
      <c r="V10" s="29">
        <v>904</v>
      </c>
    </row>
    <row r="11" spans="1:25" x14ac:dyDescent="0.25">
      <c r="A11" s="29" t="s">
        <v>145</v>
      </c>
      <c r="B11" s="29">
        <v>2581</v>
      </c>
      <c r="C11" s="29" t="s">
        <v>269</v>
      </c>
      <c r="D11" s="29">
        <v>191921365</v>
      </c>
      <c r="E11" s="29">
        <v>0</v>
      </c>
      <c r="F11" s="29" t="s">
        <v>307</v>
      </c>
      <c r="G11" s="29" t="s">
        <v>521</v>
      </c>
      <c r="H11" s="29">
        <v>4600</v>
      </c>
      <c r="I11" s="29" t="s">
        <v>269</v>
      </c>
      <c r="J11" s="29">
        <v>460000</v>
      </c>
      <c r="K11" s="29">
        <v>4612</v>
      </c>
      <c r="L11" s="29" t="s">
        <v>308</v>
      </c>
      <c r="M11" s="29">
        <v>461200</v>
      </c>
      <c r="N11" s="137" t="s">
        <v>522</v>
      </c>
      <c r="O11" s="137" t="s">
        <v>1032</v>
      </c>
      <c r="P11" s="29">
        <v>1004</v>
      </c>
      <c r="Q11" s="29">
        <v>1060</v>
      </c>
      <c r="R11" s="29">
        <v>1274</v>
      </c>
      <c r="S11" s="29">
        <v>1989</v>
      </c>
      <c r="T11" s="29">
        <v>2633501</v>
      </c>
      <c r="U11" s="29">
        <v>1243124</v>
      </c>
      <c r="V11" s="29">
        <v>904</v>
      </c>
    </row>
  </sheetData>
  <autoFilter ref="A5:Y5" xr:uid="{00000000-0009-0000-0000-000005000000}"/>
  <mergeCells count="2">
    <mergeCell ref="K4:M4"/>
    <mergeCell ref="G1:K1"/>
  </mergeCells>
  <hyperlinks>
    <hyperlink ref="G1" r:id="rId1" display="Siehe Anleitung" xr:uid="{00000000-0004-0000-0500-000000000000}"/>
    <hyperlink ref="G1:I1" r:id="rId2" display="Anleitung" xr:uid="{00000000-0004-0000-0500-000001000000}"/>
    <hyperlink ref="G3" r:id="rId3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9" tint="0.59999389629810485"/>
  </sheetPr>
  <dimension ref="A1:X91"/>
  <sheetViews>
    <sheetView workbookViewId="0">
      <pane ySplit="5" topLeftCell="A6" activePane="bottomLeft" state="frozen"/>
      <selection pane="bottomLeft"/>
    </sheetView>
  </sheetViews>
  <sheetFormatPr defaultColWidth="10.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7" style="29" bestFit="1" customWidth="1"/>
    <col min="7" max="8" width="10.875" style="29" bestFit="1" customWidth="1"/>
    <col min="9" max="9" width="7.75" style="29" bestFit="1" customWidth="1"/>
    <col min="10" max="10" width="8.125" style="29" bestFit="1" customWidth="1"/>
    <col min="11" max="11" width="18.75" style="29" customWidth="1"/>
    <col min="12" max="12" width="7.625" style="175" bestFit="1" customWidth="1"/>
    <col min="13" max="13" width="6.375" style="29" bestFit="1" customWidth="1"/>
    <col min="14" max="14" width="15.5" style="29" customWidth="1"/>
    <col min="15" max="15" width="6.625" style="29" bestFit="1" customWidth="1"/>
    <col min="16" max="17" width="11" style="29" bestFit="1" customWidth="1"/>
    <col min="18" max="18" width="19.625" style="29" customWidth="1"/>
    <col min="19" max="19" width="8.875" style="29" bestFit="1" customWidth="1"/>
    <col min="20" max="20" width="13.875" style="29" bestFit="1" customWidth="1"/>
    <col min="21" max="21" width="8.125" style="29" bestFit="1" customWidth="1"/>
    <col min="22" max="22" width="8" style="29" bestFit="1" customWidth="1"/>
    <col min="23" max="23" width="8.125" style="29" bestFit="1" customWidth="1"/>
    <col min="24" max="16384" width="10.5" style="29"/>
  </cols>
  <sheetData>
    <row r="1" spans="1:24" s="173" customFormat="1" x14ac:dyDescent="0.25">
      <c r="A1" s="172" t="s">
        <v>13</v>
      </c>
      <c r="G1" s="259" t="s">
        <v>166</v>
      </c>
      <c r="H1" s="259"/>
      <c r="I1" s="259"/>
      <c r="J1" s="259"/>
      <c r="K1" s="259"/>
      <c r="L1" s="178"/>
      <c r="M1" s="178"/>
      <c r="N1" s="178"/>
      <c r="O1" s="178"/>
      <c r="P1" s="178"/>
    </row>
    <row r="2" spans="1:24" x14ac:dyDescent="0.25">
      <c r="A2" s="174"/>
    </row>
    <row r="3" spans="1:24" x14ac:dyDescent="0.25">
      <c r="A3" s="160" t="s">
        <v>1296</v>
      </c>
    </row>
    <row r="5" spans="1:24" s="161" customFormat="1" x14ac:dyDescent="0.25">
      <c r="A5" s="161" t="s">
        <v>22</v>
      </c>
      <c r="B5" s="161" t="s">
        <v>24</v>
      </c>
      <c r="C5" s="161" t="s">
        <v>26</v>
      </c>
      <c r="D5" s="161" t="s">
        <v>28</v>
      </c>
      <c r="E5" s="161" t="s">
        <v>30</v>
      </c>
      <c r="F5" s="161" t="s">
        <v>32</v>
      </c>
      <c r="G5" s="161" t="s">
        <v>62</v>
      </c>
      <c r="H5" s="161" t="s">
        <v>64</v>
      </c>
      <c r="I5" s="161" t="s">
        <v>66</v>
      </c>
      <c r="J5" s="161" t="s">
        <v>41</v>
      </c>
      <c r="K5" s="161" t="s">
        <v>43</v>
      </c>
      <c r="L5" s="161" t="s">
        <v>45</v>
      </c>
      <c r="M5" s="161" t="s">
        <v>47</v>
      </c>
      <c r="N5" s="161" t="s">
        <v>51</v>
      </c>
      <c r="O5" s="161" t="s">
        <v>53</v>
      </c>
      <c r="P5" s="161" t="s">
        <v>55</v>
      </c>
      <c r="Q5" s="161" t="s">
        <v>57</v>
      </c>
      <c r="R5" s="161" t="s">
        <v>60</v>
      </c>
      <c r="S5" s="161" t="s">
        <v>59</v>
      </c>
      <c r="T5" s="161" t="s">
        <v>291</v>
      </c>
      <c r="U5" s="161" t="s">
        <v>72</v>
      </c>
      <c r="V5" s="161" t="s">
        <v>70</v>
      </c>
      <c r="W5" s="161" t="s">
        <v>68</v>
      </c>
      <c r="X5" s="161" t="s">
        <v>82</v>
      </c>
    </row>
    <row r="6" spans="1:24" x14ac:dyDescent="0.25">
      <c r="A6" s="29" t="s">
        <v>145</v>
      </c>
      <c r="B6" s="29">
        <v>2402</v>
      </c>
      <c r="C6" s="29" t="s">
        <v>184</v>
      </c>
      <c r="D6" s="29">
        <v>191891903</v>
      </c>
      <c r="E6" s="29">
        <v>0</v>
      </c>
      <c r="F6" s="29">
        <v>1060</v>
      </c>
      <c r="G6" s="29">
        <v>2629979</v>
      </c>
      <c r="H6" s="29">
        <v>1238674</v>
      </c>
      <c r="I6" s="29">
        <v>909</v>
      </c>
      <c r="J6" s="29">
        <v>2383538</v>
      </c>
      <c r="K6" s="29" t="s">
        <v>310</v>
      </c>
      <c r="L6" s="175" t="s">
        <v>311</v>
      </c>
      <c r="M6" s="29">
        <v>4624</v>
      </c>
      <c r="N6" s="29" t="s">
        <v>184</v>
      </c>
      <c r="O6" s="29">
        <v>462400</v>
      </c>
      <c r="R6" s="29" t="s">
        <v>312</v>
      </c>
      <c r="S6" s="29">
        <v>150</v>
      </c>
      <c r="T6" s="29" t="s">
        <v>313</v>
      </c>
      <c r="U6" s="29">
        <v>0</v>
      </c>
      <c r="V6" s="29" t="s">
        <v>314</v>
      </c>
      <c r="X6" s="29" t="s">
        <v>289</v>
      </c>
    </row>
    <row r="7" spans="1:24" x14ac:dyDescent="0.25">
      <c r="A7" s="29" t="s">
        <v>145</v>
      </c>
      <c r="B7" s="29">
        <v>2402</v>
      </c>
      <c r="C7" s="29" t="s">
        <v>184</v>
      </c>
      <c r="D7" s="29">
        <v>191692017</v>
      </c>
      <c r="E7" s="29">
        <v>0</v>
      </c>
      <c r="F7" s="29">
        <v>1060</v>
      </c>
      <c r="G7" s="29">
        <v>2629979.2680000002</v>
      </c>
      <c r="H7" s="29">
        <v>1238677.449</v>
      </c>
      <c r="I7" s="29">
        <v>901</v>
      </c>
      <c r="J7" s="29">
        <v>2383538</v>
      </c>
      <c r="K7" s="29" t="s">
        <v>310</v>
      </c>
      <c r="L7" s="175" t="s">
        <v>311</v>
      </c>
      <c r="M7" s="29">
        <v>4624</v>
      </c>
      <c r="N7" s="29" t="s">
        <v>184</v>
      </c>
      <c r="O7" s="29">
        <v>462400</v>
      </c>
      <c r="P7" s="29">
        <v>2629981.7480000001</v>
      </c>
      <c r="Q7" s="29">
        <v>1238674.959</v>
      </c>
      <c r="R7" s="29" t="s">
        <v>315</v>
      </c>
      <c r="S7" s="29">
        <v>150</v>
      </c>
      <c r="T7" s="29" t="s">
        <v>313</v>
      </c>
      <c r="U7" s="29">
        <v>0</v>
      </c>
      <c r="V7" s="29" t="s">
        <v>314</v>
      </c>
      <c r="X7" s="29" t="s">
        <v>289</v>
      </c>
    </row>
    <row r="8" spans="1:24" x14ac:dyDescent="0.25">
      <c r="A8" s="29" t="s">
        <v>145</v>
      </c>
      <c r="B8" s="29">
        <v>2421</v>
      </c>
      <c r="C8" s="29" t="s">
        <v>191</v>
      </c>
      <c r="D8" s="29">
        <v>192052979</v>
      </c>
      <c r="E8" s="29">
        <v>0</v>
      </c>
      <c r="F8" s="29">
        <v>1080</v>
      </c>
      <c r="G8" s="29">
        <v>2613052</v>
      </c>
      <c r="H8" s="29">
        <v>1239594</v>
      </c>
      <c r="I8" s="29">
        <v>904</v>
      </c>
      <c r="J8" s="29">
        <v>1073066</v>
      </c>
      <c r="K8" s="29" t="s">
        <v>1260</v>
      </c>
      <c r="L8" s="175" t="s">
        <v>1261</v>
      </c>
      <c r="M8" s="29">
        <v>4714</v>
      </c>
      <c r="N8" s="29" t="s">
        <v>191</v>
      </c>
      <c r="O8" s="29">
        <v>471400</v>
      </c>
      <c r="R8" s="29" t="s">
        <v>1262</v>
      </c>
      <c r="S8" s="29">
        <v>101</v>
      </c>
      <c r="U8" s="29">
        <v>0</v>
      </c>
      <c r="V8" s="29" t="s">
        <v>1263</v>
      </c>
      <c r="X8" s="29" t="s">
        <v>289</v>
      </c>
    </row>
    <row r="9" spans="1:24" x14ac:dyDescent="0.25">
      <c r="A9" s="29" t="s">
        <v>145</v>
      </c>
      <c r="B9" s="29">
        <v>2421</v>
      </c>
      <c r="C9" s="29" t="s">
        <v>191</v>
      </c>
      <c r="D9" s="29">
        <v>192052978</v>
      </c>
      <c r="E9" s="29">
        <v>0</v>
      </c>
      <c r="F9" s="29">
        <v>1080</v>
      </c>
      <c r="G9" s="29">
        <v>2613052</v>
      </c>
      <c r="H9" s="29">
        <v>1239594</v>
      </c>
      <c r="I9" s="29">
        <v>904</v>
      </c>
      <c r="J9" s="29">
        <v>1073066</v>
      </c>
      <c r="K9" s="29" t="s">
        <v>1260</v>
      </c>
      <c r="L9" s="175" t="s">
        <v>1261</v>
      </c>
      <c r="M9" s="29">
        <v>4714</v>
      </c>
      <c r="N9" s="29" t="s">
        <v>191</v>
      </c>
      <c r="O9" s="29">
        <v>471400</v>
      </c>
      <c r="R9" s="29" t="s">
        <v>1262</v>
      </c>
      <c r="S9" s="29">
        <v>101</v>
      </c>
      <c r="U9" s="29">
        <v>0</v>
      </c>
      <c r="V9" s="29" t="s">
        <v>1263</v>
      </c>
      <c r="X9" s="29" t="s">
        <v>289</v>
      </c>
    </row>
    <row r="10" spans="1:24" x14ac:dyDescent="0.25">
      <c r="A10" s="29" t="s">
        <v>145</v>
      </c>
      <c r="B10" s="29">
        <v>2457</v>
      </c>
      <c r="C10" s="29" t="s">
        <v>200</v>
      </c>
      <c r="D10" s="29">
        <v>191960063</v>
      </c>
      <c r="E10" s="29">
        <v>0</v>
      </c>
      <c r="F10" s="29">
        <v>1060</v>
      </c>
      <c r="G10" s="29">
        <v>2601471.75</v>
      </c>
      <c r="H10" s="29">
        <v>1215252.75</v>
      </c>
      <c r="I10" s="29">
        <v>904</v>
      </c>
      <c r="J10" s="29">
        <v>1073992</v>
      </c>
      <c r="K10" s="29" t="s">
        <v>866</v>
      </c>
      <c r="L10" s="175" t="s">
        <v>867</v>
      </c>
      <c r="M10" s="29">
        <v>3254</v>
      </c>
      <c r="N10" s="29" t="s">
        <v>200</v>
      </c>
      <c r="O10" s="29">
        <v>325400</v>
      </c>
      <c r="S10" s="29">
        <v>101</v>
      </c>
      <c r="T10" s="29" t="s">
        <v>868</v>
      </c>
      <c r="U10" s="29">
        <v>0</v>
      </c>
      <c r="V10" s="29" t="s">
        <v>869</v>
      </c>
      <c r="X10" s="29" t="s">
        <v>289</v>
      </c>
    </row>
    <row r="11" spans="1:24" x14ac:dyDescent="0.25">
      <c r="A11" s="29" t="s">
        <v>145</v>
      </c>
      <c r="B11" s="29">
        <v>2457</v>
      </c>
      <c r="C11" s="29" t="s">
        <v>200</v>
      </c>
      <c r="D11" s="29">
        <v>191960064</v>
      </c>
      <c r="E11" s="29">
        <v>0</v>
      </c>
      <c r="F11" s="29">
        <v>1060</v>
      </c>
      <c r="G11" s="29">
        <v>2601451.8369999998</v>
      </c>
      <c r="H11" s="29">
        <v>1215235.6939999999</v>
      </c>
      <c r="I11" s="29">
        <v>905</v>
      </c>
      <c r="J11" s="29">
        <v>1073992</v>
      </c>
      <c r="K11" s="29" t="s">
        <v>866</v>
      </c>
      <c r="L11" s="175" t="s">
        <v>867</v>
      </c>
      <c r="M11" s="29">
        <v>3254</v>
      </c>
      <c r="N11" s="29" t="s">
        <v>200</v>
      </c>
      <c r="O11" s="29">
        <v>325400</v>
      </c>
      <c r="S11" s="29">
        <v>101</v>
      </c>
      <c r="T11" s="29" t="s">
        <v>868</v>
      </c>
      <c r="U11" s="29">
        <v>0</v>
      </c>
      <c r="V11" s="29" t="s">
        <v>869</v>
      </c>
      <c r="X11" s="29" t="s">
        <v>289</v>
      </c>
    </row>
    <row r="12" spans="1:24" x14ac:dyDescent="0.25">
      <c r="A12" s="29" t="s">
        <v>145</v>
      </c>
      <c r="B12" s="29">
        <v>2463</v>
      </c>
      <c r="C12" s="29" t="s">
        <v>202</v>
      </c>
      <c r="D12" s="29">
        <v>339063</v>
      </c>
      <c r="E12" s="29">
        <v>1</v>
      </c>
      <c r="F12" s="29">
        <v>1030</v>
      </c>
      <c r="G12" s="29">
        <v>2603305.2250000001</v>
      </c>
      <c r="H12" s="29">
        <v>1218718.584</v>
      </c>
      <c r="I12" s="29">
        <v>905</v>
      </c>
      <c r="J12" s="29">
        <v>1074135</v>
      </c>
      <c r="K12" s="29" t="s">
        <v>783</v>
      </c>
      <c r="L12" s="175" t="s">
        <v>784</v>
      </c>
      <c r="M12" s="29">
        <v>4588</v>
      </c>
      <c r="N12" s="29" t="s">
        <v>202</v>
      </c>
      <c r="O12" s="29">
        <v>458800</v>
      </c>
      <c r="P12" s="29">
        <v>2603305.2250000001</v>
      </c>
      <c r="Q12" s="29">
        <v>1218718.584</v>
      </c>
      <c r="S12" s="29">
        <v>115</v>
      </c>
      <c r="T12" s="29" t="s">
        <v>785</v>
      </c>
      <c r="U12" s="29">
        <v>0</v>
      </c>
      <c r="V12" s="29" t="s">
        <v>330</v>
      </c>
      <c r="X12" s="29" t="s">
        <v>316</v>
      </c>
    </row>
    <row r="13" spans="1:24" x14ac:dyDescent="0.25">
      <c r="A13" s="29" t="s">
        <v>145</v>
      </c>
      <c r="B13" s="29">
        <v>2463</v>
      </c>
      <c r="C13" s="29" t="s">
        <v>202</v>
      </c>
      <c r="D13" s="29">
        <v>502351054</v>
      </c>
      <c r="E13" s="29">
        <v>0</v>
      </c>
      <c r="F13" s="29">
        <v>1060</v>
      </c>
      <c r="G13" s="29">
        <v>2603302.3969999999</v>
      </c>
      <c r="H13" s="29">
        <v>1218725.584</v>
      </c>
      <c r="I13" s="29">
        <v>901</v>
      </c>
      <c r="J13" s="29">
        <v>1074135</v>
      </c>
      <c r="K13" s="29" t="s">
        <v>783</v>
      </c>
      <c r="L13" s="175" t="s">
        <v>784</v>
      </c>
      <c r="M13" s="29">
        <v>4588</v>
      </c>
      <c r="N13" s="29" t="s">
        <v>202</v>
      </c>
      <c r="O13" s="29">
        <v>458800</v>
      </c>
      <c r="S13" s="29">
        <v>115</v>
      </c>
      <c r="T13" s="29" t="s">
        <v>786</v>
      </c>
      <c r="U13" s="29">
        <v>0</v>
      </c>
      <c r="V13" s="29" t="s">
        <v>787</v>
      </c>
      <c r="X13" s="29" t="s">
        <v>289</v>
      </c>
    </row>
    <row r="14" spans="1:24" x14ac:dyDescent="0.25">
      <c r="A14" s="29" t="s">
        <v>145</v>
      </c>
      <c r="B14" s="29">
        <v>2463</v>
      </c>
      <c r="C14" s="29" t="s">
        <v>202</v>
      </c>
      <c r="D14" s="29">
        <v>502351053</v>
      </c>
      <c r="E14" s="29">
        <v>0</v>
      </c>
      <c r="F14" s="29">
        <v>1060</v>
      </c>
      <c r="G14" s="29">
        <v>2603301.8080000002</v>
      </c>
      <c r="H14" s="29">
        <v>1218732.851</v>
      </c>
      <c r="I14" s="29">
        <v>901</v>
      </c>
      <c r="J14" s="29">
        <v>1074135</v>
      </c>
      <c r="K14" s="29" t="s">
        <v>783</v>
      </c>
      <c r="L14" s="175" t="s">
        <v>788</v>
      </c>
      <c r="M14" s="29">
        <v>4588</v>
      </c>
      <c r="N14" s="29" t="s">
        <v>202</v>
      </c>
      <c r="O14" s="29">
        <v>458800</v>
      </c>
      <c r="S14" s="29">
        <v>115</v>
      </c>
      <c r="T14" s="29" t="s">
        <v>789</v>
      </c>
      <c r="U14" s="29">
        <v>0</v>
      </c>
      <c r="V14" s="29" t="s">
        <v>790</v>
      </c>
      <c r="X14" s="29" t="s">
        <v>289</v>
      </c>
    </row>
    <row r="15" spans="1:24" x14ac:dyDescent="0.25">
      <c r="A15" s="29" t="s">
        <v>145</v>
      </c>
      <c r="B15" s="29">
        <v>2463</v>
      </c>
      <c r="C15" s="29" t="s">
        <v>202</v>
      </c>
      <c r="D15" s="29">
        <v>339063</v>
      </c>
      <c r="E15" s="29">
        <v>2</v>
      </c>
      <c r="F15" s="29">
        <v>1030</v>
      </c>
      <c r="G15" s="29">
        <v>2603305.2250000001</v>
      </c>
      <c r="H15" s="29">
        <v>1218718.584</v>
      </c>
      <c r="I15" s="29">
        <v>905</v>
      </c>
      <c r="J15" s="29">
        <v>1074135</v>
      </c>
      <c r="K15" s="29" t="s">
        <v>783</v>
      </c>
      <c r="L15" s="175" t="s">
        <v>788</v>
      </c>
      <c r="M15" s="29">
        <v>4588</v>
      </c>
      <c r="N15" s="29" t="s">
        <v>202</v>
      </c>
      <c r="O15" s="29">
        <v>458800</v>
      </c>
      <c r="P15" s="29">
        <v>2603305.2250000001</v>
      </c>
      <c r="Q15" s="29">
        <v>1218718.584</v>
      </c>
      <c r="S15" s="29">
        <v>115</v>
      </c>
      <c r="T15" s="29" t="s">
        <v>785</v>
      </c>
      <c r="U15" s="29">
        <v>0</v>
      </c>
      <c r="V15" s="29" t="s">
        <v>330</v>
      </c>
      <c r="X15" s="29" t="s">
        <v>316</v>
      </c>
    </row>
    <row r="16" spans="1:24" x14ac:dyDescent="0.25">
      <c r="A16" s="29" t="s">
        <v>145</v>
      </c>
      <c r="B16" s="29">
        <v>2471</v>
      </c>
      <c r="C16" s="29" t="s">
        <v>205</v>
      </c>
      <c r="D16" s="29">
        <v>502326541</v>
      </c>
      <c r="E16" s="29">
        <v>0</v>
      </c>
      <c r="F16" s="29">
        <v>1060</v>
      </c>
      <c r="G16" s="29">
        <v>2605456.5260000001</v>
      </c>
      <c r="H16" s="29">
        <v>1261321.1370000001</v>
      </c>
      <c r="I16" s="29">
        <v>901</v>
      </c>
      <c r="J16" s="29">
        <v>2385774</v>
      </c>
      <c r="K16" s="29" t="s">
        <v>742</v>
      </c>
      <c r="L16" s="175" t="s">
        <v>743</v>
      </c>
      <c r="M16" s="29">
        <v>4105</v>
      </c>
      <c r="N16" s="29" t="s">
        <v>744</v>
      </c>
      <c r="O16" s="29">
        <v>410500</v>
      </c>
      <c r="P16" s="29">
        <v>2605455.4309999999</v>
      </c>
      <c r="Q16" s="29">
        <v>1261322.757</v>
      </c>
      <c r="S16" s="29">
        <v>101</v>
      </c>
      <c r="T16" s="29" t="s">
        <v>745</v>
      </c>
      <c r="U16" s="29">
        <v>0</v>
      </c>
      <c r="V16" s="29" t="s">
        <v>746</v>
      </c>
      <c r="X16" s="29" t="s">
        <v>289</v>
      </c>
    </row>
    <row r="17" spans="1:24" x14ac:dyDescent="0.25">
      <c r="A17" s="29" t="s">
        <v>145</v>
      </c>
      <c r="B17" s="29">
        <v>2473</v>
      </c>
      <c r="C17" s="29" t="s">
        <v>207</v>
      </c>
      <c r="D17" s="29">
        <v>339588</v>
      </c>
      <c r="E17" s="29">
        <v>0</v>
      </c>
      <c r="F17" s="29">
        <v>1021</v>
      </c>
      <c r="G17" s="29">
        <v>2613480.6320000002</v>
      </c>
      <c r="H17" s="29">
        <v>1259205.0249999999</v>
      </c>
      <c r="I17" s="29">
        <v>901</v>
      </c>
      <c r="J17" s="29">
        <v>1074222</v>
      </c>
      <c r="K17" s="29" t="s">
        <v>802</v>
      </c>
      <c r="L17" s="175" t="s">
        <v>803</v>
      </c>
      <c r="M17" s="29">
        <v>4143</v>
      </c>
      <c r="N17" s="29" t="s">
        <v>207</v>
      </c>
      <c r="O17" s="29">
        <v>414300</v>
      </c>
      <c r="P17" s="29">
        <v>2613482.3360000001</v>
      </c>
      <c r="Q17" s="29">
        <v>1259207.3489999999</v>
      </c>
      <c r="S17" s="29">
        <v>101</v>
      </c>
      <c r="T17" s="29" t="s">
        <v>805</v>
      </c>
      <c r="U17" s="29">
        <v>0</v>
      </c>
      <c r="V17" s="29" t="s">
        <v>804</v>
      </c>
      <c r="X17" s="29" t="s">
        <v>289</v>
      </c>
    </row>
    <row r="18" spans="1:24" x14ac:dyDescent="0.25">
      <c r="A18" s="29" t="s">
        <v>145</v>
      </c>
      <c r="B18" s="29">
        <v>2473</v>
      </c>
      <c r="C18" s="29" t="s">
        <v>207</v>
      </c>
      <c r="D18" s="29">
        <v>191958968</v>
      </c>
      <c r="E18" s="29">
        <v>0</v>
      </c>
      <c r="F18" s="29">
        <v>1021</v>
      </c>
      <c r="G18" s="29">
        <v>2613479</v>
      </c>
      <c r="H18" s="29">
        <v>1259205</v>
      </c>
      <c r="I18" s="29">
        <v>904</v>
      </c>
      <c r="J18" s="29">
        <v>1074222</v>
      </c>
      <c r="K18" s="29" t="s">
        <v>802</v>
      </c>
      <c r="L18" s="175" t="s">
        <v>803</v>
      </c>
      <c r="M18" s="29">
        <v>4143</v>
      </c>
      <c r="N18" s="29" t="s">
        <v>207</v>
      </c>
      <c r="O18" s="29">
        <v>414300</v>
      </c>
      <c r="S18" s="29">
        <v>101</v>
      </c>
      <c r="U18" s="29">
        <v>0</v>
      </c>
      <c r="V18" s="29" t="s">
        <v>804</v>
      </c>
      <c r="X18" s="29" t="s">
        <v>289</v>
      </c>
    </row>
    <row r="19" spans="1:24" x14ac:dyDescent="0.25">
      <c r="A19" s="29" t="s">
        <v>145</v>
      </c>
      <c r="B19" s="29">
        <v>2476</v>
      </c>
      <c r="C19" s="29" t="s">
        <v>210</v>
      </c>
      <c r="D19" s="29">
        <v>191976377</v>
      </c>
      <c r="E19" s="29">
        <v>0</v>
      </c>
      <c r="F19" s="29">
        <v>1025</v>
      </c>
      <c r="G19" s="29">
        <v>2605578</v>
      </c>
      <c r="H19" s="29">
        <v>1258419</v>
      </c>
      <c r="I19" s="29">
        <v>905</v>
      </c>
      <c r="J19" s="29">
        <v>1074391</v>
      </c>
      <c r="K19" s="29" t="s">
        <v>320</v>
      </c>
      <c r="L19" s="175" t="s">
        <v>357</v>
      </c>
      <c r="M19" s="29">
        <v>4114</v>
      </c>
      <c r="N19" s="29" t="s">
        <v>319</v>
      </c>
      <c r="O19" s="29">
        <v>411400</v>
      </c>
      <c r="R19" s="29" t="s">
        <v>384</v>
      </c>
      <c r="S19" s="29">
        <v>150</v>
      </c>
      <c r="U19" s="29">
        <v>0</v>
      </c>
      <c r="V19" s="29" t="s">
        <v>385</v>
      </c>
      <c r="X19" s="29" t="s">
        <v>289</v>
      </c>
    </row>
    <row r="20" spans="1:24" x14ac:dyDescent="0.25">
      <c r="A20" s="29" t="s">
        <v>145</v>
      </c>
      <c r="B20" s="29">
        <v>2476</v>
      </c>
      <c r="C20" s="29" t="s">
        <v>210</v>
      </c>
      <c r="D20" s="29">
        <v>342547</v>
      </c>
      <c r="E20" s="29">
        <v>0</v>
      </c>
      <c r="F20" s="29">
        <v>1060</v>
      </c>
      <c r="G20" s="29">
        <v>2605585.7590000001</v>
      </c>
      <c r="H20" s="29">
        <v>1258408.875</v>
      </c>
      <c r="I20" s="29">
        <v>901</v>
      </c>
      <c r="J20" s="29">
        <v>1074391</v>
      </c>
      <c r="K20" s="29" t="s">
        <v>320</v>
      </c>
      <c r="L20" s="175" t="s">
        <v>357</v>
      </c>
      <c r="M20" s="29">
        <v>4114</v>
      </c>
      <c r="N20" s="29" t="s">
        <v>319</v>
      </c>
      <c r="O20" s="29">
        <v>411400</v>
      </c>
      <c r="P20" s="29">
        <v>2605587.9819999998</v>
      </c>
      <c r="Q20" s="29">
        <v>1258423.483</v>
      </c>
      <c r="S20" s="29">
        <v>115</v>
      </c>
      <c r="T20" s="29" t="s">
        <v>386</v>
      </c>
      <c r="U20" s="29">
        <v>0</v>
      </c>
      <c r="V20" s="29" t="s">
        <v>387</v>
      </c>
      <c r="X20" s="29" t="s">
        <v>316</v>
      </c>
    </row>
    <row r="21" spans="1:24" x14ac:dyDescent="0.25">
      <c r="A21" s="29" t="s">
        <v>145</v>
      </c>
      <c r="B21" s="29">
        <v>2476</v>
      </c>
      <c r="C21" s="29" t="s">
        <v>210</v>
      </c>
      <c r="D21" s="29">
        <v>191976376</v>
      </c>
      <c r="E21" s="29">
        <v>0</v>
      </c>
      <c r="F21" s="29">
        <v>1060</v>
      </c>
      <c r="G21" s="29">
        <v>2605586</v>
      </c>
      <c r="H21" s="29">
        <v>1258419</v>
      </c>
      <c r="I21" s="29">
        <v>905</v>
      </c>
      <c r="J21" s="29">
        <v>1074391</v>
      </c>
      <c r="K21" s="29" t="s">
        <v>320</v>
      </c>
      <c r="L21" s="175" t="s">
        <v>747</v>
      </c>
      <c r="M21" s="29">
        <v>4114</v>
      </c>
      <c r="N21" s="29" t="s">
        <v>319</v>
      </c>
      <c r="O21" s="29">
        <v>411400</v>
      </c>
      <c r="R21" s="29" t="s">
        <v>748</v>
      </c>
      <c r="S21" s="29">
        <v>150</v>
      </c>
      <c r="U21" s="29">
        <v>0</v>
      </c>
      <c r="V21" s="29" t="s">
        <v>385</v>
      </c>
      <c r="X21" s="29" t="s">
        <v>289</v>
      </c>
    </row>
    <row r="22" spans="1:24" x14ac:dyDescent="0.25">
      <c r="A22" s="29" t="s">
        <v>145</v>
      </c>
      <c r="B22" s="29">
        <v>2476</v>
      </c>
      <c r="C22" s="29" t="s">
        <v>210</v>
      </c>
      <c r="D22" s="29">
        <v>502326917</v>
      </c>
      <c r="E22" s="29">
        <v>0</v>
      </c>
      <c r="F22" s="29">
        <v>1060</v>
      </c>
      <c r="G22" s="29">
        <v>2605591.1630000002</v>
      </c>
      <c r="H22" s="29">
        <v>1258382.5249999999</v>
      </c>
      <c r="I22" s="29">
        <v>901</v>
      </c>
      <c r="J22" s="29">
        <v>1074391</v>
      </c>
      <c r="K22" s="29" t="s">
        <v>320</v>
      </c>
      <c r="L22" s="175" t="s">
        <v>747</v>
      </c>
      <c r="M22" s="29">
        <v>4114</v>
      </c>
      <c r="N22" s="29" t="s">
        <v>319</v>
      </c>
      <c r="O22" s="29">
        <v>411400</v>
      </c>
      <c r="S22" s="29">
        <v>115</v>
      </c>
      <c r="T22" s="29" t="s">
        <v>386</v>
      </c>
      <c r="U22" s="29">
        <v>0</v>
      </c>
      <c r="V22" s="29" t="s">
        <v>387</v>
      </c>
      <c r="X22" s="29" t="s">
        <v>289</v>
      </c>
    </row>
    <row r="23" spans="1:24" x14ac:dyDescent="0.25">
      <c r="A23" s="29" t="s">
        <v>145</v>
      </c>
      <c r="B23" s="29">
        <v>2476</v>
      </c>
      <c r="C23" s="29" t="s">
        <v>210</v>
      </c>
      <c r="D23" s="29">
        <v>191654353</v>
      </c>
      <c r="E23" s="29">
        <v>0</v>
      </c>
      <c r="F23" s="29">
        <v>1021</v>
      </c>
      <c r="G23" s="29">
        <v>2606075.798</v>
      </c>
      <c r="H23" s="29">
        <v>1258393.8810000001</v>
      </c>
      <c r="I23" s="29">
        <v>901</v>
      </c>
      <c r="J23" s="29">
        <v>1074395</v>
      </c>
      <c r="K23" s="29" t="s">
        <v>325</v>
      </c>
      <c r="L23" s="175" t="s">
        <v>326</v>
      </c>
      <c r="M23" s="29">
        <v>4114</v>
      </c>
      <c r="N23" s="29" t="s">
        <v>319</v>
      </c>
      <c r="O23" s="29">
        <v>411400</v>
      </c>
      <c r="P23" s="29">
        <v>2606078.3739999998</v>
      </c>
      <c r="Q23" s="29">
        <v>1258397.2930000001</v>
      </c>
      <c r="R23" s="29" t="s">
        <v>322</v>
      </c>
      <c r="S23" s="29">
        <v>150</v>
      </c>
      <c r="T23" s="29" t="s">
        <v>327</v>
      </c>
      <c r="U23" s="29">
        <v>0</v>
      </c>
      <c r="V23" s="29" t="s">
        <v>328</v>
      </c>
      <c r="X23" s="29" t="s">
        <v>289</v>
      </c>
    </row>
    <row r="24" spans="1:24" x14ac:dyDescent="0.25">
      <c r="A24" s="29" t="s">
        <v>145</v>
      </c>
      <c r="B24" s="29">
        <v>2476</v>
      </c>
      <c r="C24" s="29" t="s">
        <v>210</v>
      </c>
      <c r="D24" s="29">
        <v>191905721</v>
      </c>
      <c r="E24" s="29">
        <v>0</v>
      </c>
      <c r="F24" s="29">
        <v>1060</v>
      </c>
      <c r="G24" s="29">
        <v>2606079</v>
      </c>
      <c r="H24" s="29">
        <v>1258375</v>
      </c>
      <c r="I24" s="29">
        <v>905</v>
      </c>
      <c r="J24" s="29">
        <v>1074395</v>
      </c>
      <c r="K24" s="29" t="s">
        <v>325</v>
      </c>
      <c r="L24" s="175" t="s">
        <v>326</v>
      </c>
      <c r="M24" s="29">
        <v>4114</v>
      </c>
      <c r="N24" s="29" t="s">
        <v>319</v>
      </c>
      <c r="O24" s="29">
        <v>411400</v>
      </c>
      <c r="R24" s="29" t="s">
        <v>329</v>
      </c>
      <c r="S24" s="29">
        <v>150</v>
      </c>
      <c r="T24" s="29" t="s">
        <v>327</v>
      </c>
      <c r="U24" s="29">
        <v>0</v>
      </c>
      <c r="V24" s="29" t="s">
        <v>328</v>
      </c>
      <c r="X24" s="29" t="s">
        <v>289</v>
      </c>
    </row>
    <row r="25" spans="1:24" x14ac:dyDescent="0.25">
      <c r="A25" s="29" t="s">
        <v>145</v>
      </c>
      <c r="B25" s="29">
        <v>2476</v>
      </c>
      <c r="C25" s="29" t="s">
        <v>210</v>
      </c>
      <c r="D25" s="29">
        <v>191832894</v>
      </c>
      <c r="E25" s="29">
        <v>0</v>
      </c>
      <c r="F25" s="29">
        <v>1021</v>
      </c>
      <c r="G25" s="29">
        <v>2605579.8650000002</v>
      </c>
      <c r="H25" s="29">
        <v>1258180.0190000001</v>
      </c>
      <c r="I25" s="29">
        <v>901</v>
      </c>
      <c r="J25" s="29">
        <v>1074396</v>
      </c>
      <c r="K25" s="29" t="s">
        <v>399</v>
      </c>
      <c r="L25" s="175" t="s">
        <v>321</v>
      </c>
      <c r="M25" s="29">
        <v>4114</v>
      </c>
      <c r="N25" s="29" t="s">
        <v>319</v>
      </c>
      <c r="O25" s="29">
        <v>411400</v>
      </c>
      <c r="R25" s="29" t="s">
        <v>400</v>
      </c>
      <c r="S25" s="29">
        <v>150</v>
      </c>
      <c r="T25" s="29" t="s">
        <v>401</v>
      </c>
      <c r="U25" s="29">
        <v>0</v>
      </c>
      <c r="V25" s="29" t="s">
        <v>324</v>
      </c>
      <c r="X25" s="29" t="s">
        <v>289</v>
      </c>
    </row>
    <row r="26" spans="1:24" x14ac:dyDescent="0.25">
      <c r="A26" s="29" t="s">
        <v>145</v>
      </c>
      <c r="B26" s="29">
        <v>2476</v>
      </c>
      <c r="C26" s="29" t="s">
        <v>210</v>
      </c>
      <c r="D26" s="29">
        <v>191568292</v>
      </c>
      <c r="E26" s="29">
        <v>0</v>
      </c>
      <c r="F26" s="29">
        <v>1021</v>
      </c>
      <c r="G26" s="29">
        <v>2605580</v>
      </c>
      <c r="H26" s="29">
        <v>1258180</v>
      </c>
      <c r="I26" s="29">
        <v>905</v>
      </c>
      <c r="J26" s="29">
        <v>1074396</v>
      </c>
      <c r="K26" s="29" t="s">
        <v>399</v>
      </c>
      <c r="L26" s="175" t="s">
        <v>321</v>
      </c>
      <c r="M26" s="29">
        <v>4114</v>
      </c>
      <c r="N26" s="29" t="s">
        <v>319</v>
      </c>
      <c r="O26" s="29">
        <v>411400</v>
      </c>
      <c r="R26" s="29" t="s">
        <v>322</v>
      </c>
      <c r="S26" s="29">
        <v>150</v>
      </c>
      <c r="T26" s="29" t="s">
        <v>323</v>
      </c>
      <c r="U26" s="29">
        <v>0</v>
      </c>
      <c r="V26" s="29" t="s">
        <v>324</v>
      </c>
      <c r="X26" s="29" t="s">
        <v>289</v>
      </c>
    </row>
    <row r="27" spans="1:24" x14ac:dyDescent="0.25">
      <c r="A27" s="29" t="s">
        <v>145</v>
      </c>
      <c r="B27" s="29">
        <v>2493</v>
      </c>
      <c r="C27" s="29" t="s">
        <v>218</v>
      </c>
      <c r="D27" s="29">
        <v>191979364</v>
      </c>
      <c r="E27" s="29">
        <v>0</v>
      </c>
      <c r="F27" s="29">
        <v>1021</v>
      </c>
      <c r="G27" s="29">
        <v>2638104</v>
      </c>
      <c r="H27" s="29">
        <v>1247573</v>
      </c>
      <c r="I27" s="29">
        <v>905</v>
      </c>
      <c r="J27" s="29">
        <v>1074729</v>
      </c>
      <c r="K27" s="29" t="s">
        <v>968</v>
      </c>
      <c r="L27" s="175" t="s">
        <v>969</v>
      </c>
      <c r="M27" s="29">
        <v>4654</v>
      </c>
      <c r="N27" s="29" t="s">
        <v>218</v>
      </c>
      <c r="O27" s="29">
        <v>465400</v>
      </c>
      <c r="R27" s="29" t="s">
        <v>322</v>
      </c>
      <c r="S27" s="29">
        <v>150</v>
      </c>
      <c r="U27" s="29">
        <v>0</v>
      </c>
      <c r="V27" s="29" t="s">
        <v>970</v>
      </c>
      <c r="X27" s="29" t="s">
        <v>289</v>
      </c>
    </row>
    <row r="28" spans="1:24" x14ac:dyDescent="0.25">
      <c r="A28" s="29" t="s">
        <v>145</v>
      </c>
      <c r="B28" s="29">
        <v>2493</v>
      </c>
      <c r="C28" s="29" t="s">
        <v>218</v>
      </c>
      <c r="D28" s="29">
        <v>502270017</v>
      </c>
      <c r="E28" s="29">
        <v>0</v>
      </c>
      <c r="F28" s="29">
        <v>1060</v>
      </c>
      <c r="G28" s="29">
        <v>2638119.3119999999</v>
      </c>
      <c r="H28" s="29">
        <v>1247571.2660000001</v>
      </c>
      <c r="I28" s="29">
        <v>901</v>
      </c>
      <c r="J28" s="29">
        <v>1074729</v>
      </c>
      <c r="K28" s="29" t="s">
        <v>968</v>
      </c>
      <c r="L28" s="175" t="s">
        <v>969</v>
      </c>
      <c r="M28" s="29">
        <v>4654</v>
      </c>
      <c r="N28" s="29" t="s">
        <v>218</v>
      </c>
      <c r="O28" s="29">
        <v>465400</v>
      </c>
      <c r="S28" s="29">
        <v>115</v>
      </c>
      <c r="T28" s="29" t="s">
        <v>971</v>
      </c>
      <c r="U28" s="29">
        <v>0</v>
      </c>
      <c r="V28" s="29" t="s">
        <v>972</v>
      </c>
      <c r="X28" s="29" t="s">
        <v>289</v>
      </c>
    </row>
    <row r="29" spans="1:24" x14ac:dyDescent="0.25">
      <c r="A29" s="29" t="s">
        <v>145</v>
      </c>
      <c r="B29" s="29">
        <v>2493</v>
      </c>
      <c r="C29" s="29" t="s">
        <v>218</v>
      </c>
      <c r="D29" s="29">
        <v>191869451</v>
      </c>
      <c r="E29" s="29">
        <v>0</v>
      </c>
      <c r="F29" s="29">
        <v>1025</v>
      </c>
      <c r="G29" s="29">
        <v>2638303</v>
      </c>
      <c r="H29" s="29">
        <v>1248308</v>
      </c>
      <c r="I29" s="29">
        <v>904</v>
      </c>
      <c r="J29" s="29">
        <v>1074806</v>
      </c>
      <c r="K29" s="29" t="s">
        <v>503</v>
      </c>
      <c r="L29" s="175" t="s">
        <v>504</v>
      </c>
      <c r="M29" s="29">
        <v>4654</v>
      </c>
      <c r="N29" s="29" t="s">
        <v>218</v>
      </c>
      <c r="O29" s="29">
        <v>465400</v>
      </c>
      <c r="R29" s="29" t="s">
        <v>287</v>
      </c>
      <c r="S29" s="29">
        <v>150</v>
      </c>
      <c r="T29" s="29" t="s">
        <v>505</v>
      </c>
      <c r="U29" s="29">
        <v>0</v>
      </c>
      <c r="V29" s="29" t="s">
        <v>506</v>
      </c>
      <c r="X29" s="29" t="s">
        <v>316</v>
      </c>
    </row>
    <row r="30" spans="1:24" x14ac:dyDescent="0.25">
      <c r="A30" s="29" t="s">
        <v>145</v>
      </c>
      <c r="B30" s="29">
        <v>2493</v>
      </c>
      <c r="C30" s="29" t="s">
        <v>218</v>
      </c>
      <c r="D30" s="29">
        <v>502269753</v>
      </c>
      <c r="E30" s="29">
        <v>0</v>
      </c>
      <c r="F30" s="29">
        <v>1060</v>
      </c>
      <c r="G30" s="29">
        <v>2638306.8840000001</v>
      </c>
      <c r="H30" s="29">
        <v>1248297.53</v>
      </c>
      <c r="I30" s="29">
        <v>901</v>
      </c>
      <c r="J30" s="29">
        <v>1074806</v>
      </c>
      <c r="K30" s="29" t="s">
        <v>503</v>
      </c>
      <c r="L30" s="175" t="s">
        <v>504</v>
      </c>
      <c r="M30" s="29">
        <v>4654</v>
      </c>
      <c r="N30" s="29" t="s">
        <v>218</v>
      </c>
      <c r="O30" s="29">
        <v>465400</v>
      </c>
      <c r="S30" s="29">
        <v>115</v>
      </c>
      <c r="T30" s="29" t="s">
        <v>505</v>
      </c>
      <c r="U30" s="29">
        <v>0</v>
      </c>
      <c r="V30" s="29" t="s">
        <v>506</v>
      </c>
      <c r="X30" s="29" t="s">
        <v>289</v>
      </c>
    </row>
    <row r="31" spans="1:24" x14ac:dyDescent="0.25">
      <c r="A31" s="29" t="s">
        <v>145</v>
      </c>
      <c r="B31" s="29">
        <v>2500</v>
      </c>
      <c r="C31" s="29" t="s">
        <v>222</v>
      </c>
      <c r="D31" s="29">
        <v>192020675</v>
      </c>
      <c r="E31" s="29">
        <v>0</v>
      </c>
      <c r="F31" s="29">
        <v>1060</v>
      </c>
      <c r="G31" s="29">
        <v>2634940</v>
      </c>
      <c r="H31" s="29">
        <v>1245394</v>
      </c>
      <c r="I31" s="29">
        <v>905</v>
      </c>
      <c r="J31" s="29">
        <v>1075104</v>
      </c>
      <c r="K31" s="29" t="s">
        <v>961</v>
      </c>
      <c r="L31" s="175" t="s">
        <v>962</v>
      </c>
      <c r="M31" s="29">
        <v>4632</v>
      </c>
      <c r="N31" s="29" t="s">
        <v>222</v>
      </c>
      <c r="O31" s="29">
        <v>463200</v>
      </c>
      <c r="R31" s="29" t="s">
        <v>963</v>
      </c>
      <c r="S31" s="29">
        <v>115</v>
      </c>
      <c r="U31" s="29">
        <v>0</v>
      </c>
      <c r="V31" s="29" t="s">
        <v>964</v>
      </c>
      <c r="X31" s="29" t="s">
        <v>289</v>
      </c>
    </row>
    <row r="32" spans="1:24" x14ac:dyDescent="0.25">
      <c r="A32" s="29" t="s">
        <v>145</v>
      </c>
      <c r="B32" s="29">
        <v>2500</v>
      </c>
      <c r="C32" s="29" t="s">
        <v>222</v>
      </c>
      <c r="D32" s="29">
        <v>502360698</v>
      </c>
      <c r="E32" s="29">
        <v>0</v>
      </c>
      <c r="F32" s="29">
        <v>1060</v>
      </c>
      <c r="G32" s="29">
        <v>2634943.537</v>
      </c>
      <c r="H32" s="29">
        <v>1245398.4680000001</v>
      </c>
      <c r="I32" s="29">
        <v>901</v>
      </c>
      <c r="J32" s="29">
        <v>1075104</v>
      </c>
      <c r="K32" s="29" t="s">
        <v>961</v>
      </c>
      <c r="L32" s="175" t="s">
        <v>962</v>
      </c>
      <c r="M32" s="29">
        <v>4632</v>
      </c>
      <c r="N32" s="29" t="s">
        <v>222</v>
      </c>
      <c r="O32" s="29">
        <v>463200</v>
      </c>
      <c r="P32" s="29">
        <v>2634941.929</v>
      </c>
      <c r="Q32" s="29">
        <v>1245398.5360000001</v>
      </c>
      <c r="S32" s="29">
        <v>115</v>
      </c>
      <c r="T32" s="29" t="s">
        <v>965</v>
      </c>
      <c r="U32" s="29">
        <v>0</v>
      </c>
      <c r="V32" s="29" t="s">
        <v>964</v>
      </c>
      <c r="X32" s="29" t="s">
        <v>289</v>
      </c>
    </row>
    <row r="33" spans="1:24" x14ac:dyDescent="0.25">
      <c r="A33" s="29" t="s">
        <v>145</v>
      </c>
      <c r="B33" s="29">
        <v>2500</v>
      </c>
      <c r="C33" s="29" t="s">
        <v>222</v>
      </c>
      <c r="D33" s="29">
        <v>192043514</v>
      </c>
      <c r="E33" s="29">
        <v>0</v>
      </c>
      <c r="F33" s="29">
        <v>1060</v>
      </c>
      <c r="G33" s="29">
        <v>2634635</v>
      </c>
      <c r="H33" s="29">
        <v>1246273</v>
      </c>
      <c r="I33" s="29">
        <v>905</v>
      </c>
      <c r="J33" s="29">
        <v>1075117</v>
      </c>
      <c r="K33" s="29" t="s">
        <v>1160</v>
      </c>
      <c r="L33" s="175" t="s">
        <v>1161</v>
      </c>
      <c r="M33" s="29">
        <v>4632</v>
      </c>
      <c r="N33" s="29" t="s">
        <v>222</v>
      </c>
      <c r="O33" s="29">
        <v>463200</v>
      </c>
      <c r="R33" s="29" t="s">
        <v>1162</v>
      </c>
      <c r="S33" s="29">
        <v>101</v>
      </c>
      <c r="U33" s="29">
        <v>0</v>
      </c>
      <c r="V33" s="29" t="s">
        <v>1163</v>
      </c>
      <c r="X33" s="29" t="s">
        <v>289</v>
      </c>
    </row>
    <row r="34" spans="1:24" x14ac:dyDescent="0.25">
      <c r="A34" s="29" t="s">
        <v>145</v>
      </c>
      <c r="B34" s="29">
        <v>2500</v>
      </c>
      <c r="C34" s="29" t="s">
        <v>222</v>
      </c>
      <c r="D34" s="29">
        <v>502360972</v>
      </c>
      <c r="E34" s="29">
        <v>0</v>
      </c>
      <c r="F34" s="29">
        <v>1060</v>
      </c>
      <c r="G34" s="29">
        <v>2634639.1490000002</v>
      </c>
      <c r="H34" s="29">
        <v>1246276.7239999999</v>
      </c>
      <c r="I34" s="29">
        <v>904</v>
      </c>
      <c r="J34" s="29">
        <v>1075117</v>
      </c>
      <c r="K34" s="29" t="s">
        <v>1160</v>
      </c>
      <c r="L34" s="175" t="s">
        <v>1161</v>
      </c>
      <c r="M34" s="29">
        <v>4632</v>
      </c>
      <c r="N34" s="29" t="s">
        <v>222</v>
      </c>
      <c r="O34" s="29">
        <v>463200</v>
      </c>
      <c r="P34" s="29">
        <v>2634638.585</v>
      </c>
      <c r="Q34" s="29">
        <v>1246275.7620000001</v>
      </c>
      <c r="R34" s="29" t="s">
        <v>1164</v>
      </c>
      <c r="S34" s="29">
        <v>101</v>
      </c>
      <c r="T34" s="29" t="s">
        <v>1165</v>
      </c>
      <c r="U34" s="29">
        <v>0</v>
      </c>
      <c r="V34" s="29" t="s">
        <v>1163</v>
      </c>
      <c r="X34" s="29" t="s">
        <v>289</v>
      </c>
    </row>
    <row r="35" spans="1:24" x14ac:dyDescent="0.25">
      <c r="A35" s="29" t="s">
        <v>145</v>
      </c>
      <c r="B35" s="29">
        <v>2513</v>
      </c>
      <c r="C35" s="29" t="s">
        <v>227</v>
      </c>
      <c r="D35" s="29">
        <v>350741</v>
      </c>
      <c r="E35" s="29">
        <v>0</v>
      </c>
      <c r="F35" s="29">
        <v>1040</v>
      </c>
      <c r="G35" s="29">
        <v>2609249.6189999999</v>
      </c>
      <c r="H35" s="29">
        <v>1227408.0959999999</v>
      </c>
      <c r="I35" s="29">
        <v>901</v>
      </c>
      <c r="J35" s="29">
        <v>1075296</v>
      </c>
      <c r="K35" s="29" t="s">
        <v>331</v>
      </c>
      <c r="L35" s="175" t="s">
        <v>375</v>
      </c>
      <c r="M35" s="29">
        <v>4528</v>
      </c>
      <c r="N35" s="29" t="s">
        <v>243</v>
      </c>
      <c r="O35" s="29">
        <v>452800</v>
      </c>
      <c r="P35" s="29">
        <v>2609240.9709999999</v>
      </c>
      <c r="Q35" s="29">
        <v>1227405.919</v>
      </c>
      <c r="S35" s="29">
        <v>101</v>
      </c>
      <c r="T35" s="29" t="s">
        <v>376</v>
      </c>
      <c r="U35" s="29">
        <v>0</v>
      </c>
      <c r="V35" s="29" t="s">
        <v>377</v>
      </c>
      <c r="X35" s="29" t="s">
        <v>316</v>
      </c>
    </row>
    <row r="36" spans="1:24" x14ac:dyDescent="0.25">
      <c r="A36" s="29" t="s">
        <v>145</v>
      </c>
      <c r="B36" s="29">
        <v>2513</v>
      </c>
      <c r="C36" s="29" t="s">
        <v>227</v>
      </c>
      <c r="D36" s="29">
        <v>190934469</v>
      </c>
      <c r="E36" s="29">
        <v>0</v>
      </c>
      <c r="F36" s="29">
        <v>1060</v>
      </c>
      <c r="G36" s="29">
        <v>2609091.656</v>
      </c>
      <c r="H36" s="29">
        <v>1227235.5719999999</v>
      </c>
      <c r="I36" s="29">
        <v>901</v>
      </c>
      <c r="J36" s="29">
        <v>1075296</v>
      </c>
      <c r="K36" s="29" t="s">
        <v>331</v>
      </c>
      <c r="L36" s="175" t="s">
        <v>332</v>
      </c>
      <c r="M36" s="29">
        <v>4528</v>
      </c>
      <c r="N36" s="29" t="s">
        <v>243</v>
      </c>
      <c r="O36" s="29">
        <v>452800</v>
      </c>
      <c r="P36" s="29">
        <v>2609107.6120000002</v>
      </c>
      <c r="Q36" s="29">
        <v>1227266.27</v>
      </c>
      <c r="S36" s="29">
        <v>101</v>
      </c>
      <c r="T36" s="29" t="s">
        <v>378</v>
      </c>
      <c r="U36" s="29">
        <v>0</v>
      </c>
      <c r="V36" s="29" t="s">
        <v>379</v>
      </c>
      <c r="X36" s="29" t="s">
        <v>316</v>
      </c>
    </row>
    <row r="37" spans="1:24" x14ac:dyDescent="0.25">
      <c r="A37" s="29" t="s">
        <v>145</v>
      </c>
      <c r="B37" s="29">
        <v>2534</v>
      </c>
      <c r="C37" s="29" t="s">
        <v>243</v>
      </c>
      <c r="D37" s="29">
        <v>360258</v>
      </c>
      <c r="E37" s="29">
        <v>0</v>
      </c>
      <c r="F37" s="29">
        <v>1025</v>
      </c>
      <c r="G37" s="29">
        <v>2609120.4530000002</v>
      </c>
      <c r="H37" s="29">
        <v>1227857.338</v>
      </c>
      <c r="I37" s="29">
        <v>901</v>
      </c>
      <c r="J37" s="29">
        <v>1076198</v>
      </c>
      <c r="K37" s="29" t="s">
        <v>331</v>
      </c>
      <c r="L37" s="175" t="s">
        <v>375</v>
      </c>
      <c r="M37" s="29">
        <v>4528</v>
      </c>
      <c r="N37" s="29" t="s">
        <v>243</v>
      </c>
      <c r="O37" s="29">
        <v>452800</v>
      </c>
      <c r="P37" s="29">
        <v>2609117.9079999998</v>
      </c>
      <c r="Q37" s="29">
        <v>1227860.9620000001</v>
      </c>
      <c r="S37" s="29">
        <v>101</v>
      </c>
      <c r="T37" s="29" t="s">
        <v>380</v>
      </c>
      <c r="U37" s="29">
        <v>0</v>
      </c>
      <c r="V37" s="29" t="s">
        <v>381</v>
      </c>
      <c r="X37" s="29" t="s">
        <v>289</v>
      </c>
    </row>
    <row r="38" spans="1:24" x14ac:dyDescent="0.25">
      <c r="A38" s="29" t="s">
        <v>145</v>
      </c>
      <c r="B38" s="29">
        <v>2534</v>
      </c>
      <c r="C38" s="29" t="s">
        <v>243</v>
      </c>
      <c r="D38" s="29">
        <v>361074</v>
      </c>
      <c r="E38" s="29">
        <v>0</v>
      </c>
      <c r="F38" s="29">
        <v>1060</v>
      </c>
      <c r="G38" s="29">
        <v>2608936.8810000001</v>
      </c>
      <c r="H38" s="29">
        <v>1227937.922</v>
      </c>
      <c r="I38" s="29">
        <v>901</v>
      </c>
      <c r="J38" s="29">
        <v>1076198</v>
      </c>
      <c r="K38" s="29" t="s">
        <v>331</v>
      </c>
      <c r="L38" s="175" t="s">
        <v>332</v>
      </c>
      <c r="M38" s="29">
        <v>4528</v>
      </c>
      <c r="N38" s="29" t="s">
        <v>243</v>
      </c>
      <c r="O38" s="29">
        <v>452800</v>
      </c>
      <c r="P38" s="29">
        <v>2608942.1529999999</v>
      </c>
      <c r="Q38" s="29">
        <v>1227950.621</v>
      </c>
      <c r="S38" s="29">
        <v>101</v>
      </c>
      <c r="T38" s="29" t="s">
        <v>382</v>
      </c>
      <c r="U38" s="29">
        <v>0</v>
      </c>
      <c r="V38" s="29" t="s">
        <v>383</v>
      </c>
      <c r="X38" s="29" t="s">
        <v>316</v>
      </c>
    </row>
    <row r="39" spans="1:24" x14ac:dyDescent="0.25">
      <c r="A39" s="29" t="s">
        <v>145</v>
      </c>
      <c r="B39" s="29">
        <v>2550</v>
      </c>
      <c r="C39" s="29" t="s">
        <v>254</v>
      </c>
      <c r="D39" s="29">
        <v>367319</v>
      </c>
      <c r="E39" s="29">
        <v>0</v>
      </c>
      <c r="F39" s="29">
        <v>1030</v>
      </c>
      <c r="G39" s="29">
        <v>2605909.6120000002</v>
      </c>
      <c r="H39" s="29">
        <v>1229181.629</v>
      </c>
      <c r="I39" s="29">
        <v>901</v>
      </c>
      <c r="J39" s="29">
        <v>1076857</v>
      </c>
      <c r="K39" s="29" t="s">
        <v>388</v>
      </c>
      <c r="L39" s="175" t="s">
        <v>317</v>
      </c>
      <c r="M39" s="29">
        <v>4500</v>
      </c>
      <c r="N39" s="29" t="s">
        <v>144</v>
      </c>
      <c r="O39" s="29">
        <v>450000</v>
      </c>
      <c r="P39" s="29">
        <v>2605902.91</v>
      </c>
      <c r="Q39" s="29">
        <v>1229171.9890000001</v>
      </c>
      <c r="S39" s="29">
        <v>101</v>
      </c>
      <c r="T39" s="29" t="s">
        <v>389</v>
      </c>
      <c r="U39" s="29">
        <v>0</v>
      </c>
      <c r="V39" s="29" t="s">
        <v>333</v>
      </c>
      <c r="X39" s="29" t="s">
        <v>316</v>
      </c>
    </row>
    <row r="40" spans="1:24" x14ac:dyDescent="0.25">
      <c r="A40" s="29" t="s">
        <v>145</v>
      </c>
      <c r="B40" s="29">
        <v>2555</v>
      </c>
      <c r="C40" s="29" t="s">
        <v>258</v>
      </c>
      <c r="D40" s="29">
        <v>369696</v>
      </c>
      <c r="E40" s="29">
        <v>0</v>
      </c>
      <c r="F40" s="29">
        <v>1060</v>
      </c>
      <c r="G40" s="29">
        <v>2607243.31</v>
      </c>
      <c r="H40" s="29">
        <v>1229752.3700000001</v>
      </c>
      <c r="I40" s="29">
        <v>905</v>
      </c>
      <c r="J40" s="29">
        <v>1077051</v>
      </c>
      <c r="K40" s="29" t="s">
        <v>335</v>
      </c>
      <c r="L40" s="175" t="s">
        <v>318</v>
      </c>
      <c r="M40" s="29">
        <v>4500</v>
      </c>
      <c r="N40" s="29" t="s">
        <v>144</v>
      </c>
      <c r="O40" s="29">
        <v>450000</v>
      </c>
      <c r="P40" s="29">
        <v>2607246.4109999998</v>
      </c>
      <c r="Q40" s="29">
        <v>1229751.4909999999</v>
      </c>
      <c r="S40" s="29">
        <v>101</v>
      </c>
      <c r="T40" s="29" t="s">
        <v>336</v>
      </c>
      <c r="U40" s="29">
        <v>0</v>
      </c>
      <c r="V40" s="29" t="s">
        <v>337</v>
      </c>
      <c r="X40" s="29" t="s">
        <v>289</v>
      </c>
    </row>
    <row r="41" spans="1:24" x14ac:dyDescent="0.25">
      <c r="A41" s="29" t="s">
        <v>145</v>
      </c>
      <c r="B41" s="29">
        <v>2555</v>
      </c>
      <c r="C41" s="29" t="s">
        <v>258</v>
      </c>
      <c r="D41" s="29">
        <v>3144555</v>
      </c>
      <c r="E41" s="29">
        <v>0</v>
      </c>
      <c r="F41" s="29">
        <v>1025</v>
      </c>
      <c r="G41" s="29">
        <v>2607359.9819999998</v>
      </c>
      <c r="H41" s="29">
        <v>1229746.142</v>
      </c>
      <c r="I41" s="29">
        <v>901</v>
      </c>
      <c r="J41" s="29">
        <v>1077073</v>
      </c>
      <c r="K41" s="29" t="s">
        <v>338</v>
      </c>
      <c r="L41" s="175" t="s">
        <v>339</v>
      </c>
      <c r="M41" s="29">
        <v>4500</v>
      </c>
      <c r="N41" s="29" t="s">
        <v>144</v>
      </c>
      <c r="O41" s="29">
        <v>450000</v>
      </c>
      <c r="P41" s="29">
        <v>2607364.3990000002</v>
      </c>
      <c r="Q41" s="29">
        <v>1229751.1410000001</v>
      </c>
      <c r="S41" s="29">
        <v>101</v>
      </c>
      <c r="T41" s="29" t="s">
        <v>340</v>
      </c>
      <c r="U41" s="29">
        <v>0</v>
      </c>
      <c r="V41" s="29" t="s">
        <v>341</v>
      </c>
      <c r="X41" s="29" t="s">
        <v>316</v>
      </c>
    </row>
    <row r="42" spans="1:24" x14ac:dyDescent="0.25">
      <c r="A42" s="29" t="s">
        <v>145</v>
      </c>
      <c r="B42" s="29">
        <v>2573</v>
      </c>
      <c r="C42" s="29" t="s">
        <v>262</v>
      </c>
      <c r="D42" s="29">
        <v>191941686</v>
      </c>
      <c r="E42" s="29">
        <v>0</v>
      </c>
      <c r="F42" s="29">
        <v>1080</v>
      </c>
      <c r="G42" s="29">
        <v>2638083</v>
      </c>
      <c r="H42" s="29">
        <v>1245282</v>
      </c>
      <c r="I42" s="29">
        <v>904</v>
      </c>
      <c r="J42" s="29">
        <v>1077323</v>
      </c>
      <c r="K42" s="29" t="s">
        <v>1090</v>
      </c>
      <c r="M42" s="29">
        <v>4657</v>
      </c>
      <c r="N42" s="29" t="s">
        <v>262</v>
      </c>
      <c r="O42" s="29">
        <v>465700</v>
      </c>
      <c r="R42" s="29" t="s">
        <v>1091</v>
      </c>
      <c r="S42" s="29">
        <v>101</v>
      </c>
      <c r="U42" s="29">
        <v>0</v>
      </c>
      <c r="V42" s="29" t="s">
        <v>1092</v>
      </c>
      <c r="X42" s="29" t="s">
        <v>289</v>
      </c>
    </row>
    <row r="43" spans="1:24" x14ac:dyDescent="0.25">
      <c r="A43" s="29" t="s">
        <v>145</v>
      </c>
      <c r="B43" s="29">
        <v>2573</v>
      </c>
      <c r="C43" s="29" t="s">
        <v>262</v>
      </c>
      <c r="D43" s="29">
        <v>191981574</v>
      </c>
      <c r="E43" s="29">
        <v>0</v>
      </c>
      <c r="F43" s="29">
        <v>1060</v>
      </c>
      <c r="G43" s="29">
        <v>2638083</v>
      </c>
      <c r="H43" s="29">
        <v>1245282</v>
      </c>
      <c r="I43" s="29">
        <v>904</v>
      </c>
      <c r="J43" s="29">
        <v>1077323</v>
      </c>
      <c r="K43" s="29" t="s">
        <v>1090</v>
      </c>
      <c r="M43" s="29">
        <v>4657</v>
      </c>
      <c r="N43" s="29" t="s">
        <v>262</v>
      </c>
      <c r="O43" s="29">
        <v>465700</v>
      </c>
      <c r="S43" s="29">
        <v>101</v>
      </c>
      <c r="U43" s="29">
        <v>0</v>
      </c>
      <c r="V43" s="29" t="s">
        <v>1093</v>
      </c>
      <c r="X43" s="29" t="s">
        <v>289</v>
      </c>
    </row>
    <row r="44" spans="1:24" x14ac:dyDescent="0.25">
      <c r="A44" s="29" t="s">
        <v>145</v>
      </c>
      <c r="B44" s="29">
        <v>2575</v>
      </c>
      <c r="C44" s="29" t="s">
        <v>264</v>
      </c>
      <c r="D44" s="29">
        <v>192053721</v>
      </c>
      <c r="E44" s="29">
        <v>0</v>
      </c>
      <c r="F44" s="29">
        <v>1080</v>
      </c>
      <c r="G44" s="29">
        <v>2629739</v>
      </c>
      <c r="H44" s="29">
        <v>1236161</v>
      </c>
      <c r="I44" s="29">
        <v>904</v>
      </c>
      <c r="J44" s="29">
        <v>2036317</v>
      </c>
      <c r="K44" s="29" t="s">
        <v>1291</v>
      </c>
      <c r="L44" s="175" t="s">
        <v>1292</v>
      </c>
      <c r="M44" s="29">
        <v>4629</v>
      </c>
      <c r="N44" s="29" t="s">
        <v>264</v>
      </c>
      <c r="O44" s="29">
        <v>462900</v>
      </c>
      <c r="R44" s="29" t="s">
        <v>1293</v>
      </c>
      <c r="S44" s="29">
        <v>101</v>
      </c>
      <c r="U44" s="29">
        <v>0</v>
      </c>
      <c r="V44" s="29" t="s">
        <v>1294</v>
      </c>
      <c r="X44" s="29" t="s">
        <v>289</v>
      </c>
    </row>
    <row r="45" spans="1:24" x14ac:dyDescent="0.25">
      <c r="A45" s="29" t="s">
        <v>145</v>
      </c>
      <c r="B45" s="29">
        <v>2575</v>
      </c>
      <c r="C45" s="29" t="s">
        <v>264</v>
      </c>
      <c r="D45" s="29">
        <v>190056069</v>
      </c>
      <c r="E45" s="29">
        <v>1</v>
      </c>
      <c r="F45" s="29">
        <v>1021</v>
      </c>
      <c r="G45" s="29">
        <v>2629784.5839999998</v>
      </c>
      <c r="H45" s="29">
        <v>1236180.1850000001</v>
      </c>
      <c r="I45" s="29">
        <v>904</v>
      </c>
      <c r="J45" s="29">
        <v>2036317</v>
      </c>
      <c r="K45" s="29" t="s">
        <v>1291</v>
      </c>
      <c r="L45" s="175" t="s">
        <v>1292</v>
      </c>
      <c r="M45" s="29">
        <v>4629</v>
      </c>
      <c r="N45" s="29" t="s">
        <v>264</v>
      </c>
      <c r="O45" s="29">
        <v>462900</v>
      </c>
      <c r="S45" s="29">
        <v>101</v>
      </c>
      <c r="T45" s="29" t="s">
        <v>1295</v>
      </c>
      <c r="U45" s="29">
        <v>0</v>
      </c>
      <c r="V45" s="29" t="s">
        <v>1294</v>
      </c>
      <c r="X45" s="29" t="s">
        <v>289</v>
      </c>
    </row>
    <row r="46" spans="1:24" x14ac:dyDescent="0.25">
      <c r="A46" s="29" t="s">
        <v>145</v>
      </c>
      <c r="B46" s="29">
        <v>2576</v>
      </c>
      <c r="C46" s="29" t="s">
        <v>265</v>
      </c>
      <c r="D46" s="29">
        <v>192042609</v>
      </c>
      <c r="E46" s="29">
        <v>0</v>
      </c>
      <c r="F46" s="29">
        <v>1080</v>
      </c>
      <c r="G46" s="29">
        <v>2641792.25</v>
      </c>
      <c r="H46" s="29">
        <v>1243195.625</v>
      </c>
      <c r="I46" s="29">
        <v>904</v>
      </c>
      <c r="J46" s="29">
        <v>1077425</v>
      </c>
      <c r="K46" s="29" t="s">
        <v>1134</v>
      </c>
      <c r="M46" s="29">
        <v>5014</v>
      </c>
      <c r="N46" s="29" t="s">
        <v>265</v>
      </c>
      <c r="O46" s="29">
        <v>501400</v>
      </c>
      <c r="R46" s="29" t="s">
        <v>1135</v>
      </c>
      <c r="S46" s="29">
        <v>101</v>
      </c>
      <c r="T46" s="29" t="s">
        <v>1136</v>
      </c>
      <c r="U46" s="29">
        <v>0</v>
      </c>
      <c r="V46" s="29" t="s">
        <v>1137</v>
      </c>
      <c r="X46" s="29" t="s">
        <v>289</v>
      </c>
    </row>
    <row r="47" spans="1:24" x14ac:dyDescent="0.25">
      <c r="A47" s="29" t="s">
        <v>145</v>
      </c>
      <c r="B47" s="29">
        <v>2576</v>
      </c>
      <c r="C47" s="29" t="s">
        <v>265</v>
      </c>
      <c r="D47" s="29">
        <v>192042602</v>
      </c>
      <c r="E47" s="29">
        <v>0</v>
      </c>
      <c r="F47" s="29">
        <v>1080</v>
      </c>
      <c r="G47" s="29">
        <v>2641987.25</v>
      </c>
      <c r="H47" s="29">
        <v>1243216.875</v>
      </c>
      <c r="I47" s="29">
        <v>904</v>
      </c>
      <c r="J47" s="29">
        <v>1077425</v>
      </c>
      <c r="K47" s="29" t="s">
        <v>1134</v>
      </c>
      <c r="M47" s="29">
        <v>5014</v>
      </c>
      <c r="N47" s="29" t="s">
        <v>265</v>
      </c>
      <c r="O47" s="29">
        <v>501400</v>
      </c>
      <c r="R47" s="29" t="s">
        <v>1051</v>
      </c>
      <c r="S47" s="29">
        <v>101</v>
      </c>
      <c r="T47" s="29" t="s">
        <v>1138</v>
      </c>
      <c r="U47" s="29">
        <v>0</v>
      </c>
      <c r="V47" s="29" t="s">
        <v>1139</v>
      </c>
      <c r="X47" s="29" t="s">
        <v>289</v>
      </c>
    </row>
    <row r="48" spans="1:24" x14ac:dyDescent="0.25">
      <c r="A48" s="29" t="s">
        <v>145</v>
      </c>
      <c r="B48" s="29">
        <v>2576</v>
      </c>
      <c r="C48" s="29" t="s">
        <v>265</v>
      </c>
      <c r="D48" s="29">
        <v>192042611</v>
      </c>
      <c r="E48" s="29">
        <v>0</v>
      </c>
      <c r="F48" s="29">
        <v>1080</v>
      </c>
      <c r="G48" s="29">
        <v>2641763</v>
      </c>
      <c r="H48" s="29">
        <v>1243218.375</v>
      </c>
      <c r="I48" s="29">
        <v>904</v>
      </c>
      <c r="J48" s="29">
        <v>1077425</v>
      </c>
      <c r="K48" s="29" t="s">
        <v>1134</v>
      </c>
      <c r="M48" s="29">
        <v>5014</v>
      </c>
      <c r="N48" s="29" t="s">
        <v>265</v>
      </c>
      <c r="O48" s="29">
        <v>501400</v>
      </c>
      <c r="R48" s="29" t="s">
        <v>1140</v>
      </c>
      <c r="S48" s="29">
        <v>101</v>
      </c>
      <c r="T48" s="29" t="s">
        <v>1141</v>
      </c>
      <c r="U48" s="29">
        <v>0</v>
      </c>
      <c r="V48" s="29" t="s">
        <v>1142</v>
      </c>
      <c r="X48" s="29" t="s">
        <v>289</v>
      </c>
    </row>
    <row r="49" spans="1:24" x14ac:dyDescent="0.25">
      <c r="A49" s="29" t="s">
        <v>145</v>
      </c>
      <c r="B49" s="29">
        <v>2579</v>
      </c>
      <c r="C49" s="29" t="s">
        <v>267</v>
      </c>
      <c r="D49" s="29">
        <v>374835</v>
      </c>
      <c r="E49" s="29">
        <v>0</v>
      </c>
      <c r="F49" s="29">
        <v>1030</v>
      </c>
      <c r="G49" s="29">
        <v>2630729.09</v>
      </c>
      <c r="H49" s="29">
        <v>1242454.7150000001</v>
      </c>
      <c r="I49" s="29">
        <v>905</v>
      </c>
      <c r="J49" s="29">
        <v>1077515</v>
      </c>
      <c r="K49" s="29" t="s">
        <v>1033</v>
      </c>
      <c r="L49" s="175" t="s">
        <v>1034</v>
      </c>
      <c r="M49" s="29">
        <v>4614</v>
      </c>
      <c r="N49" s="29" t="s">
        <v>267</v>
      </c>
      <c r="O49" s="29">
        <v>461400</v>
      </c>
      <c r="S49" s="29">
        <v>115</v>
      </c>
      <c r="T49" s="29" t="s">
        <v>1035</v>
      </c>
      <c r="U49" s="29">
        <v>0</v>
      </c>
      <c r="V49" s="29" t="s">
        <v>1036</v>
      </c>
      <c r="X49" s="29" t="s">
        <v>289</v>
      </c>
    </row>
    <row r="50" spans="1:24" x14ac:dyDescent="0.25">
      <c r="A50" s="29" t="s">
        <v>145</v>
      </c>
      <c r="B50" s="29">
        <v>2579</v>
      </c>
      <c r="C50" s="29" t="s">
        <v>267</v>
      </c>
      <c r="D50" s="29">
        <v>374828</v>
      </c>
      <c r="E50" s="29">
        <v>1</v>
      </c>
      <c r="F50" s="29">
        <v>1021</v>
      </c>
      <c r="G50" s="29">
        <v>2630729.4190000002</v>
      </c>
      <c r="H50" s="29">
        <v>1242454.7890000001</v>
      </c>
      <c r="I50" s="29">
        <v>901</v>
      </c>
      <c r="J50" s="29">
        <v>1077515</v>
      </c>
      <c r="K50" s="29" t="s">
        <v>1033</v>
      </c>
      <c r="L50" s="175" t="s">
        <v>1034</v>
      </c>
      <c r="M50" s="29">
        <v>4614</v>
      </c>
      <c r="N50" s="29" t="s">
        <v>267</v>
      </c>
      <c r="O50" s="29">
        <v>461400</v>
      </c>
      <c r="S50" s="29">
        <v>115</v>
      </c>
      <c r="T50" s="29" t="s">
        <v>1035</v>
      </c>
      <c r="U50" s="29">
        <v>0</v>
      </c>
      <c r="V50" s="29" t="s">
        <v>1036</v>
      </c>
      <c r="X50" s="29" t="s">
        <v>289</v>
      </c>
    </row>
    <row r="51" spans="1:24" x14ac:dyDescent="0.25">
      <c r="A51" s="29" t="s">
        <v>145</v>
      </c>
      <c r="B51" s="29">
        <v>2579</v>
      </c>
      <c r="C51" s="29" t="s">
        <v>267</v>
      </c>
      <c r="D51" s="29">
        <v>192035635</v>
      </c>
      <c r="E51" s="29">
        <v>0</v>
      </c>
      <c r="F51" s="29">
        <v>1080</v>
      </c>
      <c r="G51" s="29">
        <v>2629882</v>
      </c>
      <c r="H51" s="29">
        <v>1242383</v>
      </c>
      <c r="I51" s="29">
        <v>904</v>
      </c>
      <c r="J51" s="29">
        <v>1077583</v>
      </c>
      <c r="K51" s="29" t="s">
        <v>1042</v>
      </c>
      <c r="M51" s="29">
        <v>4614</v>
      </c>
      <c r="N51" s="29" t="s">
        <v>267</v>
      </c>
      <c r="O51" s="29">
        <v>461400</v>
      </c>
      <c r="R51" s="29" t="s">
        <v>1043</v>
      </c>
      <c r="S51" s="29">
        <v>101</v>
      </c>
      <c r="U51" s="29">
        <v>0</v>
      </c>
      <c r="V51" s="29" t="s">
        <v>1044</v>
      </c>
      <c r="X51" s="29" t="s">
        <v>289</v>
      </c>
    </row>
    <row r="52" spans="1:24" x14ac:dyDescent="0.25">
      <c r="A52" s="29" t="s">
        <v>145</v>
      </c>
      <c r="B52" s="29">
        <v>2579</v>
      </c>
      <c r="C52" s="29" t="s">
        <v>267</v>
      </c>
      <c r="D52" s="29">
        <v>192035633</v>
      </c>
      <c r="E52" s="29">
        <v>0</v>
      </c>
      <c r="F52" s="29">
        <v>1080</v>
      </c>
      <c r="G52" s="29">
        <v>2629885</v>
      </c>
      <c r="H52" s="29">
        <v>1242391</v>
      </c>
      <c r="I52" s="29">
        <v>904</v>
      </c>
      <c r="J52" s="29">
        <v>1077583</v>
      </c>
      <c r="K52" s="29" t="s">
        <v>1042</v>
      </c>
      <c r="M52" s="29">
        <v>4614</v>
      </c>
      <c r="N52" s="29" t="s">
        <v>267</v>
      </c>
      <c r="O52" s="29">
        <v>461400</v>
      </c>
      <c r="R52" s="29" t="s">
        <v>1043</v>
      </c>
      <c r="S52" s="29">
        <v>101</v>
      </c>
      <c r="U52" s="29">
        <v>0</v>
      </c>
      <c r="V52" s="29" t="s">
        <v>1044</v>
      </c>
      <c r="X52" s="29" t="s">
        <v>289</v>
      </c>
    </row>
    <row r="53" spans="1:24" x14ac:dyDescent="0.25">
      <c r="A53" s="29" t="s">
        <v>145</v>
      </c>
      <c r="B53" s="29">
        <v>2579</v>
      </c>
      <c r="C53" s="29" t="s">
        <v>267</v>
      </c>
      <c r="D53" s="29">
        <v>192035647</v>
      </c>
      <c r="E53" s="29">
        <v>0</v>
      </c>
      <c r="F53" s="29">
        <v>1080</v>
      </c>
      <c r="G53" s="29">
        <v>2629888</v>
      </c>
      <c r="H53" s="29">
        <v>1244745</v>
      </c>
      <c r="I53" s="29">
        <v>904</v>
      </c>
      <c r="J53" s="29">
        <v>1077619</v>
      </c>
      <c r="K53" s="29" t="s">
        <v>1045</v>
      </c>
      <c r="M53" s="29">
        <v>4614</v>
      </c>
      <c r="N53" s="29" t="s">
        <v>267</v>
      </c>
      <c r="O53" s="29">
        <v>461400</v>
      </c>
      <c r="R53" s="29" t="s">
        <v>1046</v>
      </c>
      <c r="S53" s="29">
        <v>101</v>
      </c>
      <c r="U53" s="29">
        <v>0</v>
      </c>
      <c r="V53" s="29" t="s">
        <v>1047</v>
      </c>
      <c r="X53" s="29" t="s">
        <v>289</v>
      </c>
    </row>
    <row r="54" spans="1:24" x14ac:dyDescent="0.25">
      <c r="A54" s="29" t="s">
        <v>145</v>
      </c>
      <c r="B54" s="29">
        <v>2579</v>
      </c>
      <c r="C54" s="29" t="s">
        <v>267</v>
      </c>
      <c r="D54" s="29">
        <v>192035642</v>
      </c>
      <c r="E54" s="29">
        <v>0</v>
      </c>
      <c r="F54" s="29">
        <v>1080</v>
      </c>
      <c r="G54" s="29">
        <v>2629959.0559999999</v>
      </c>
      <c r="H54" s="29">
        <v>1244751.223</v>
      </c>
      <c r="I54" s="29">
        <v>905</v>
      </c>
      <c r="J54" s="29">
        <v>1077619</v>
      </c>
      <c r="K54" s="29" t="s">
        <v>1045</v>
      </c>
      <c r="M54" s="29">
        <v>4614</v>
      </c>
      <c r="N54" s="29" t="s">
        <v>267</v>
      </c>
      <c r="O54" s="29">
        <v>461400</v>
      </c>
      <c r="R54" s="29" t="s">
        <v>1048</v>
      </c>
      <c r="S54" s="29">
        <v>101</v>
      </c>
      <c r="U54" s="29">
        <v>0</v>
      </c>
      <c r="V54" s="29" t="s">
        <v>1049</v>
      </c>
      <c r="X54" s="29" t="s">
        <v>289</v>
      </c>
    </row>
    <row r="55" spans="1:24" x14ac:dyDescent="0.25">
      <c r="A55" s="29" t="s">
        <v>145</v>
      </c>
      <c r="B55" s="29">
        <v>2579</v>
      </c>
      <c r="C55" s="29" t="s">
        <v>267</v>
      </c>
      <c r="D55" s="29">
        <v>192035649</v>
      </c>
      <c r="E55" s="29">
        <v>0</v>
      </c>
      <c r="F55" s="29">
        <v>1080</v>
      </c>
      <c r="G55" s="29">
        <v>2629901</v>
      </c>
      <c r="H55" s="29">
        <v>1244739</v>
      </c>
      <c r="I55" s="29">
        <v>904</v>
      </c>
      <c r="J55" s="29">
        <v>1077619</v>
      </c>
      <c r="K55" s="29" t="s">
        <v>1045</v>
      </c>
      <c r="M55" s="29">
        <v>4614</v>
      </c>
      <c r="N55" s="29" t="s">
        <v>267</v>
      </c>
      <c r="O55" s="29">
        <v>461400</v>
      </c>
      <c r="R55" s="29" t="s">
        <v>1048</v>
      </c>
      <c r="S55" s="29">
        <v>101</v>
      </c>
      <c r="U55" s="29">
        <v>0</v>
      </c>
      <c r="V55" s="29" t="s">
        <v>1047</v>
      </c>
      <c r="X55" s="29" t="s">
        <v>289</v>
      </c>
    </row>
    <row r="56" spans="1:24" x14ac:dyDescent="0.25">
      <c r="A56" s="29" t="s">
        <v>145</v>
      </c>
      <c r="B56" s="29">
        <v>2579</v>
      </c>
      <c r="C56" s="29" t="s">
        <v>267</v>
      </c>
      <c r="D56" s="29">
        <v>192035622</v>
      </c>
      <c r="E56" s="29">
        <v>0</v>
      </c>
      <c r="F56" s="29">
        <v>1080</v>
      </c>
      <c r="G56" s="29">
        <v>2629546</v>
      </c>
      <c r="H56" s="29">
        <v>1242262</v>
      </c>
      <c r="I56" s="29">
        <v>904</v>
      </c>
      <c r="J56" s="29">
        <v>2387455</v>
      </c>
      <c r="K56" s="29" t="s">
        <v>1050</v>
      </c>
      <c r="M56" s="29">
        <v>4614</v>
      </c>
      <c r="N56" s="29" t="s">
        <v>267</v>
      </c>
      <c r="O56" s="29">
        <v>461400</v>
      </c>
      <c r="R56" s="29" t="s">
        <v>1051</v>
      </c>
      <c r="S56" s="29">
        <v>101</v>
      </c>
      <c r="U56" s="29">
        <v>0</v>
      </c>
      <c r="V56" s="29" t="s">
        <v>1052</v>
      </c>
      <c r="X56" s="29" t="s">
        <v>289</v>
      </c>
    </row>
    <row r="57" spans="1:24" x14ac:dyDescent="0.25">
      <c r="A57" s="29" t="s">
        <v>145</v>
      </c>
      <c r="B57" s="29">
        <v>2579</v>
      </c>
      <c r="C57" s="29" t="s">
        <v>267</v>
      </c>
      <c r="D57" s="29">
        <v>192035621</v>
      </c>
      <c r="E57" s="29">
        <v>0</v>
      </c>
      <c r="F57" s="29">
        <v>1080</v>
      </c>
      <c r="G57" s="29">
        <v>2629552</v>
      </c>
      <c r="H57" s="29">
        <v>1242266</v>
      </c>
      <c r="I57" s="29">
        <v>904</v>
      </c>
      <c r="J57" s="29">
        <v>2387455</v>
      </c>
      <c r="K57" s="29" t="s">
        <v>1050</v>
      </c>
      <c r="M57" s="29">
        <v>4614</v>
      </c>
      <c r="N57" s="29" t="s">
        <v>267</v>
      </c>
      <c r="O57" s="29">
        <v>461400</v>
      </c>
      <c r="R57" s="29" t="s">
        <v>1051</v>
      </c>
      <c r="S57" s="29">
        <v>101</v>
      </c>
      <c r="U57" s="29">
        <v>0</v>
      </c>
      <c r="V57" s="29" t="s">
        <v>1052</v>
      </c>
      <c r="X57" s="29" t="s">
        <v>289</v>
      </c>
    </row>
    <row r="58" spans="1:24" x14ac:dyDescent="0.25">
      <c r="A58" s="29" t="s">
        <v>145</v>
      </c>
      <c r="B58" s="29">
        <v>2583</v>
      </c>
      <c r="C58" s="29" t="s">
        <v>271</v>
      </c>
      <c r="D58" s="29">
        <v>192040578</v>
      </c>
      <c r="E58" s="29">
        <v>0</v>
      </c>
      <c r="F58" s="29">
        <v>1060</v>
      </c>
      <c r="G58" s="29">
        <v>2642763.1260000002</v>
      </c>
      <c r="H58" s="29">
        <v>1247456.7930000001</v>
      </c>
      <c r="I58" s="29">
        <v>904</v>
      </c>
      <c r="J58" s="29">
        <v>1077890</v>
      </c>
      <c r="K58" s="29" t="s">
        <v>1102</v>
      </c>
      <c r="M58" s="29">
        <v>5012</v>
      </c>
      <c r="N58" s="29" t="s">
        <v>271</v>
      </c>
      <c r="O58" s="29">
        <v>501200</v>
      </c>
      <c r="S58" s="29">
        <v>150</v>
      </c>
      <c r="T58" s="29" t="s">
        <v>1103</v>
      </c>
      <c r="U58" s="29">
        <v>0</v>
      </c>
      <c r="V58" s="29" t="s">
        <v>1104</v>
      </c>
      <c r="X58" s="29" t="s">
        <v>289</v>
      </c>
    </row>
    <row r="59" spans="1:24" x14ac:dyDescent="0.25">
      <c r="A59" s="29" t="s">
        <v>145</v>
      </c>
      <c r="B59" s="29">
        <v>2583</v>
      </c>
      <c r="C59" s="29" t="s">
        <v>271</v>
      </c>
      <c r="D59" s="29">
        <v>192040556</v>
      </c>
      <c r="E59" s="29">
        <v>0</v>
      </c>
      <c r="F59" s="29">
        <v>1060</v>
      </c>
      <c r="G59" s="29">
        <v>2642821.3960000002</v>
      </c>
      <c r="H59" s="29">
        <v>1247571.024</v>
      </c>
      <c r="I59" s="29">
        <v>904</v>
      </c>
      <c r="J59" s="29">
        <v>1077890</v>
      </c>
      <c r="K59" s="29" t="s">
        <v>1102</v>
      </c>
      <c r="M59" s="29">
        <v>5012</v>
      </c>
      <c r="N59" s="29" t="s">
        <v>271</v>
      </c>
      <c r="O59" s="29">
        <v>501200</v>
      </c>
      <c r="S59" s="29">
        <v>115</v>
      </c>
      <c r="T59" s="29" t="s">
        <v>1105</v>
      </c>
      <c r="U59" s="29">
        <v>0</v>
      </c>
      <c r="V59" s="29" t="s">
        <v>1106</v>
      </c>
      <c r="X59" s="29" t="s">
        <v>289</v>
      </c>
    </row>
    <row r="60" spans="1:24" x14ac:dyDescent="0.25">
      <c r="A60" s="29" t="s">
        <v>145</v>
      </c>
      <c r="B60" s="29">
        <v>2583</v>
      </c>
      <c r="C60" s="29" t="s">
        <v>271</v>
      </c>
      <c r="D60" s="29">
        <v>192041687</v>
      </c>
      <c r="E60" s="29">
        <v>0</v>
      </c>
      <c r="F60" s="29">
        <v>1060</v>
      </c>
      <c r="G60" s="29">
        <v>2642699.9530000002</v>
      </c>
      <c r="H60" s="29">
        <v>1247438.9080000001</v>
      </c>
      <c r="I60" s="29">
        <v>904</v>
      </c>
      <c r="J60" s="29">
        <v>1077890</v>
      </c>
      <c r="K60" s="29" t="s">
        <v>1102</v>
      </c>
      <c r="M60" s="29">
        <v>5012</v>
      </c>
      <c r="N60" s="29" t="s">
        <v>271</v>
      </c>
      <c r="O60" s="29">
        <v>501200</v>
      </c>
      <c r="S60" s="29">
        <v>150</v>
      </c>
      <c r="T60" s="29" t="s">
        <v>1125</v>
      </c>
      <c r="U60" s="29">
        <v>0</v>
      </c>
      <c r="V60" s="29" t="s">
        <v>1126</v>
      </c>
      <c r="X60" s="29" t="s">
        <v>289</v>
      </c>
    </row>
    <row r="61" spans="1:24" x14ac:dyDescent="0.25">
      <c r="A61" s="29" t="s">
        <v>145</v>
      </c>
      <c r="B61" s="29">
        <v>2583</v>
      </c>
      <c r="C61" s="29" t="s">
        <v>271</v>
      </c>
      <c r="D61" s="29">
        <v>192041409</v>
      </c>
      <c r="E61" s="29">
        <v>0</v>
      </c>
      <c r="F61" s="29">
        <v>1060</v>
      </c>
      <c r="G61" s="29">
        <v>2642760.5300000003</v>
      </c>
      <c r="H61" s="29">
        <v>1247386.9850000001</v>
      </c>
      <c r="I61" s="29">
        <v>904</v>
      </c>
      <c r="J61" s="29">
        <v>1077903</v>
      </c>
      <c r="K61" s="29" t="s">
        <v>1107</v>
      </c>
      <c r="M61" s="29">
        <v>5012</v>
      </c>
      <c r="N61" s="29" t="s">
        <v>271</v>
      </c>
      <c r="O61" s="29">
        <v>501200</v>
      </c>
      <c r="S61" s="29">
        <v>150</v>
      </c>
      <c r="T61" s="29" t="s">
        <v>1108</v>
      </c>
      <c r="U61" s="29">
        <v>0</v>
      </c>
      <c r="V61" s="29" t="s">
        <v>1109</v>
      </c>
      <c r="X61" s="29" t="s">
        <v>289</v>
      </c>
    </row>
    <row r="62" spans="1:24" x14ac:dyDescent="0.25">
      <c r="A62" s="29" t="s">
        <v>145</v>
      </c>
      <c r="B62" s="29">
        <v>2583</v>
      </c>
      <c r="C62" s="29" t="s">
        <v>271</v>
      </c>
      <c r="D62" s="29">
        <v>192040558</v>
      </c>
      <c r="E62" s="29">
        <v>0</v>
      </c>
      <c r="F62" s="29">
        <v>1060</v>
      </c>
      <c r="G62" s="29">
        <v>2642752.7420000001</v>
      </c>
      <c r="H62" s="29">
        <v>1247393.0430000001</v>
      </c>
      <c r="I62" s="29">
        <v>904</v>
      </c>
      <c r="J62" s="29">
        <v>1077903</v>
      </c>
      <c r="K62" s="29" t="s">
        <v>1107</v>
      </c>
      <c r="M62" s="29">
        <v>5012</v>
      </c>
      <c r="N62" s="29" t="s">
        <v>271</v>
      </c>
      <c r="O62" s="29">
        <v>501200</v>
      </c>
      <c r="S62" s="29">
        <v>115</v>
      </c>
      <c r="T62" s="29" t="s">
        <v>1110</v>
      </c>
      <c r="U62" s="29">
        <v>0</v>
      </c>
      <c r="V62" s="29" t="s">
        <v>1111</v>
      </c>
      <c r="X62" s="29" t="s">
        <v>289</v>
      </c>
    </row>
    <row r="63" spans="1:24" x14ac:dyDescent="0.25">
      <c r="A63" s="29" t="s">
        <v>145</v>
      </c>
      <c r="B63" s="29">
        <v>2583</v>
      </c>
      <c r="C63" s="29" t="s">
        <v>271</v>
      </c>
      <c r="D63" s="29">
        <v>191986486</v>
      </c>
      <c r="E63" s="29">
        <v>0</v>
      </c>
      <c r="F63" s="29">
        <v>1021</v>
      </c>
      <c r="G63" s="29">
        <v>2642883.3330000001</v>
      </c>
      <c r="H63" s="29">
        <v>1246292.692</v>
      </c>
      <c r="I63" s="29">
        <v>904</v>
      </c>
      <c r="J63" s="29">
        <v>1077919</v>
      </c>
      <c r="K63" s="29" t="s">
        <v>1112</v>
      </c>
      <c r="L63" s="175" t="s">
        <v>1113</v>
      </c>
      <c r="M63" s="29">
        <v>5012</v>
      </c>
      <c r="N63" s="29" t="s">
        <v>271</v>
      </c>
      <c r="O63" s="29">
        <v>501200</v>
      </c>
      <c r="R63" s="29" t="s">
        <v>1114</v>
      </c>
      <c r="S63" s="29">
        <v>115</v>
      </c>
      <c r="T63" s="29" t="s">
        <v>1115</v>
      </c>
      <c r="U63" s="29">
        <v>0</v>
      </c>
      <c r="V63" s="29" t="s">
        <v>1116</v>
      </c>
      <c r="X63" s="29" t="s">
        <v>289</v>
      </c>
    </row>
    <row r="64" spans="1:24" x14ac:dyDescent="0.25">
      <c r="A64" s="29" t="s">
        <v>145</v>
      </c>
      <c r="B64" s="29">
        <v>2583</v>
      </c>
      <c r="C64" s="29" t="s">
        <v>271</v>
      </c>
      <c r="D64" s="29">
        <v>379905</v>
      </c>
      <c r="E64" s="29">
        <v>0</v>
      </c>
      <c r="F64" s="29">
        <v>1021</v>
      </c>
      <c r="G64" s="29">
        <v>2642883.3169999998</v>
      </c>
      <c r="H64" s="29">
        <v>1246294.0020000001</v>
      </c>
      <c r="I64" s="29">
        <v>901</v>
      </c>
      <c r="J64" s="29">
        <v>1077919</v>
      </c>
      <c r="K64" s="29" t="s">
        <v>1112</v>
      </c>
      <c r="L64" s="175" t="s">
        <v>1113</v>
      </c>
      <c r="M64" s="29">
        <v>5012</v>
      </c>
      <c r="N64" s="29" t="s">
        <v>271</v>
      </c>
      <c r="O64" s="29">
        <v>501200</v>
      </c>
      <c r="P64" s="29">
        <v>2642888.733</v>
      </c>
      <c r="Q64" s="29">
        <v>1246297.3130000001</v>
      </c>
      <c r="S64" s="29">
        <v>115</v>
      </c>
      <c r="T64" s="29" t="s">
        <v>1115</v>
      </c>
      <c r="U64" s="29">
        <v>0</v>
      </c>
      <c r="V64" s="29" t="s">
        <v>1116</v>
      </c>
      <c r="X64" s="29" t="s">
        <v>289</v>
      </c>
    </row>
    <row r="65" spans="1:24" x14ac:dyDescent="0.25">
      <c r="A65" s="29" t="s">
        <v>145</v>
      </c>
      <c r="B65" s="29">
        <v>2583</v>
      </c>
      <c r="C65" s="29" t="s">
        <v>271</v>
      </c>
      <c r="D65" s="29">
        <v>192041416</v>
      </c>
      <c r="E65" s="29">
        <v>0</v>
      </c>
      <c r="F65" s="29">
        <v>1060</v>
      </c>
      <c r="G65" s="29">
        <v>2642816.2030000002</v>
      </c>
      <c r="H65" s="29">
        <v>1247662.1769999999</v>
      </c>
      <c r="I65" s="29">
        <v>904</v>
      </c>
      <c r="J65" s="29">
        <v>1077921</v>
      </c>
      <c r="K65" s="29" t="s">
        <v>798</v>
      </c>
      <c r="M65" s="29">
        <v>5012</v>
      </c>
      <c r="N65" s="29" t="s">
        <v>271</v>
      </c>
      <c r="O65" s="29">
        <v>501200</v>
      </c>
      <c r="S65" s="29">
        <v>150</v>
      </c>
      <c r="T65" s="29" t="s">
        <v>1117</v>
      </c>
      <c r="U65" s="29">
        <v>0</v>
      </c>
      <c r="V65" s="29" t="s">
        <v>1118</v>
      </c>
      <c r="X65" s="29" t="s">
        <v>289</v>
      </c>
    </row>
    <row r="66" spans="1:24" x14ac:dyDescent="0.25">
      <c r="A66" s="29" t="s">
        <v>145</v>
      </c>
      <c r="B66" s="29">
        <v>2583</v>
      </c>
      <c r="C66" s="29" t="s">
        <v>271</v>
      </c>
      <c r="D66" s="29">
        <v>192005126</v>
      </c>
      <c r="E66" s="29">
        <v>0</v>
      </c>
      <c r="F66" s="29">
        <v>1060</v>
      </c>
      <c r="G66" s="29">
        <v>2643306.4810000001</v>
      </c>
      <c r="H66" s="29">
        <v>1248331.575</v>
      </c>
      <c r="I66" s="29">
        <v>904</v>
      </c>
      <c r="J66" s="29">
        <v>1077921</v>
      </c>
      <c r="K66" s="29" t="s">
        <v>798</v>
      </c>
      <c r="M66" s="29">
        <v>5012</v>
      </c>
      <c r="N66" s="29" t="s">
        <v>271</v>
      </c>
      <c r="O66" s="29">
        <v>501200</v>
      </c>
      <c r="S66" s="29">
        <v>150</v>
      </c>
      <c r="T66" s="29" t="s">
        <v>799</v>
      </c>
      <c r="U66" s="29">
        <v>0</v>
      </c>
      <c r="V66" s="29" t="s">
        <v>800</v>
      </c>
      <c r="X66" s="29" t="s">
        <v>289</v>
      </c>
    </row>
    <row r="67" spans="1:24" x14ac:dyDescent="0.25">
      <c r="A67" s="29" t="s">
        <v>145</v>
      </c>
      <c r="B67" s="29">
        <v>2601</v>
      </c>
      <c r="C67" s="29" t="s">
        <v>144</v>
      </c>
      <c r="D67" s="29">
        <v>192028866</v>
      </c>
      <c r="E67" s="29">
        <v>0</v>
      </c>
      <c r="F67" s="29">
        <v>1060</v>
      </c>
      <c r="G67" s="29">
        <v>2606614</v>
      </c>
      <c r="H67" s="29">
        <v>1229500</v>
      </c>
      <c r="I67" s="29">
        <v>905</v>
      </c>
      <c r="J67" s="29">
        <v>1078134</v>
      </c>
      <c r="K67" s="29" t="s">
        <v>1006</v>
      </c>
      <c r="L67" s="175" t="s">
        <v>1007</v>
      </c>
      <c r="M67" s="29">
        <v>4500</v>
      </c>
      <c r="N67" s="29" t="s">
        <v>144</v>
      </c>
      <c r="O67" s="29">
        <v>450000</v>
      </c>
      <c r="R67" s="29" t="s">
        <v>1008</v>
      </c>
      <c r="S67" s="29">
        <v>115</v>
      </c>
      <c r="U67" s="29">
        <v>0</v>
      </c>
      <c r="V67" s="29" t="s">
        <v>1009</v>
      </c>
      <c r="W67" s="29" t="s">
        <v>1010</v>
      </c>
      <c r="X67" s="29" t="s">
        <v>289</v>
      </c>
    </row>
    <row r="68" spans="1:24" x14ac:dyDescent="0.25">
      <c r="A68" s="29" t="s">
        <v>145</v>
      </c>
      <c r="B68" s="29">
        <v>2601</v>
      </c>
      <c r="C68" s="29" t="s">
        <v>144</v>
      </c>
      <c r="D68" s="29">
        <v>502362119</v>
      </c>
      <c r="E68" s="29">
        <v>0</v>
      </c>
      <c r="F68" s="29">
        <v>1060</v>
      </c>
      <c r="G68" s="29">
        <v>2606618.4380000001</v>
      </c>
      <c r="H68" s="29">
        <v>1229504.4480000001</v>
      </c>
      <c r="I68" s="29">
        <v>901</v>
      </c>
      <c r="J68" s="29">
        <v>1078134</v>
      </c>
      <c r="K68" s="29" t="s">
        <v>1006</v>
      </c>
      <c r="L68" s="175" t="s">
        <v>1007</v>
      </c>
      <c r="M68" s="29">
        <v>4500</v>
      </c>
      <c r="N68" s="29" t="s">
        <v>144</v>
      </c>
      <c r="O68" s="29">
        <v>450000</v>
      </c>
      <c r="P68" s="29">
        <v>2606615.8769999999</v>
      </c>
      <c r="Q68" s="29">
        <v>1229509.227</v>
      </c>
      <c r="S68" s="29">
        <v>115</v>
      </c>
      <c r="T68" s="29" t="s">
        <v>1011</v>
      </c>
      <c r="U68" s="29">
        <v>0</v>
      </c>
      <c r="V68" s="29" t="s">
        <v>1009</v>
      </c>
      <c r="X68" s="29" t="s">
        <v>289</v>
      </c>
    </row>
    <row r="69" spans="1:24" x14ac:dyDescent="0.25">
      <c r="A69" s="29" t="s">
        <v>145</v>
      </c>
      <c r="B69" s="29">
        <v>2601</v>
      </c>
      <c r="C69" s="29" t="s">
        <v>144</v>
      </c>
      <c r="D69" s="29">
        <v>192036207</v>
      </c>
      <c r="E69" s="29">
        <v>0</v>
      </c>
      <c r="F69" s="29">
        <v>1060</v>
      </c>
      <c r="G69" s="29">
        <v>2606078</v>
      </c>
      <c r="H69" s="29">
        <v>1228839</v>
      </c>
      <c r="I69" s="29">
        <v>905</v>
      </c>
      <c r="J69" s="29">
        <v>1078138</v>
      </c>
      <c r="K69" s="29" t="s">
        <v>1059</v>
      </c>
      <c r="L69" s="175" t="s">
        <v>1060</v>
      </c>
      <c r="M69" s="29">
        <v>4500</v>
      </c>
      <c r="N69" s="29" t="s">
        <v>144</v>
      </c>
      <c r="O69" s="29">
        <v>450000</v>
      </c>
      <c r="R69" s="29" t="s">
        <v>358</v>
      </c>
      <c r="S69" s="29">
        <v>115</v>
      </c>
      <c r="U69" s="29">
        <v>0</v>
      </c>
      <c r="V69" s="29" t="s">
        <v>1061</v>
      </c>
      <c r="X69" s="29" t="s">
        <v>289</v>
      </c>
    </row>
    <row r="70" spans="1:24" x14ac:dyDescent="0.25">
      <c r="A70" s="29" t="s">
        <v>145</v>
      </c>
      <c r="B70" s="29">
        <v>2601</v>
      </c>
      <c r="C70" s="29" t="s">
        <v>144</v>
      </c>
      <c r="D70" s="29">
        <v>502362108</v>
      </c>
      <c r="E70" s="29">
        <v>0</v>
      </c>
      <c r="F70" s="29">
        <v>1060</v>
      </c>
      <c r="G70" s="29">
        <v>2606082.0660000001</v>
      </c>
      <c r="H70" s="29">
        <v>1228843.0330000001</v>
      </c>
      <c r="I70" s="29">
        <v>901</v>
      </c>
      <c r="J70" s="29">
        <v>1078138</v>
      </c>
      <c r="K70" s="29" t="s">
        <v>1059</v>
      </c>
      <c r="L70" s="175" t="s">
        <v>1060</v>
      </c>
      <c r="M70" s="29">
        <v>4500</v>
      </c>
      <c r="N70" s="29" t="s">
        <v>144</v>
      </c>
      <c r="O70" s="29">
        <v>450000</v>
      </c>
      <c r="P70" s="29">
        <v>2606081.926</v>
      </c>
      <c r="Q70" s="29">
        <v>1228840.594</v>
      </c>
      <c r="S70" s="29">
        <v>115</v>
      </c>
      <c r="T70" s="29" t="s">
        <v>1062</v>
      </c>
      <c r="U70" s="29">
        <v>0</v>
      </c>
      <c r="V70" s="29" t="s">
        <v>1061</v>
      </c>
      <c r="X70" s="29" t="s">
        <v>289</v>
      </c>
    </row>
    <row r="71" spans="1:24" x14ac:dyDescent="0.25">
      <c r="A71" s="29" t="s">
        <v>145</v>
      </c>
      <c r="B71" s="29">
        <v>2601</v>
      </c>
      <c r="C71" s="29" t="s">
        <v>144</v>
      </c>
      <c r="D71" s="29">
        <v>191310310</v>
      </c>
      <c r="E71" s="29">
        <v>0</v>
      </c>
      <c r="F71" s="29">
        <v>1060</v>
      </c>
      <c r="G71" s="29">
        <v>2607206.2790000001</v>
      </c>
      <c r="H71" s="29">
        <v>1227892.686</v>
      </c>
      <c r="I71" s="29">
        <v>905</v>
      </c>
      <c r="J71" s="29">
        <v>1078174</v>
      </c>
      <c r="K71" s="29" t="s">
        <v>342</v>
      </c>
      <c r="L71" s="175" t="s">
        <v>330</v>
      </c>
      <c r="M71" s="29">
        <v>4500</v>
      </c>
      <c r="N71" s="29" t="s">
        <v>144</v>
      </c>
      <c r="O71" s="29">
        <v>450000</v>
      </c>
      <c r="P71" s="29">
        <v>2607204.3050000002</v>
      </c>
      <c r="Q71" s="29">
        <v>1227894.8030000001</v>
      </c>
      <c r="R71" s="29" t="s">
        <v>343</v>
      </c>
      <c r="S71" s="29">
        <v>115</v>
      </c>
      <c r="T71" s="29" t="s">
        <v>344</v>
      </c>
      <c r="U71" s="29">
        <v>0</v>
      </c>
      <c r="V71" s="29" t="s">
        <v>345</v>
      </c>
      <c r="X71" s="29" t="s">
        <v>289</v>
      </c>
    </row>
    <row r="72" spans="1:24" x14ac:dyDescent="0.25">
      <c r="A72" s="29" t="s">
        <v>145</v>
      </c>
      <c r="B72" s="29">
        <v>2601</v>
      </c>
      <c r="C72" s="29" t="s">
        <v>144</v>
      </c>
      <c r="D72" s="29">
        <v>191969822</v>
      </c>
      <c r="E72" s="29">
        <v>0</v>
      </c>
      <c r="F72" s="29">
        <v>1060</v>
      </c>
      <c r="G72" s="29">
        <v>2607198</v>
      </c>
      <c r="H72" s="29">
        <v>1227910</v>
      </c>
      <c r="I72" s="29">
        <v>905</v>
      </c>
      <c r="J72" s="29">
        <v>1078174</v>
      </c>
      <c r="K72" s="29" t="s">
        <v>342</v>
      </c>
      <c r="L72" s="175" t="s">
        <v>330</v>
      </c>
      <c r="M72" s="29">
        <v>4500</v>
      </c>
      <c r="N72" s="29" t="s">
        <v>144</v>
      </c>
      <c r="O72" s="29">
        <v>450000</v>
      </c>
      <c r="R72" s="29" t="s">
        <v>346</v>
      </c>
      <c r="S72" s="29">
        <v>115</v>
      </c>
      <c r="U72" s="29">
        <v>0</v>
      </c>
      <c r="V72" s="29" t="s">
        <v>345</v>
      </c>
      <c r="X72" s="29" t="s">
        <v>289</v>
      </c>
    </row>
    <row r="73" spans="1:24" x14ac:dyDescent="0.25">
      <c r="A73" s="29" t="s">
        <v>145</v>
      </c>
      <c r="B73" s="29">
        <v>2601</v>
      </c>
      <c r="C73" s="29" t="s">
        <v>144</v>
      </c>
      <c r="D73" s="29">
        <v>1764685</v>
      </c>
      <c r="E73" s="29">
        <v>1</v>
      </c>
      <c r="F73" s="29">
        <v>1030</v>
      </c>
      <c r="G73" s="29">
        <v>2607372.0869999998</v>
      </c>
      <c r="H73" s="29">
        <v>1228484.0549999999</v>
      </c>
      <c r="I73" s="29">
        <v>901</v>
      </c>
      <c r="J73" s="29">
        <v>1078196</v>
      </c>
      <c r="K73" s="29" t="s">
        <v>509</v>
      </c>
      <c r="L73" s="175" t="s">
        <v>508</v>
      </c>
      <c r="M73" s="29">
        <v>4500</v>
      </c>
      <c r="N73" s="29" t="s">
        <v>144</v>
      </c>
      <c r="O73" s="29">
        <v>450000</v>
      </c>
      <c r="P73" s="29">
        <v>2607364.523</v>
      </c>
      <c r="Q73" s="29">
        <v>1228492.8959999999</v>
      </c>
      <c r="R73" s="29" t="s">
        <v>510</v>
      </c>
      <c r="S73" s="29">
        <v>115</v>
      </c>
      <c r="T73" s="29" t="s">
        <v>511</v>
      </c>
      <c r="U73" s="29">
        <v>0</v>
      </c>
      <c r="V73" s="29" t="s">
        <v>512</v>
      </c>
      <c r="X73" s="29" t="s">
        <v>289</v>
      </c>
    </row>
    <row r="74" spans="1:24" x14ac:dyDescent="0.25">
      <c r="A74" s="29" t="s">
        <v>145</v>
      </c>
      <c r="B74" s="29">
        <v>2601</v>
      </c>
      <c r="C74" s="29" t="s">
        <v>144</v>
      </c>
      <c r="D74" s="29">
        <v>191984379</v>
      </c>
      <c r="E74" s="29">
        <v>0</v>
      </c>
      <c r="F74" s="29">
        <v>1060</v>
      </c>
      <c r="G74" s="29">
        <v>2607367</v>
      </c>
      <c r="H74" s="29">
        <v>1228491</v>
      </c>
      <c r="I74" s="29">
        <v>905</v>
      </c>
      <c r="J74" s="29">
        <v>1078196</v>
      </c>
      <c r="K74" s="29" t="s">
        <v>509</v>
      </c>
      <c r="L74" s="175" t="s">
        <v>508</v>
      </c>
      <c r="M74" s="29">
        <v>4500</v>
      </c>
      <c r="N74" s="29" t="s">
        <v>144</v>
      </c>
      <c r="O74" s="29">
        <v>450000</v>
      </c>
      <c r="S74" s="29">
        <v>115</v>
      </c>
      <c r="U74" s="29">
        <v>0</v>
      </c>
      <c r="V74" s="29" t="s">
        <v>512</v>
      </c>
      <c r="X74" s="29" t="s">
        <v>289</v>
      </c>
    </row>
    <row r="75" spans="1:24" x14ac:dyDescent="0.25">
      <c r="A75" s="29" t="s">
        <v>145</v>
      </c>
      <c r="B75" s="29">
        <v>2601</v>
      </c>
      <c r="C75" s="29" t="s">
        <v>144</v>
      </c>
      <c r="D75" s="29">
        <v>192025422</v>
      </c>
      <c r="E75" s="29">
        <v>0</v>
      </c>
      <c r="F75" s="29">
        <v>1060</v>
      </c>
      <c r="G75" s="29">
        <v>2606315</v>
      </c>
      <c r="H75" s="29">
        <v>1227514</v>
      </c>
      <c r="I75" s="29">
        <v>904</v>
      </c>
      <c r="J75" s="29">
        <v>1078206</v>
      </c>
      <c r="K75" s="29" t="s">
        <v>984</v>
      </c>
      <c r="L75" s="175" t="s">
        <v>985</v>
      </c>
      <c r="M75" s="29">
        <v>4500</v>
      </c>
      <c r="N75" s="29" t="s">
        <v>144</v>
      </c>
      <c r="O75" s="29">
        <v>450000</v>
      </c>
      <c r="R75" s="29" t="s">
        <v>986</v>
      </c>
      <c r="S75" s="29">
        <v>115</v>
      </c>
      <c r="U75" s="29">
        <v>0</v>
      </c>
      <c r="V75" s="29" t="s">
        <v>987</v>
      </c>
      <c r="W75" s="29" t="s">
        <v>1169</v>
      </c>
      <c r="X75" s="29" t="s">
        <v>289</v>
      </c>
    </row>
    <row r="76" spans="1:24" x14ac:dyDescent="0.25">
      <c r="A76" s="29" t="s">
        <v>145</v>
      </c>
      <c r="B76" s="29">
        <v>2601</v>
      </c>
      <c r="C76" s="29" t="s">
        <v>144</v>
      </c>
      <c r="D76" s="29">
        <v>502361846</v>
      </c>
      <c r="E76" s="29">
        <v>0</v>
      </c>
      <c r="F76" s="29">
        <v>1060</v>
      </c>
      <c r="G76" s="29">
        <v>2606319.1430000002</v>
      </c>
      <c r="H76" s="29">
        <v>1227518.1029999999</v>
      </c>
      <c r="I76" s="29">
        <v>901</v>
      </c>
      <c r="J76" s="29">
        <v>1078206</v>
      </c>
      <c r="K76" s="29" t="s">
        <v>984</v>
      </c>
      <c r="L76" s="175" t="s">
        <v>985</v>
      </c>
      <c r="M76" s="29">
        <v>4500</v>
      </c>
      <c r="N76" s="29" t="s">
        <v>144</v>
      </c>
      <c r="O76" s="29">
        <v>450000</v>
      </c>
      <c r="P76" s="29">
        <v>2606317.8569999998</v>
      </c>
      <c r="Q76" s="29">
        <v>1227513.9110000001</v>
      </c>
      <c r="S76" s="29">
        <v>115</v>
      </c>
      <c r="T76" s="29" t="s">
        <v>988</v>
      </c>
      <c r="U76" s="29">
        <v>0</v>
      </c>
      <c r="V76" s="29" t="s">
        <v>987</v>
      </c>
      <c r="X76" s="29" t="s">
        <v>289</v>
      </c>
    </row>
    <row r="77" spans="1:24" x14ac:dyDescent="0.25">
      <c r="A77" s="29" t="s">
        <v>145</v>
      </c>
      <c r="B77" s="29">
        <v>2601</v>
      </c>
      <c r="C77" s="29" t="s">
        <v>144</v>
      </c>
      <c r="D77" s="29">
        <v>192025424</v>
      </c>
      <c r="E77" s="29">
        <v>0</v>
      </c>
      <c r="F77" s="29">
        <v>1060</v>
      </c>
      <c r="G77" s="29">
        <v>2606344</v>
      </c>
      <c r="H77" s="29">
        <v>1227488</v>
      </c>
      <c r="I77" s="29">
        <v>904</v>
      </c>
      <c r="J77" s="29">
        <v>1078206</v>
      </c>
      <c r="K77" s="29" t="s">
        <v>984</v>
      </c>
      <c r="L77" s="175" t="s">
        <v>517</v>
      </c>
      <c r="M77" s="29">
        <v>4500</v>
      </c>
      <c r="N77" s="29" t="s">
        <v>144</v>
      </c>
      <c r="O77" s="29">
        <v>450000</v>
      </c>
      <c r="R77" s="29" t="s">
        <v>989</v>
      </c>
      <c r="S77" s="29">
        <v>115</v>
      </c>
      <c r="U77" s="29">
        <v>0</v>
      </c>
      <c r="V77" s="29" t="s">
        <v>987</v>
      </c>
      <c r="W77" s="29" t="s">
        <v>1170</v>
      </c>
      <c r="X77" s="29" t="s">
        <v>289</v>
      </c>
    </row>
    <row r="78" spans="1:24" x14ac:dyDescent="0.25">
      <c r="A78" s="29" t="s">
        <v>145</v>
      </c>
      <c r="B78" s="29">
        <v>2601</v>
      </c>
      <c r="C78" s="29" t="s">
        <v>144</v>
      </c>
      <c r="D78" s="29">
        <v>502361844</v>
      </c>
      <c r="E78" s="29">
        <v>0</v>
      </c>
      <c r="F78" s="29">
        <v>1060</v>
      </c>
      <c r="G78" s="29">
        <v>2606347.503</v>
      </c>
      <c r="H78" s="29">
        <v>1227491.9779999999</v>
      </c>
      <c r="I78" s="29">
        <v>901</v>
      </c>
      <c r="J78" s="29">
        <v>1078206</v>
      </c>
      <c r="K78" s="29" t="s">
        <v>984</v>
      </c>
      <c r="L78" s="175" t="s">
        <v>517</v>
      </c>
      <c r="M78" s="29">
        <v>4500</v>
      </c>
      <c r="N78" s="29" t="s">
        <v>144</v>
      </c>
      <c r="O78" s="29">
        <v>450000</v>
      </c>
      <c r="P78" s="29">
        <v>2606344.4580000001</v>
      </c>
      <c r="Q78" s="29">
        <v>1227495.9820000001</v>
      </c>
      <c r="S78" s="29">
        <v>115</v>
      </c>
      <c r="T78" s="29" t="s">
        <v>988</v>
      </c>
      <c r="U78" s="29">
        <v>0</v>
      </c>
      <c r="V78" s="29" t="s">
        <v>987</v>
      </c>
      <c r="X78" s="29" t="s">
        <v>289</v>
      </c>
    </row>
    <row r="79" spans="1:24" x14ac:dyDescent="0.25">
      <c r="A79" s="29" t="s">
        <v>145</v>
      </c>
      <c r="B79" s="29">
        <v>2601</v>
      </c>
      <c r="C79" s="29" t="s">
        <v>144</v>
      </c>
      <c r="D79" s="29">
        <v>192025425</v>
      </c>
      <c r="E79" s="29">
        <v>0</v>
      </c>
      <c r="F79" s="29">
        <v>1060</v>
      </c>
      <c r="G79" s="29">
        <v>2606333</v>
      </c>
      <c r="H79" s="29">
        <v>1227483</v>
      </c>
      <c r="I79" s="29">
        <v>904</v>
      </c>
      <c r="J79" s="29">
        <v>1078206</v>
      </c>
      <c r="K79" s="29" t="s">
        <v>984</v>
      </c>
      <c r="L79" s="175" t="s">
        <v>990</v>
      </c>
      <c r="M79" s="29">
        <v>4500</v>
      </c>
      <c r="N79" s="29" t="s">
        <v>144</v>
      </c>
      <c r="O79" s="29">
        <v>450000</v>
      </c>
      <c r="R79" s="29" t="s">
        <v>991</v>
      </c>
      <c r="S79" s="29">
        <v>115</v>
      </c>
      <c r="U79" s="29">
        <v>0</v>
      </c>
      <c r="V79" s="29" t="s">
        <v>987</v>
      </c>
      <c r="W79" s="29" t="s">
        <v>1171</v>
      </c>
      <c r="X79" s="29" t="s">
        <v>289</v>
      </c>
    </row>
    <row r="80" spans="1:24" x14ac:dyDescent="0.25">
      <c r="A80" s="29" t="s">
        <v>145</v>
      </c>
      <c r="B80" s="29">
        <v>2601</v>
      </c>
      <c r="C80" s="29" t="s">
        <v>144</v>
      </c>
      <c r="D80" s="29">
        <v>502361843</v>
      </c>
      <c r="E80" s="29">
        <v>0</v>
      </c>
      <c r="F80" s="29">
        <v>1060</v>
      </c>
      <c r="G80" s="29">
        <v>2606336.7220000001</v>
      </c>
      <c r="H80" s="29">
        <v>1227487.2690000001</v>
      </c>
      <c r="I80" s="29">
        <v>901</v>
      </c>
      <c r="J80" s="29">
        <v>1078206</v>
      </c>
      <c r="K80" s="29" t="s">
        <v>984</v>
      </c>
      <c r="L80" s="175" t="s">
        <v>990</v>
      </c>
      <c r="M80" s="29">
        <v>4500</v>
      </c>
      <c r="N80" s="29" t="s">
        <v>144</v>
      </c>
      <c r="O80" s="29">
        <v>450000</v>
      </c>
      <c r="P80" s="29">
        <v>2606335.0929999999</v>
      </c>
      <c r="Q80" s="29">
        <v>1227488.868</v>
      </c>
      <c r="S80" s="29">
        <v>115</v>
      </c>
      <c r="T80" s="29" t="s">
        <v>988</v>
      </c>
      <c r="U80" s="29">
        <v>0</v>
      </c>
      <c r="V80" s="29" t="s">
        <v>987</v>
      </c>
      <c r="X80" s="29" t="s">
        <v>289</v>
      </c>
    </row>
    <row r="81" spans="1:24" x14ac:dyDescent="0.25">
      <c r="A81" s="29" t="s">
        <v>145</v>
      </c>
      <c r="B81" s="29">
        <v>2601</v>
      </c>
      <c r="C81" s="29" t="s">
        <v>144</v>
      </c>
      <c r="D81" s="29">
        <v>1765313</v>
      </c>
      <c r="E81" s="29">
        <v>0</v>
      </c>
      <c r="F81" s="29">
        <v>1021</v>
      </c>
      <c r="G81" s="29">
        <v>2607217.3820000002</v>
      </c>
      <c r="H81" s="29">
        <v>1229726.7339999999</v>
      </c>
      <c r="I81" s="29">
        <v>901</v>
      </c>
      <c r="J81" s="29">
        <v>1078253</v>
      </c>
      <c r="K81" s="29" t="s">
        <v>335</v>
      </c>
      <c r="L81" s="175" t="s">
        <v>318</v>
      </c>
      <c r="M81" s="29">
        <v>4500</v>
      </c>
      <c r="N81" s="29" t="s">
        <v>144</v>
      </c>
      <c r="O81" s="29">
        <v>450000</v>
      </c>
      <c r="P81" s="29">
        <v>2607220.8309999998</v>
      </c>
      <c r="Q81" s="29">
        <v>1229728.3030000001</v>
      </c>
      <c r="S81" s="29">
        <v>101</v>
      </c>
      <c r="T81" s="29" t="s">
        <v>347</v>
      </c>
      <c r="U81" s="29">
        <v>0</v>
      </c>
      <c r="V81" s="29" t="s">
        <v>348</v>
      </c>
      <c r="X81" s="29" t="s">
        <v>289</v>
      </c>
    </row>
    <row r="82" spans="1:24" x14ac:dyDescent="0.25">
      <c r="A82" s="29" t="s">
        <v>145</v>
      </c>
      <c r="B82" s="29">
        <v>2601</v>
      </c>
      <c r="C82" s="29" t="s">
        <v>144</v>
      </c>
      <c r="D82" s="29">
        <v>191176410</v>
      </c>
      <c r="E82" s="29">
        <v>0</v>
      </c>
      <c r="F82" s="29">
        <v>1021</v>
      </c>
      <c r="G82" s="29">
        <v>2605994.2489999998</v>
      </c>
      <c r="H82" s="29">
        <v>1229088.2690000001</v>
      </c>
      <c r="I82" s="29">
        <v>901</v>
      </c>
      <c r="J82" s="29">
        <v>1078264</v>
      </c>
      <c r="K82" s="29" t="s">
        <v>388</v>
      </c>
      <c r="L82" s="175" t="s">
        <v>317</v>
      </c>
      <c r="M82" s="29">
        <v>4500</v>
      </c>
      <c r="N82" s="29" t="s">
        <v>144</v>
      </c>
      <c r="O82" s="29">
        <v>450000</v>
      </c>
      <c r="P82" s="29">
        <v>2605992.1519999998</v>
      </c>
      <c r="Q82" s="29">
        <v>1229089.7390000001</v>
      </c>
      <c r="R82" s="29" t="s">
        <v>390</v>
      </c>
      <c r="S82" s="29">
        <v>101</v>
      </c>
      <c r="T82" s="29" t="s">
        <v>391</v>
      </c>
      <c r="U82" s="29">
        <v>0</v>
      </c>
      <c r="V82" s="29" t="s">
        <v>392</v>
      </c>
      <c r="X82" s="29" t="s">
        <v>316</v>
      </c>
    </row>
    <row r="83" spans="1:24" x14ac:dyDescent="0.25">
      <c r="A83" s="29" t="s">
        <v>145</v>
      </c>
      <c r="B83" s="29">
        <v>2601</v>
      </c>
      <c r="C83" s="29" t="s">
        <v>144</v>
      </c>
      <c r="D83" s="29">
        <v>3145024</v>
      </c>
      <c r="E83" s="29">
        <v>0</v>
      </c>
      <c r="F83" s="29">
        <v>1021</v>
      </c>
      <c r="G83" s="29">
        <v>2607874.497</v>
      </c>
      <c r="H83" s="29">
        <v>1229098.139</v>
      </c>
      <c r="I83" s="29">
        <v>901</v>
      </c>
      <c r="J83" s="29">
        <v>1078285</v>
      </c>
      <c r="K83" s="29" t="s">
        <v>349</v>
      </c>
      <c r="L83" s="175" t="s">
        <v>326</v>
      </c>
      <c r="M83" s="29">
        <v>4500</v>
      </c>
      <c r="N83" s="29" t="s">
        <v>144</v>
      </c>
      <c r="O83" s="29">
        <v>450000</v>
      </c>
      <c r="P83" s="29">
        <v>2607875.9040000001</v>
      </c>
      <c r="Q83" s="29">
        <v>1229102.162</v>
      </c>
      <c r="R83" s="29" t="s">
        <v>334</v>
      </c>
      <c r="S83" s="29">
        <v>115</v>
      </c>
      <c r="T83" s="29" t="s">
        <v>350</v>
      </c>
      <c r="U83" s="29">
        <v>0</v>
      </c>
      <c r="V83" s="29" t="s">
        <v>351</v>
      </c>
      <c r="X83" s="29" t="s">
        <v>316</v>
      </c>
    </row>
    <row r="84" spans="1:24" x14ac:dyDescent="0.25">
      <c r="A84" s="29" t="s">
        <v>145</v>
      </c>
      <c r="B84" s="29">
        <v>2601</v>
      </c>
      <c r="C84" s="29" t="s">
        <v>144</v>
      </c>
      <c r="D84" s="29">
        <v>190617471</v>
      </c>
      <c r="E84" s="29">
        <v>0</v>
      </c>
      <c r="F84" s="29">
        <v>1021</v>
      </c>
      <c r="G84" s="29">
        <v>2607874</v>
      </c>
      <c r="H84" s="29">
        <v>1229098</v>
      </c>
      <c r="I84" s="29">
        <v>905</v>
      </c>
      <c r="J84" s="29">
        <v>1078285</v>
      </c>
      <c r="K84" s="29" t="s">
        <v>349</v>
      </c>
      <c r="L84" s="175" t="s">
        <v>326</v>
      </c>
      <c r="M84" s="29">
        <v>4500</v>
      </c>
      <c r="N84" s="29" t="s">
        <v>144</v>
      </c>
      <c r="O84" s="29">
        <v>450000</v>
      </c>
      <c r="S84" s="29">
        <v>115</v>
      </c>
      <c r="T84" s="29" t="s">
        <v>350</v>
      </c>
      <c r="U84" s="29">
        <v>0</v>
      </c>
      <c r="V84" s="29" t="s">
        <v>351</v>
      </c>
      <c r="X84" s="29" t="s">
        <v>289</v>
      </c>
    </row>
    <row r="85" spans="1:24" x14ac:dyDescent="0.25">
      <c r="A85" s="29" t="s">
        <v>145</v>
      </c>
      <c r="B85" s="29">
        <v>2601</v>
      </c>
      <c r="C85" s="29" t="s">
        <v>144</v>
      </c>
      <c r="D85" s="29">
        <v>190784651</v>
      </c>
      <c r="E85" s="29">
        <v>0</v>
      </c>
      <c r="F85" s="29">
        <v>1025</v>
      </c>
      <c r="G85" s="29">
        <v>2605518</v>
      </c>
      <c r="H85" s="29">
        <v>1228315</v>
      </c>
      <c r="I85" s="29">
        <v>901</v>
      </c>
      <c r="J85" s="29">
        <v>2101663</v>
      </c>
      <c r="K85" s="29" t="s">
        <v>352</v>
      </c>
      <c r="L85" s="175" t="s">
        <v>333</v>
      </c>
      <c r="M85" s="29">
        <v>4500</v>
      </c>
      <c r="N85" s="29" t="s">
        <v>144</v>
      </c>
      <c r="O85" s="29">
        <v>450000</v>
      </c>
      <c r="P85" s="29">
        <v>2605524.9580000001</v>
      </c>
      <c r="Q85" s="29">
        <v>1228314.318</v>
      </c>
      <c r="R85" s="29" t="s">
        <v>287</v>
      </c>
      <c r="S85" s="29">
        <v>115</v>
      </c>
      <c r="T85" s="29" t="s">
        <v>353</v>
      </c>
      <c r="U85" s="29">
        <v>0</v>
      </c>
      <c r="V85" s="29" t="s">
        <v>354</v>
      </c>
      <c r="W85" s="29" t="s">
        <v>741</v>
      </c>
      <c r="X85" s="29" t="s">
        <v>289</v>
      </c>
    </row>
    <row r="86" spans="1:24" x14ac:dyDescent="0.25">
      <c r="A86" s="29" t="s">
        <v>145</v>
      </c>
      <c r="B86" s="29">
        <v>2601</v>
      </c>
      <c r="C86" s="29" t="s">
        <v>144</v>
      </c>
      <c r="D86" s="29">
        <v>190614954</v>
      </c>
      <c r="E86" s="29">
        <v>0</v>
      </c>
      <c r="F86" s="29">
        <v>1021</v>
      </c>
      <c r="G86" s="29">
        <v>2605519</v>
      </c>
      <c r="H86" s="29">
        <v>1228307</v>
      </c>
      <c r="I86" s="29">
        <v>905</v>
      </c>
      <c r="J86" s="29">
        <v>2101663</v>
      </c>
      <c r="K86" s="29" t="s">
        <v>352</v>
      </c>
      <c r="L86" s="175" t="s">
        <v>333</v>
      </c>
      <c r="M86" s="29">
        <v>4500</v>
      </c>
      <c r="N86" s="29" t="s">
        <v>144</v>
      </c>
      <c r="O86" s="29">
        <v>450000</v>
      </c>
      <c r="S86" s="29">
        <v>115</v>
      </c>
      <c r="T86" s="29" t="s">
        <v>353</v>
      </c>
      <c r="U86" s="29">
        <v>0</v>
      </c>
      <c r="V86" s="29" t="s">
        <v>354</v>
      </c>
      <c r="X86" s="29" t="s">
        <v>289</v>
      </c>
    </row>
    <row r="87" spans="1:24" x14ac:dyDescent="0.25">
      <c r="A87" s="29" t="s">
        <v>145</v>
      </c>
      <c r="B87" s="29">
        <v>2601</v>
      </c>
      <c r="C87" s="29" t="s">
        <v>144</v>
      </c>
      <c r="D87" s="29">
        <v>3013684</v>
      </c>
      <c r="E87" s="29">
        <v>0</v>
      </c>
      <c r="F87" s="29">
        <v>1025</v>
      </c>
      <c r="G87" s="29">
        <v>2607360.5989999999</v>
      </c>
      <c r="H87" s="29">
        <v>1229735.341</v>
      </c>
      <c r="I87" s="29">
        <v>901</v>
      </c>
      <c r="J87" s="29">
        <v>1078361</v>
      </c>
      <c r="K87" s="29" t="s">
        <v>338</v>
      </c>
      <c r="L87" s="175" t="s">
        <v>339</v>
      </c>
      <c r="M87" s="29">
        <v>4500</v>
      </c>
      <c r="N87" s="29" t="s">
        <v>144</v>
      </c>
      <c r="O87" s="29">
        <v>450000</v>
      </c>
      <c r="P87" s="29">
        <v>2607360.446</v>
      </c>
      <c r="Q87" s="29">
        <v>1229738.034</v>
      </c>
      <c r="S87" s="29">
        <v>101</v>
      </c>
      <c r="T87" s="29" t="s">
        <v>355</v>
      </c>
      <c r="U87" s="29">
        <v>0</v>
      </c>
      <c r="V87" s="29" t="s">
        <v>356</v>
      </c>
      <c r="X87" s="29" t="s">
        <v>316</v>
      </c>
    </row>
    <row r="88" spans="1:24" x14ac:dyDescent="0.25">
      <c r="A88" s="29" t="s">
        <v>145</v>
      </c>
      <c r="B88" s="29">
        <v>2612</v>
      </c>
      <c r="C88" s="29" t="s">
        <v>276</v>
      </c>
      <c r="D88" s="29">
        <v>385657</v>
      </c>
      <c r="E88" s="29">
        <v>0</v>
      </c>
      <c r="F88" s="29">
        <v>1060</v>
      </c>
      <c r="G88" s="29">
        <v>2611510.5210000002</v>
      </c>
      <c r="H88" s="29">
        <v>1246739.7209999999</v>
      </c>
      <c r="I88" s="29">
        <v>901</v>
      </c>
      <c r="J88" s="29">
        <v>2386550</v>
      </c>
      <c r="K88" s="29" t="s">
        <v>750</v>
      </c>
      <c r="L88" s="175" t="s">
        <v>326</v>
      </c>
      <c r="M88" s="29">
        <v>4229</v>
      </c>
      <c r="N88" s="29" t="s">
        <v>309</v>
      </c>
      <c r="O88" s="29">
        <v>422900</v>
      </c>
      <c r="P88" s="29">
        <v>2611504.415</v>
      </c>
      <c r="Q88" s="29">
        <v>1246741.102</v>
      </c>
      <c r="S88" s="29">
        <v>101</v>
      </c>
      <c r="T88" s="29" t="s">
        <v>751</v>
      </c>
      <c r="U88" s="29">
        <v>0</v>
      </c>
      <c r="V88" s="29" t="s">
        <v>752</v>
      </c>
      <c r="X88" s="29" t="s">
        <v>289</v>
      </c>
    </row>
    <row r="89" spans="1:24" x14ac:dyDescent="0.25">
      <c r="A89" s="29" t="s">
        <v>145</v>
      </c>
      <c r="B89" s="29">
        <v>2618</v>
      </c>
      <c r="C89" s="29" t="s">
        <v>282</v>
      </c>
      <c r="D89" s="29">
        <v>190109610</v>
      </c>
      <c r="E89" s="29">
        <v>0</v>
      </c>
      <c r="F89" s="29">
        <v>1021</v>
      </c>
      <c r="G89" s="29">
        <v>2611970.35</v>
      </c>
      <c r="H89" s="29">
        <v>1252327.1100000001</v>
      </c>
      <c r="I89" s="29">
        <v>905</v>
      </c>
      <c r="J89" s="29">
        <v>1078719</v>
      </c>
      <c r="K89" s="29" t="s">
        <v>290</v>
      </c>
      <c r="L89" s="175" t="s">
        <v>359</v>
      </c>
      <c r="M89" s="29">
        <v>4204</v>
      </c>
      <c r="N89" s="29" t="s">
        <v>282</v>
      </c>
      <c r="O89" s="29">
        <v>420400</v>
      </c>
      <c r="R89" s="29" t="s">
        <v>360</v>
      </c>
      <c r="S89" s="29">
        <v>150</v>
      </c>
      <c r="T89" s="29" t="s">
        <v>361</v>
      </c>
      <c r="U89" s="29">
        <v>0</v>
      </c>
      <c r="V89" s="29" t="s">
        <v>362</v>
      </c>
      <c r="X89" s="29" t="s">
        <v>289</v>
      </c>
    </row>
    <row r="90" spans="1:24" x14ac:dyDescent="0.25">
      <c r="A90" s="29" t="s">
        <v>145</v>
      </c>
      <c r="B90" s="29">
        <v>2618</v>
      </c>
      <c r="C90" s="29" t="s">
        <v>282</v>
      </c>
      <c r="D90" s="29">
        <v>387833</v>
      </c>
      <c r="E90" s="29">
        <v>0</v>
      </c>
      <c r="F90" s="29">
        <v>1030</v>
      </c>
      <c r="G90" s="29">
        <v>2611969</v>
      </c>
      <c r="H90" s="29">
        <v>1252326</v>
      </c>
      <c r="I90" s="29">
        <v>905</v>
      </c>
      <c r="J90" s="29">
        <v>1078719</v>
      </c>
      <c r="K90" s="29" t="s">
        <v>290</v>
      </c>
      <c r="L90" s="175" t="s">
        <v>359</v>
      </c>
      <c r="M90" s="29">
        <v>4204</v>
      </c>
      <c r="N90" s="29" t="s">
        <v>282</v>
      </c>
      <c r="O90" s="29">
        <v>420400</v>
      </c>
      <c r="S90" s="29">
        <v>115</v>
      </c>
      <c r="T90" s="29" t="s">
        <v>361</v>
      </c>
      <c r="U90" s="29">
        <v>0</v>
      </c>
      <c r="V90" s="29" t="s">
        <v>362</v>
      </c>
      <c r="X90" s="29" t="s">
        <v>316</v>
      </c>
    </row>
    <row r="91" spans="1:24" x14ac:dyDescent="0.25">
      <c r="A91" s="29" t="s">
        <v>145</v>
      </c>
      <c r="B91" s="29">
        <v>2620</v>
      </c>
      <c r="C91" s="29" t="s">
        <v>284</v>
      </c>
      <c r="D91" s="29">
        <v>502340374</v>
      </c>
      <c r="E91" s="29">
        <v>0</v>
      </c>
      <c r="F91" s="29">
        <v>1060</v>
      </c>
      <c r="G91" s="29">
        <v>2611509.0610000002</v>
      </c>
      <c r="H91" s="29">
        <v>1246746.523</v>
      </c>
      <c r="I91" s="29">
        <v>901</v>
      </c>
      <c r="J91" s="29">
        <v>2387782</v>
      </c>
      <c r="K91" s="29" t="s">
        <v>750</v>
      </c>
      <c r="L91" s="175" t="s">
        <v>326</v>
      </c>
      <c r="M91" s="29">
        <v>4229</v>
      </c>
      <c r="N91" s="29" t="s">
        <v>309</v>
      </c>
      <c r="O91" s="29">
        <v>422900</v>
      </c>
      <c r="S91" s="29">
        <v>101</v>
      </c>
      <c r="T91" s="29" t="s">
        <v>753</v>
      </c>
      <c r="U91" s="29">
        <v>0</v>
      </c>
      <c r="V91" s="29" t="s">
        <v>317</v>
      </c>
      <c r="X91" s="29" t="s">
        <v>289</v>
      </c>
    </row>
  </sheetData>
  <autoFilter ref="A5:X5" xr:uid="{00000000-0009-0000-0000-000006000000}"/>
  <mergeCells count="1">
    <mergeCell ref="G1:K1"/>
  </mergeCells>
  <hyperlinks>
    <hyperlink ref="G1" r:id="rId1" display="Siehe Anleitung" xr:uid="{00000000-0004-0000-0600-000000000000}"/>
    <hyperlink ref="G1:I1" r:id="rId2" display="Anleitung" xr:uid="{00000000-0004-0000-0600-000001000000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7030A0"/>
  </sheetPr>
  <dimension ref="A1:AD782"/>
  <sheetViews>
    <sheetView zoomScaleNormal="100" workbookViewId="0">
      <pane ySplit="5" topLeftCell="A6" activePane="bottomLeft" state="frozen"/>
      <selection pane="bottomLeft"/>
    </sheetView>
  </sheetViews>
  <sheetFormatPr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40.625" style="29" bestFit="1" customWidth="1"/>
    <col min="12" max="12" width="28.125" style="29" customWidth="1"/>
    <col min="13" max="16384" width="10.625" style="29"/>
  </cols>
  <sheetData>
    <row r="1" spans="1:30" s="207" customFormat="1" ht="21.95" customHeight="1" x14ac:dyDescent="0.2">
      <c r="A1" s="205" t="s">
        <v>302</v>
      </c>
      <c r="B1" s="206"/>
      <c r="C1" s="206"/>
      <c r="E1" s="208"/>
      <c r="L1" s="207" t="s">
        <v>1296</v>
      </c>
    </row>
    <row r="2" spans="1:30" s="209" customFormat="1" ht="65.099999999999994" customHeight="1" x14ac:dyDescent="0.2">
      <c r="A2" s="265" t="s">
        <v>367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30" x14ac:dyDescent="0.25">
      <c r="A3" s="29" t="s">
        <v>368</v>
      </c>
      <c r="B3" s="176"/>
      <c r="C3" s="176"/>
      <c r="D3" s="254" t="s">
        <v>166</v>
      </c>
      <c r="E3" s="254"/>
      <c r="F3" s="254"/>
      <c r="G3" s="254"/>
      <c r="H3" s="254"/>
      <c r="I3" s="254"/>
      <c r="J3" s="254"/>
      <c r="K3" s="254"/>
      <c r="L3" s="254"/>
      <c r="M3" s="244"/>
    </row>
    <row r="5" spans="1:30" s="210" customFormat="1" x14ac:dyDescent="0.25">
      <c r="A5" s="177" t="s">
        <v>22</v>
      </c>
      <c r="B5" s="177" t="s">
        <v>24</v>
      </c>
      <c r="C5" s="177" t="s">
        <v>26</v>
      </c>
      <c r="D5" s="177" t="s">
        <v>28</v>
      </c>
      <c r="E5" s="161" t="s">
        <v>32</v>
      </c>
      <c r="F5" s="161" t="s">
        <v>33</v>
      </c>
      <c r="G5" s="161" t="s">
        <v>39</v>
      </c>
      <c r="H5" s="161" t="s">
        <v>88</v>
      </c>
      <c r="I5" s="161" t="s">
        <v>292</v>
      </c>
      <c r="J5" s="161" t="s">
        <v>293</v>
      </c>
      <c r="K5" s="161" t="s">
        <v>90</v>
      </c>
      <c r="L5" s="161" t="s">
        <v>92</v>
      </c>
    </row>
    <row r="6" spans="1:30" s="211" customFormat="1" x14ac:dyDescent="0.25">
      <c r="A6" s="211" t="s">
        <v>145</v>
      </c>
      <c r="B6" s="211">
        <v>2402</v>
      </c>
      <c r="C6" s="211" t="s">
        <v>184</v>
      </c>
      <c r="D6" s="211">
        <v>9072427</v>
      </c>
      <c r="E6" s="211">
        <v>1080</v>
      </c>
      <c r="G6" s="211">
        <v>1004</v>
      </c>
      <c r="I6" s="211" t="s">
        <v>1298</v>
      </c>
      <c r="J6" s="212" t="s">
        <v>363</v>
      </c>
      <c r="K6" s="211" t="s">
        <v>364</v>
      </c>
      <c r="L6" s="211" t="s">
        <v>944</v>
      </c>
      <c r="AD6" s="213"/>
    </row>
    <row r="7" spans="1:30" s="211" customFormat="1" x14ac:dyDescent="0.25">
      <c r="A7" s="211" t="s">
        <v>145</v>
      </c>
      <c r="B7" s="211">
        <v>2402</v>
      </c>
      <c r="C7" s="211" t="s">
        <v>184</v>
      </c>
      <c r="D7" s="211">
        <v>191505794</v>
      </c>
      <c r="E7" s="211">
        <v>1060</v>
      </c>
      <c r="F7" s="211">
        <v>1242</v>
      </c>
      <c r="G7" s="211">
        <v>1004</v>
      </c>
      <c r="I7" s="211" t="s">
        <v>1299</v>
      </c>
      <c r="J7" s="212" t="s">
        <v>363</v>
      </c>
      <c r="K7" s="211" t="s">
        <v>294</v>
      </c>
      <c r="L7" s="211" t="s">
        <v>906</v>
      </c>
      <c r="AD7" s="213"/>
    </row>
    <row r="8" spans="1:30" s="211" customFormat="1" x14ac:dyDescent="0.25">
      <c r="A8" s="211" t="s">
        <v>145</v>
      </c>
      <c r="B8" s="211">
        <v>2402</v>
      </c>
      <c r="C8" s="211" t="s">
        <v>184</v>
      </c>
      <c r="D8" s="211">
        <v>191548574</v>
      </c>
      <c r="E8" s="211">
        <v>1060</v>
      </c>
      <c r="G8" s="211">
        <v>1004</v>
      </c>
      <c r="I8" s="211" t="s">
        <v>1300</v>
      </c>
      <c r="J8" s="212" t="s">
        <v>363</v>
      </c>
      <c r="K8" s="211" t="s">
        <v>294</v>
      </c>
      <c r="L8" s="211" t="s">
        <v>907</v>
      </c>
      <c r="AD8" s="213"/>
    </row>
    <row r="9" spans="1:30" s="211" customFormat="1" x14ac:dyDescent="0.25">
      <c r="A9" s="211" t="s">
        <v>145</v>
      </c>
      <c r="B9" s="211">
        <v>2402</v>
      </c>
      <c r="C9" s="211" t="s">
        <v>184</v>
      </c>
      <c r="D9" s="211">
        <v>191853117</v>
      </c>
      <c r="E9" s="211">
        <v>1060</v>
      </c>
      <c r="F9" s="211">
        <v>1230</v>
      </c>
      <c r="G9" s="211">
        <v>1004</v>
      </c>
      <c r="I9" s="211" t="s">
        <v>1301</v>
      </c>
      <c r="J9" s="212" t="s">
        <v>363</v>
      </c>
      <c r="K9" s="211" t="s">
        <v>294</v>
      </c>
      <c r="L9" s="211" t="s">
        <v>908</v>
      </c>
      <c r="AD9" s="213"/>
    </row>
    <row r="10" spans="1:30" s="211" customFormat="1" x14ac:dyDescent="0.25">
      <c r="A10" s="211" t="s">
        <v>145</v>
      </c>
      <c r="B10" s="211">
        <v>2402</v>
      </c>
      <c r="C10" s="211" t="s">
        <v>184</v>
      </c>
      <c r="D10" s="211">
        <v>191867344</v>
      </c>
      <c r="E10" s="211">
        <v>1060</v>
      </c>
      <c r="F10" s="211">
        <v>1242</v>
      </c>
      <c r="G10" s="211">
        <v>1004</v>
      </c>
      <c r="I10" s="211" t="s">
        <v>1302</v>
      </c>
      <c r="J10" s="212" t="s">
        <v>363</v>
      </c>
      <c r="K10" s="211" t="s">
        <v>294</v>
      </c>
      <c r="L10" s="211" t="s">
        <v>909</v>
      </c>
      <c r="AD10" s="213"/>
    </row>
    <row r="11" spans="1:30" s="211" customFormat="1" x14ac:dyDescent="0.25">
      <c r="A11" s="211" t="s">
        <v>145</v>
      </c>
      <c r="B11" s="211">
        <v>2402</v>
      </c>
      <c r="C11" s="211" t="s">
        <v>184</v>
      </c>
      <c r="D11" s="211">
        <v>191891903</v>
      </c>
      <c r="E11" s="211">
        <v>1060</v>
      </c>
      <c r="F11" s="211">
        <v>1274</v>
      </c>
      <c r="G11" s="211">
        <v>1004</v>
      </c>
      <c r="I11" s="211" t="s">
        <v>1303</v>
      </c>
      <c r="J11" s="212" t="s">
        <v>363</v>
      </c>
      <c r="K11" s="211" t="s">
        <v>364</v>
      </c>
      <c r="L11" s="211" t="s">
        <v>945</v>
      </c>
      <c r="AD11" s="213"/>
    </row>
    <row r="12" spans="1:30" s="211" customFormat="1" x14ac:dyDescent="0.25">
      <c r="A12" s="211" t="s">
        <v>145</v>
      </c>
      <c r="B12" s="211">
        <v>2402</v>
      </c>
      <c r="C12" s="211" t="s">
        <v>184</v>
      </c>
      <c r="D12" s="211">
        <v>191953409</v>
      </c>
      <c r="E12" s="211">
        <v>1060</v>
      </c>
      <c r="F12" s="211">
        <v>1220</v>
      </c>
      <c r="G12" s="211">
        <v>1004</v>
      </c>
      <c r="I12" s="211" t="s">
        <v>1304</v>
      </c>
      <c r="J12" s="212" t="s">
        <v>363</v>
      </c>
      <c r="K12" s="211" t="s">
        <v>294</v>
      </c>
      <c r="L12" s="211" t="s">
        <v>910</v>
      </c>
      <c r="AD12" s="213"/>
    </row>
    <row r="13" spans="1:30" s="211" customFormat="1" x14ac:dyDescent="0.25">
      <c r="A13" s="211" t="s">
        <v>145</v>
      </c>
      <c r="B13" s="211">
        <v>2402</v>
      </c>
      <c r="C13" s="211" t="s">
        <v>184</v>
      </c>
      <c r="D13" s="211">
        <v>191954155</v>
      </c>
      <c r="E13" s="211">
        <v>1060</v>
      </c>
      <c r="F13" s="211">
        <v>1252</v>
      </c>
      <c r="G13" s="211">
        <v>1004</v>
      </c>
      <c r="I13" s="211" t="s">
        <v>1305</v>
      </c>
      <c r="J13" s="212" t="s">
        <v>363</v>
      </c>
      <c r="K13" s="211" t="s">
        <v>294</v>
      </c>
      <c r="L13" s="211" t="s">
        <v>911</v>
      </c>
      <c r="AD13" s="213"/>
    </row>
    <row r="14" spans="1:30" s="211" customFormat="1" x14ac:dyDescent="0.25">
      <c r="A14" s="211" t="s">
        <v>145</v>
      </c>
      <c r="B14" s="211">
        <v>2402</v>
      </c>
      <c r="C14" s="211" t="s">
        <v>184</v>
      </c>
      <c r="D14" s="211">
        <v>191954156</v>
      </c>
      <c r="E14" s="211">
        <v>1060</v>
      </c>
      <c r="F14" s="211">
        <v>1274</v>
      </c>
      <c r="G14" s="211">
        <v>1004</v>
      </c>
      <c r="I14" s="211" t="s">
        <v>1306</v>
      </c>
      <c r="J14" s="212" t="s">
        <v>363</v>
      </c>
      <c r="K14" s="211" t="s">
        <v>294</v>
      </c>
      <c r="L14" s="211" t="s">
        <v>912</v>
      </c>
      <c r="AD14" s="213"/>
    </row>
    <row r="15" spans="1:30" s="211" customFormat="1" x14ac:dyDescent="0.25">
      <c r="A15" s="211" t="s">
        <v>145</v>
      </c>
      <c r="B15" s="211">
        <v>2404</v>
      </c>
      <c r="C15" s="211" t="s">
        <v>186</v>
      </c>
      <c r="D15" s="211">
        <v>192046118</v>
      </c>
      <c r="E15" s="211">
        <v>1060</v>
      </c>
      <c r="F15" s="211">
        <v>1242</v>
      </c>
      <c r="G15" s="211">
        <v>1004</v>
      </c>
      <c r="I15" s="211" t="s">
        <v>1307</v>
      </c>
      <c r="J15" s="212" t="s">
        <v>363</v>
      </c>
      <c r="K15" s="211" t="s">
        <v>294</v>
      </c>
      <c r="L15" s="211" t="s">
        <v>1181</v>
      </c>
      <c r="AD15" s="213"/>
    </row>
    <row r="16" spans="1:30" s="211" customFormat="1" x14ac:dyDescent="0.25">
      <c r="A16" s="211" t="s">
        <v>145</v>
      </c>
      <c r="B16" s="211">
        <v>2406</v>
      </c>
      <c r="C16" s="211" t="s">
        <v>188</v>
      </c>
      <c r="D16" s="211">
        <v>331768</v>
      </c>
      <c r="E16" s="211">
        <v>1020</v>
      </c>
      <c r="F16" s="211">
        <v>1110</v>
      </c>
      <c r="G16" s="211">
        <v>1004</v>
      </c>
      <c r="I16" s="211" t="s">
        <v>1308</v>
      </c>
      <c r="J16" s="212" t="s">
        <v>363</v>
      </c>
      <c r="K16" s="211" t="s">
        <v>294</v>
      </c>
      <c r="L16" s="211" t="s">
        <v>634</v>
      </c>
      <c r="AD16" s="213"/>
    </row>
    <row r="17" spans="1:30" s="211" customFormat="1" x14ac:dyDescent="0.25">
      <c r="A17" s="211" t="s">
        <v>145</v>
      </c>
      <c r="B17" s="211">
        <v>2406</v>
      </c>
      <c r="C17" s="211" t="s">
        <v>188</v>
      </c>
      <c r="D17" s="211">
        <v>191703978</v>
      </c>
      <c r="E17" s="211">
        <v>1060</v>
      </c>
      <c r="F17" s="211">
        <v>1263</v>
      </c>
      <c r="G17" s="211">
        <v>1004</v>
      </c>
      <c r="I17" s="211" t="s">
        <v>1309</v>
      </c>
      <c r="J17" s="212" t="s">
        <v>363</v>
      </c>
      <c r="K17" s="211" t="s">
        <v>294</v>
      </c>
      <c r="L17" s="211" t="s">
        <v>635</v>
      </c>
      <c r="AD17" s="213"/>
    </row>
    <row r="18" spans="1:30" s="211" customFormat="1" x14ac:dyDescent="0.25">
      <c r="A18" s="211" t="s">
        <v>145</v>
      </c>
      <c r="B18" s="211">
        <v>2406</v>
      </c>
      <c r="C18" s="211" t="s">
        <v>188</v>
      </c>
      <c r="D18" s="211">
        <v>191842847</v>
      </c>
      <c r="E18" s="211">
        <v>1060</v>
      </c>
      <c r="F18" s="211">
        <v>1261</v>
      </c>
      <c r="G18" s="211">
        <v>1004</v>
      </c>
      <c r="I18" s="211" t="s">
        <v>1310</v>
      </c>
      <c r="J18" s="212" t="s">
        <v>363</v>
      </c>
      <c r="K18" s="211" t="s">
        <v>294</v>
      </c>
      <c r="L18" s="211" t="s">
        <v>636</v>
      </c>
      <c r="AD18" s="213"/>
    </row>
    <row r="19" spans="1:30" s="211" customFormat="1" x14ac:dyDescent="0.25">
      <c r="A19" s="211" t="s">
        <v>145</v>
      </c>
      <c r="B19" s="211">
        <v>2406</v>
      </c>
      <c r="C19" s="211" t="s">
        <v>188</v>
      </c>
      <c r="D19" s="211">
        <v>191843735</v>
      </c>
      <c r="E19" s="211">
        <v>1060</v>
      </c>
      <c r="F19" s="211">
        <v>1274</v>
      </c>
      <c r="G19" s="211">
        <v>1004</v>
      </c>
      <c r="I19" s="211" t="s">
        <v>1311</v>
      </c>
      <c r="J19" s="212" t="s">
        <v>363</v>
      </c>
      <c r="K19" s="211" t="s">
        <v>294</v>
      </c>
      <c r="L19" s="211" t="s">
        <v>875</v>
      </c>
      <c r="AD19" s="213"/>
    </row>
    <row r="20" spans="1:30" s="211" customFormat="1" x14ac:dyDescent="0.25">
      <c r="A20" s="211" t="s">
        <v>145</v>
      </c>
      <c r="B20" s="211">
        <v>2406</v>
      </c>
      <c r="C20" s="211" t="s">
        <v>188</v>
      </c>
      <c r="D20" s="211">
        <v>191845454</v>
      </c>
      <c r="E20" s="211">
        <v>1060</v>
      </c>
      <c r="F20" s="211">
        <v>1274</v>
      </c>
      <c r="G20" s="211">
        <v>1004</v>
      </c>
      <c r="I20" s="211" t="s">
        <v>1312</v>
      </c>
      <c r="J20" s="212" t="s">
        <v>363</v>
      </c>
      <c r="K20" s="211" t="s">
        <v>294</v>
      </c>
      <c r="L20" s="211" t="s">
        <v>637</v>
      </c>
      <c r="AD20" s="213"/>
    </row>
    <row r="21" spans="1:30" s="211" customFormat="1" x14ac:dyDescent="0.25">
      <c r="A21" s="211" t="s">
        <v>145</v>
      </c>
      <c r="B21" s="211">
        <v>2406</v>
      </c>
      <c r="C21" s="211" t="s">
        <v>188</v>
      </c>
      <c r="D21" s="211">
        <v>191895737</v>
      </c>
      <c r="E21" s="211">
        <v>1060</v>
      </c>
      <c r="F21" s="211">
        <v>1242</v>
      </c>
      <c r="G21" s="211">
        <v>1004</v>
      </c>
      <c r="I21" s="211" t="s">
        <v>1313</v>
      </c>
      <c r="J21" s="212" t="s">
        <v>363</v>
      </c>
      <c r="K21" s="211" t="s">
        <v>294</v>
      </c>
      <c r="L21" s="211" t="s">
        <v>638</v>
      </c>
      <c r="AD21" s="213"/>
    </row>
    <row r="22" spans="1:30" s="211" customFormat="1" x14ac:dyDescent="0.25">
      <c r="A22" s="211" t="s">
        <v>145</v>
      </c>
      <c r="B22" s="211">
        <v>2406</v>
      </c>
      <c r="C22" s="211" t="s">
        <v>188</v>
      </c>
      <c r="D22" s="211">
        <v>191910870</v>
      </c>
      <c r="E22" s="211">
        <v>1060</v>
      </c>
      <c r="F22" s="211">
        <v>1261</v>
      </c>
      <c r="G22" s="211">
        <v>1004</v>
      </c>
      <c r="I22" s="211" t="s">
        <v>1314</v>
      </c>
      <c r="J22" s="212" t="s">
        <v>363</v>
      </c>
      <c r="K22" s="211" t="s">
        <v>294</v>
      </c>
      <c r="L22" s="211" t="s">
        <v>639</v>
      </c>
      <c r="AD22" s="213"/>
    </row>
    <row r="23" spans="1:30" s="211" customFormat="1" x14ac:dyDescent="0.25">
      <c r="A23" s="211" t="s">
        <v>145</v>
      </c>
      <c r="B23" s="211">
        <v>2406</v>
      </c>
      <c r="C23" s="211" t="s">
        <v>188</v>
      </c>
      <c r="D23" s="211">
        <v>191946295</v>
      </c>
      <c r="E23" s="211">
        <v>1060</v>
      </c>
      <c r="F23" s="211">
        <v>1242</v>
      </c>
      <c r="G23" s="211">
        <v>1004</v>
      </c>
      <c r="I23" s="211" t="s">
        <v>1315</v>
      </c>
      <c r="J23" s="212" t="s">
        <v>363</v>
      </c>
      <c r="K23" s="211" t="s">
        <v>294</v>
      </c>
      <c r="L23" s="211" t="s">
        <v>791</v>
      </c>
      <c r="AD23" s="213"/>
    </row>
    <row r="24" spans="1:30" s="211" customFormat="1" x14ac:dyDescent="0.25">
      <c r="A24" s="211" t="s">
        <v>145</v>
      </c>
      <c r="B24" s="211">
        <v>2406</v>
      </c>
      <c r="C24" s="211" t="s">
        <v>188</v>
      </c>
      <c r="D24" s="211">
        <v>191950781</v>
      </c>
      <c r="E24" s="211">
        <v>1060</v>
      </c>
      <c r="F24" s="211">
        <v>1261</v>
      </c>
      <c r="G24" s="211">
        <v>1004</v>
      </c>
      <c r="I24" s="211" t="s">
        <v>1316</v>
      </c>
      <c r="J24" s="212" t="s">
        <v>363</v>
      </c>
      <c r="K24" s="211" t="s">
        <v>294</v>
      </c>
      <c r="L24" s="211" t="s">
        <v>640</v>
      </c>
      <c r="AD24" s="213"/>
    </row>
    <row r="25" spans="1:30" s="211" customFormat="1" x14ac:dyDescent="0.25">
      <c r="A25" s="211" t="s">
        <v>145</v>
      </c>
      <c r="B25" s="211">
        <v>2406</v>
      </c>
      <c r="C25" s="211" t="s">
        <v>188</v>
      </c>
      <c r="D25" s="211">
        <v>191950783</v>
      </c>
      <c r="E25" s="211">
        <v>1060</v>
      </c>
      <c r="F25" s="211">
        <v>1261</v>
      </c>
      <c r="G25" s="211">
        <v>1004</v>
      </c>
      <c r="I25" s="211" t="s">
        <v>1317</v>
      </c>
      <c r="J25" s="212" t="s">
        <v>363</v>
      </c>
      <c r="K25" s="211" t="s">
        <v>294</v>
      </c>
      <c r="L25" s="211" t="s">
        <v>641</v>
      </c>
      <c r="AD25" s="213"/>
    </row>
    <row r="26" spans="1:30" s="211" customFormat="1" x14ac:dyDescent="0.25">
      <c r="A26" s="211" t="s">
        <v>145</v>
      </c>
      <c r="B26" s="211">
        <v>2406</v>
      </c>
      <c r="C26" s="211" t="s">
        <v>188</v>
      </c>
      <c r="D26" s="211">
        <v>191958156</v>
      </c>
      <c r="E26" s="211">
        <v>1060</v>
      </c>
      <c r="F26" s="211">
        <v>1261</v>
      </c>
      <c r="G26" s="211">
        <v>1004</v>
      </c>
      <c r="I26" s="211" t="s">
        <v>1318</v>
      </c>
      <c r="J26" s="212" t="s">
        <v>363</v>
      </c>
      <c r="K26" s="211" t="s">
        <v>294</v>
      </c>
      <c r="L26" s="211" t="s">
        <v>642</v>
      </c>
      <c r="AD26" s="213"/>
    </row>
    <row r="27" spans="1:30" s="211" customFormat="1" x14ac:dyDescent="0.25">
      <c r="A27" s="211" t="s">
        <v>145</v>
      </c>
      <c r="B27" s="211">
        <v>2406</v>
      </c>
      <c r="C27" s="211" t="s">
        <v>188</v>
      </c>
      <c r="D27" s="211">
        <v>191958203</v>
      </c>
      <c r="E27" s="211">
        <v>1060</v>
      </c>
      <c r="F27" s="211">
        <v>1261</v>
      </c>
      <c r="G27" s="211">
        <v>1004</v>
      </c>
      <c r="I27" s="211" t="s">
        <v>1319</v>
      </c>
      <c r="J27" s="212" t="s">
        <v>363</v>
      </c>
      <c r="K27" s="211" t="s">
        <v>294</v>
      </c>
      <c r="L27" s="211" t="s">
        <v>643</v>
      </c>
      <c r="AD27" s="213"/>
    </row>
    <row r="28" spans="1:30" s="211" customFormat="1" x14ac:dyDescent="0.25">
      <c r="A28" s="211" t="s">
        <v>145</v>
      </c>
      <c r="B28" s="211">
        <v>2406</v>
      </c>
      <c r="C28" s="211" t="s">
        <v>188</v>
      </c>
      <c r="D28" s="211">
        <v>191958205</v>
      </c>
      <c r="E28" s="211">
        <v>1060</v>
      </c>
      <c r="F28" s="211">
        <v>1261</v>
      </c>
      <c r="G28" s="211">
        <v>1004</v>
      </c>
      <c r="I28" s="211" t="s">
        <v>1320</v>
      </c>
      <c r="J28" s="212" t="s">
        <v>363</v>
      </c>
      <c r="K28" s="211" t="s">
        <v>294</v>
      </c>
      <c r="L28" s="211" t="s">
        <v>644</v>
      </c>
      <c r="AD28" s="213"/>
    </row>
    <row r="29" spans="1:30" s="211" customFormat="1" x14ac:dyDescent="0.25">
      <c r="A29" s="211" t="s">
        <v>145</v>
      </c>
      <c r="B29" s="211">
        <v>2406</v>
      </c>
      <c r="C29" s="211" t="s">
        <v>188</v>
      </c>
      <c r="D29" s="211">
        <v>191993954</v>
      </c>
      <c r="E29" s="211">
        <v>1060</v>
      </c>
      <c r="F29" s="211">
        <v>1261</v>
      </c>
      <c r="G29" s="211">
        <v>1004</v>
      </c>
      <c r="I29" s="211" t="s">
        <v>1321</v>
      </c>
      <c r="J29" s="212" t="s">
        <v>363</v>
      </c>
      <c r="K29" s="211" t="s">
        <v>294</v>
      </c>
      <c r="L29" s="211" t="s">
        <v>858</v>
      </c>
      <c r="AD29" s="213"/>
    </row>
    <row r="30" spans="1:30" s="211" customFormat="1" x14ac:dyDescent="0.25">
      <c r="A30" s="211" t="s">
        <v>145</v>
      </c>
      <c r="B30" s="211">
        <v>2406</v>
      </c>
      <c r="C30" s="211" t="s">
        <v>188</v>
      </c>
      <c r="D30" s="211">
        <v>192002860</v>
      </c>
      <c r="E30" s="211">
        <v>1060</v>
      </c>
      <c r="F30" s="211">
        <v>1261</v>
      </c>
      <c r="G30" s="211">
        <v>1004</v>
      </c>
      <c r="I30" s="211" t="s">
        <v>1322</v>
      </c>
      <c r="J30" s="212" t="s">
        <v>363</v>
      </c>
      <c r="K30" s="211" t="s">
        <v>294</v>
      </c>
      <c r="L30" s="211" t="s">
        <v>792</v>
      </c>
      <c r="AD30" s="213"/>
    </row>
    <row r="31" spans="1:30" s="211" customFormat="1" x14ac:dyDescent="0.25">
      <c r="A31" s="211" t="s">
        <v>145</v>
      </c>
      <c r="B31" s="211">
        <v>2406</v>
      </c>
      <c r="C31" s="211" t="s">
        <v>188</v>
      </c>
      <c r="D31" s="211">
        <v>192008470</v>
      </c>
      <c r="E31" s="211">
        <v>1020</v>
      </c>
      <c r="F31" s="211">
        <v>1110</v>
      </c>
      <c r="G31" s="211">
        <v>1004</v>
      </c>
      <c r="I31" s="211" t="s">
        <v>1323</v>
      </c>
      <c r="J31" s="212" t="s">
        <v>363</v>
      </c>
      <c r="K31" s="211" t="s">
        <v>294</v>
      </c>
      <c r="L31" s="211" t="s">
        <v>1175</v>
      </c>
      <c r="AD31" s="213"/>
    </row>
    <row r="32" spans="1:30" s="211" customFormat="1" x14ac:dyDescent="0.25">
      <c r="A32" s="211" t="s">
        <v>145</v>
      </c>
      <c r="B32" s="211">
        <v>2407</v>
      </c>
      <c r="C32" s="211" t="s">
        <v>189</v>
      </c>
      <c r="D32" s="211">
        <v>192042726</v>
      </c>
      <c r="E32" s="211">
        <v>1060</v>
      </c>
      <c r="F32" s="211">
        <v>1251</v>
      </c>
      <c r="G32" s="211">
        <v>1004</v>
      </c>
      <c r="I32" s="211" t="s">
        <v>1324</v>
      </c>
      <c r="J32" s="212" t="s">
        <v>363</v>
      </c>
      <c r="K32" s="211" t="s">
        <v>364</v>
      </c>
      <c r="L32" s="211" t="s">
        <v>1207</v>
      </c>
      <c r="AD32" s="213"/>
    </row>
    <row r="33" spans="1:30" s="211" customFormat="1" x14ac:dyDescent="0.25">
      <c r="A33" s="211" t="s">
        <v>145</v>
      </c>
      <c r="B33" s="211">
        <v>2407</v>
      </c>
      <c r="C33" s="211" t="s">
        <v>189</v>
      </c>
      <c r="D33" s="211">
        <v>502250060</v>
      </c>
      <c r="E33" s="211">
        <v>1060</v>
      </c>
      <c r="F33" s="211">
        <v>1252</v>
      </c>
      <c r="G33" s="211">
        <v>1004</v>
      </c>
      <c r="I33" s="211" t="s">
        <v>1325</v>
      </c>
      <c r="J33" s="212" t="s">
        <v>363</v>
      </c>
      <c r="K33" s="211" t="s">
        <v>294</v>
      </c>
      <c r="L33" s="211" t="s">
        <v>2349</v>
      </c>
      <c r="AD33" s="213"/>
    </row>
    <row r="34" spans="1:30" s="211" customFormat="1" x14ac:dyDescent="0.25">
      <c r="A34" s="211" t="s">
        <v>145</v>
      </c>
      <c r="B34" s="211">
        <v>2408</v>
      </c>
      <c r="C34" s="211" t="s">
        <v>190</v>
      </c>
      <c r="D34" s="211">
        <v>191951532</v>
      </c>
      <c r="E34" s="211">
        <v>1020</v>
      </c>
      <c r="F34" s="211">
        <v>1110</v>
      </c>
      <c r="G34" s="211">
        <v>1004</v>
      </c>
      <c r="I34" s="211" t="s">
        <v>1326</v>
      </c>
      <c r="J34" s="212" t="s">
        <v>363</v>
      </c>
      <c r="K34" s="211" t="s">
        <v>294</v>
      </c>
      <c r="L34" s="211" t="s">
        <v>1245</v>
      </c>
      <c r="AD34" s="213"/>
    </row>
    <row r="35" spans="1:30" s="211" customFormat="1" x14ac:dyDescent="0.25">
      <c r="A35" s="211" t="s">
        <v>145</v>
      </c>
      <c r="B35" s="211">
        <v>2408</v>
      </c>
      <c r="C35" s="211" t="s">
        <v>190</v>
      </c>
      <c r="D35" s="211">
        <v>502129515</v>
      </c>
      <c r="E35" s="211">
        <v>1060</v>
      </c>
      <c r="F35" s="211">
        <v>1274</v>
      </c>
      <c r="G35" s="211">
        <v>1004</v>
      </c>
      <c r="I35" s="211" t="s">
        <v>1327</v>
      </c>
      <c r="J35" s="212" t="s">
        <v>363</v>
      </c>
      <c r="K35" s="211" t="s">
        <v>294</v>
      </c>
      <c r="L35" s="211" t="s">
        <v>1119</v>
      </c>
      <c r="AD35" s="213"/>
    </row>
    <row r="36" spans="1:30" s="211" customFormat="1" x14ac:dyDescent="0.25">
      <c r="A36" s="211" t="s">
        <v>145</v>
      </c>
      <c r="B36" s="211">
        <v>2421</v>
      </c>
      <c r="C36" s="211" t="s">
        <v>191</v>
      </c>
      <c r="D36" s="211">
        <v>191947158</v>
      </c>
      <c r="E36" s="211">
        <v>1080</v>
      </c>
      <c r="F36" s="211">
        <v>1274</v>
      </c>
      <c r="G36" s="211">
        <v>1004</v>
      </c>
      <c r="I36" s="211" t="s">
        <v>1328</v>
      </c>
      <c r="J36" s="212" t="s">
        <v>363</v>
      </c>
      <c r="K36" s="211" t="s">
        <v>294</v>
      </c>
      <c r="L36" s="211" t="s">
        <v>645</v>
      </c>
      <c r="AD36" s="213"/>
    </row>
    <row r="37" spans="1:30" s="211" customFormat="1" x14ac:dyDescent="0.25">
      <c r="A37" s="211" t="s">
        <v>145</v>
      </c>
      <c r="B37" s="211">
        <v>2421</v>
      </c>
      <c r="C37" s="211" t="s">
        <v>191</v>
      </c>
      <c r="D37" s="211">
        <v>192052968</v>
      </c>
      <c r="E37" s="211">
        <v>1080</v>
      </c>
      <c r="G37" s="211">
        <v>1004</v>
      </c>
      <c r="I37" s="211" t="s">
        <v>1329</v>
      </c>
      <c r="J37" s="212" t="s">
        <v>363</v>
      </c>
      <c r="K37" s="211" t="s">
        <v>364</v>
      </c>
      <c r="L37" s="211" t="s">
        <v>1267</v>
      </c>
      <c r="AD37" s="213"/>
    </row>
    <row r="38" spans="1:30" s="211" customFormat="1" x14ac:dyDescent="0.25">
      <c r="A38" s="211" t="s">
        <v>145</v>
      </c>
      <c r="B38" s="211">
        <v>2421</v>
      </c>
      <c r="C38" s="211" t="s">
        <v>191</v>
      </c>
      <c r="D38" s="211">
        <v>192052976</v>
      </c>
      <c r="E38" s="211">
        <v>1080</v>
      </c>
      <c r="G38" s="211">
        <v>1004</v>
      </c>
      <c r="I38" s="211" t="s">
        <v>1330</v>
      </c>
      <c r="J38" s="212" t="s">
        <v>363</v>
      </c>
      <c r="K38" s="211" t="s">
        <v>364</v>
      </c>
      <c r="L38" s="211" t="s">
        <v>1268</v>
      </c>
      <c r="AD38" s="213"/>
    </row>
    <row r="39" spans="1:30" s="211" customFormat="1" x14ac:dyDescent="0.25">
      <c r="A39" s="211" t="s">
        <v>145</v>
      </c>
      <c r="B39" s="211">
        <v>2421</v>
      </c>
      <c r="C39" s="211" t="s">
        <v>191</v>
      </c>
      <c r="D39" s="211">
        <v>192052978</v>
      </c>
      <c r="E39" s="211">
        <v>1080</v>
      </c>
      <c r="G39" s="211">
        <v>1004</v>
      </c>
      <c r="I39" s="211" t="s">
        <v>1331</v>
      </c>
      <c r="J39" s="212" t="s">
        <v>363</v>
      </c>
      <c r="K39" s="211" t="s">
        <v>296</v>
      </c>
      <c r="L39" s="211" t="s">
        <v>1264</v>
      </c>
      <c r="AD39" s="213"/>
    </row>
    <row r="40" spans="1:30" s="211" customFormat="1" x14ac:dyDescent="0.25">
      <c r="A40" s="211" t="s">
        <v>145</v>
      </c>
      <c r="B40" s="211">
        <v>2421</v>
      </c>
      <c r="C40" s="211" t="s">
        <v>191</v>
      </c>
      <c r="D40" s="211">
        <v>192052979</v>
      </c>
      <c r="E40" s="211">
        <v>1080</v>
      </c>
      <c r="G40" s="211">
        <v>1004</v>
      </c>
      <c r="I40" s="211" t="s">
        <v>1331</v>
      </c>
      <c r="J40" s="212" t="s">
        <v>363</v>
      </c>
      <c r="K40" s="211" t="s">
        <v>296</v>
      </c>
      <c r="L40" s="211" t="s">
        <v>1264</v>
      </c>
      <c r="AD40" s="213"/>
    </row>
    <row r="41" spans="1:30" s="211" customFormat="1" x14ac:dyDescent="0.25">
      <c r="A41" s="211" t="s">
        <v>145</v>
      </c>
      <c r="B41" s="211">
        <v>2421</v>
      </c>
      <c r="C41" s="211" t="s">
        <v>191</v>
      </c>
      <c r="D41" s="211">
        <v>192052980</v>
      </c>
      <c r="E41" s="211">
        <v>1080</v>
      </c>
      <c r="G41" s="211">
        <v>1004</v>
      </c>
      <c r="I41" s="211" t="s">
        <v>1331</v>
      </c>
      <c r="J41" s="212" t="s">
        <v>363</v>
      </c>
      <c r="K41" s="211" t="s">
        <v>296</v>
      </c>
      <c r="L41" s="211" t="s">
        <v>1264</v>
      </c>
      <c r="AD41" s="213"/>
    </row>
    <row r="42" spans="1:30" s="211" customFormat="1" x14ac:dyDescent="0.25">
      <c r="A42" s="211" t="s">
        <v>145</v>
      </c>
      <c r="B42" s="211">
        <v>2421</v>
      </c>
      <c r="C42" s="211" t="s">
        <v>191</v>
      </c>
      <c r="D42" s="211">
        <v>504083442</v>
      </c>
      <c r="E42" s="211">
        <v>1060</v>
      </c>
      <c r="F42" s="211">
        <v>1274</v>
      </c>
      <c r="G42" s="211">
        <v>1004</v>
      </c>
      <c r="I42" s="211" t="s">
        <v>1332</v>
      </c>
      <c r="J42" s="212" t="s">
        <v>363</v>
      </c>
      <c r="K42" s="211" t="s">
        <v>294</v>
      </c>
      <c r="L42" s="211" t="s">
        <v>844</v>
      </c>
      <c r="AD42" s="213"/>
    </row>
    <row r="43" spans="1:30" s="211" customFormat="1" x14ac:dyDescent="0.25">
      <c r="A43" s="211" t="s">
        <v>145</v>
      </c>
      <c r="B43" s="211">
        <v>2422</v>
      </c>
      <c r="C43" s="211" t="s">
        <v>192</v>
      </c>
      <c r="D43" s="211">
        <v>190203392</v>
      </c>
      <c r="E43" s="211">
        <v>1060</v>
      </c>
      <c r="F43" s="211">
        <v>1230</v>
      </c>
      <c r="G43" s="211">
        <v>1004</v>
      </c>
      <c r="I43" s="211" t="s">
        <v>1333</v>
      </c>
      <c r="J43" s="212" t="s">
        <v>363</v>
      </c>
      <c r="K43" s="211" t="s">
        <v>294</v>
      </c>
      <c r="L43" s="211" t="s">
        <v>646</v>
      </c>
      <c r="AD43" s="213"/>
    </row>
    <row r="44" spans="1:30" s="211" customFormat="1" x14ac:dyDescent="0.25">
      <c r="A44" s="211" t="s">
        <v>145</v>
      </c>
      <c r="B44" s="211">
        <v>2422</v>
      </c>
      <c r="C44" s="211" t="s">
        <v>192</v>
      </c>
      <c r="D44" s="211">
        <v>191521472</v>
      </c>
      <c r="E44" s="211">
        <v>1060</v>
      </c>
      <c r="F44" s="211">
        <v>1252</v>
      </c>
      <c r="G44" s="211">
        <v>1004</v>
      </c>
      <c r="I44" s="211" t="s">
        <v>1334</v>
      </c>
      <c r="J44" s="212" t="s">
        <v>363</v>
      </c>
      <c r="K44" s="211" t="s">
        <v>294</v>
      </c>
      <c r="L44" s="211" t="s">
        <v>647</v>
      </c>
      <c r="AD44" s="213"/>
    </row>
    <row r="45" spans="1:30" s="211" customFormat="1" x14ac:dyDescent="0.25">
      <c r="A45" s="211" t="s">
        <v>145</v>
      </c>
      <c r="B45" s="211">
        <v>2422</v>
      </c>
      <c r="C45" s="211" t="s">
        <v>192</v>
      </c>
      <c r="D45" s="211">
        <v>191677852</v>
      </c>
      <c r="E45" s="211">
        <v>1060</v>
      </c>
      <c r="F45" s="211">
        <v>1274</v>
      </c>
      <c r="G45" s="211">
        <v>1004</v>
      </c>
      <c r="I45" s="211" t="s">
        <v>1335</v>
      </c>
      <c r="J45" s="212" t="s">
        <v>363</v>
      </c>
      <c r="K45" s="211" t="s">
        <v>364</v>
      </c>
      <c r="L45" s="211" t="s">
        <v>710</v>
      </c>
      <c r="AD45" s="213"/>
    </row>
    <row r="46" spans="1:30" s="211" customFormat="1" x14ac:dyDescent="0.25">
      <c r="A46" s="211" t="s">
        <v>145</v>
      </c>
      <c r="B46" s="211">
        <v>2422</v>
      </c>
      <c r="C46" s="211" t="s">
        <v>192</v>
      </c>
      <c r="D46" s="211">
        <v>191688275</v>
      </c>
      <c r="E46" s="211">
        <v>1060</v>
      </c>
      <c r="F46" s="211">
        <v>1251</v>
      </c>
      <c r="G46" s="211">
        <v>1004</v>
      </c>
      <c r="I46" s="211" t="s">
        <v>1336</v>
      </c>
      <c r="J46" s="212" t="s">
        <v>363</v>
      </c>
      <c r="K46" s="211" t="s">
        <v>294</v>
      </c>
      <c r="L46" s="211" t="s">
        <v>648</v>
      </c>
      <c r="AD46" s="213"/>
    </row>
    <row r="47" spans="1:30" s="211" customFormat="1" x14ac:dyDescent="0.25">
      <c r="A47" s="211" t="s">
        <v>145</v>
      </c>
      <c r="B47" s="211">
        <v>2422</v>
      </c>
      <c r="C47" s="211" t="s">
        <v>192</v>
      </c>
      <c r="D47" s="211">
        <v>191885578</v>
      </c>
      <c r="E47" s="211">
        <v>1020</v>
      </c>
      <c r="F47" s="211">
        <v>1110</v>
      </c>
      <c r="G47" s="211">
        <v>1004</v>
      </c>
      <c r="I47" s="211" t="s">
        <v>1337</v>
      </c>
      <c r="J47" s="212" t="s">
        <v>363</v>
      </c>
      <c r="K47" s="211" t="s">
        <v>294</v>
      </c>
      <c r="L47" s="211" t="s">
        <v>649</v>
      </c>
      <c r="AD47" s="213"/>
    </row>
    <row r="48" spans="1:30" s="211" customFormat="1" x14ac:dyDescent="0.25">
      <c r="A48" s="211" t="s">
        <v>145</v>
      </c>
      <c r="B48" s="211">
        <v>2422</v>
      </c>
      <c r="C48" s="211" t="s">
        <v>192</v>
      </c>
      <c r="D48" s="211">
        <v>191892249</v>
      </c>
      <c r="E48" s="211">
        <v>1020</v>
      </c>
      <c r="F48" s="211">
        <v>1110</v>
      </c>
      <c r="G48" s="211">
        <v>1004</v>
      </c>
      <c r="I48" s="211" t="s">
        <v>1338</v>
      </c>
      <c r="J48" s="212" t="s">
        <v>363</v>
      </c>
      <c r="K48" s="211" t="s">
        <v>296</v>
      </c>
      <c r="L48" s="211" t="s">
        <v>979</v>
      </c>
      <c r="AD48" s="213"/>
    </row>
    <row r="49" spans="1:30" s="211" customFormat="1" x14ac:dyDescent="0.25">
      <c r="A49" s="211" t="s">
        <v>145</v>
      </c>
      <c r="B49" s="211">
        <v>2422</v>
      </c>
      <c r="C49" s="211" t="s">
        <v>192</v>
      </c>
      <c r="D49" s="211">
        <v>191892253</v>
      </c>
      <c r="E49" s="211">
        <v>1020</v>
      </c>
      <c r="F49" s="211">
        <v>1110</v>
      </c>
      <c r="G49" s="211">
        <v>1004</v>
      </c>
      <c r="I49" s="211" t="s">
        <v>1339</v>
      </c>
      <c r="J49" s="212" t="s">
        <v>363</v>
      </c>
      <c r="K49" s="211" t="s">
        <v>296</v>
      </c>
      <c r="L49" s="211" t="s">
        <v>1244</v>
      </c>
      <c r="AD49" s="213"/>
    </row>
    <row r="50" spans="1:30" s="211" customFormat="1" x14ac:dyDescent="0.25">
      <c r="A50" s="211" t="s">
        <v>145</v>
      </c>
      <c r="B50" s="211">
        <v>2422</v>
      </c>
      <c r="C50" s="211" t="s">
        <v>192</v>
      </c>
      <c r="D50" s="211">
        <v>191908541</v>
      </c>
      <c r="E50" s="211">
        <v>1060</v>
      </c>
      <c r="F50" s="211">
        <v>1122</v>
      </c>
      <c r="G50" s="211">
        <v>1004</v>
      </c>
      <c r="I50" s="211" t="s">
        <v>1340</v>
      </c>
      <c r="J50" s="212" t="s">
        <v>363</v>
      </c>
      <c r="K50" s="211" t="s">
        <v>296</v>
      </c>
      <c r="L50" s="211" t="s">
        <v>1076</v>
      </c>
      <c r="AD50" s="213"/>
    </row>
    <row r="51" spans="1:30" s="211" customFormat="1" x14ac:dyDescent="0.25">
      <c r="A51" s="211" t="s">
        <v>145</v>
      </c>
      <c r="B51" s="211">
        <v>2422</v>
      </c>
      <c r="C51" s="211" t="s">
        <v>192</v>
      </c>
      <c r="D51" s="211">
        <v>191908587</v>
      </c>
      <c r="E51" s="211">
        <v>1020</v>
      </c>
      <c r="F51" s="211">
        <v>1122</v>
      </c>
      <c r="G51" s="211">
        <v>1004</v>
      </c>
      <c r="I51" s="211" t="s">
        <v>1341</v>
      </c>
      <c r="J51" s="212" t="s">
        <v>363</v>
      </c>
      <c r="K51" s="211" t="s">
        <v>296</v>
      </c>
      <c r="L51" s="211" t="s">
        <v>1077</v>
      </c>
      <c r="AD51" s="213"/>
    </row>
    <row r="52" spans="1:30" s="211" customFormat="1" x14ac:dyDescent="0.25">
      <c r="A52" s="211" t="s">
        <v>145</v>
      </c>
      <c r="B52" s="211">
        <v>2422</v>
      </c>
      <c r="C52" s="211" t="s">
        <v>192</v>
      </c>
      <c r="D52" s="211">
        <v>191908597</v>
      </c>
      <c r="E52" s="211">
        <v>1020</v>
      </c>
      <c r="F52" s="211">
        <v>1122</v>
      </c>
      <c r="G52" s="211">
        <v>1004</v>
      </c>
      <c r="I52" s="211" t="s">
        <v>1342</v>
      </c>
      <c r="J52" s="212" t="s">
        <v>363</v>
      </c>
      <c r="K52" s="211" t="s">
        <v>296</v>
      </c>
      <c r="L52" s="211" t="s">
        <v>1078</v>
      </c>
      <c r="AD52" s="213"/>
    </row>
    <row r="53" spans="1:30" s="211" customFormat="1" x14ac:dyDescent="0.25">
      <c r="A53" s="211" t="s">
        <v>145</v>
      </c>
      <c r="B53" s="211">
        <v>2422</v>
      </c>
      <c r="C53" s="211" t="s">
        <v>192</v>
      </c>
      <c r="D53" s="211">
        <v>191962672</v>
      </c>
      <c r="E53" s="211">
        <v>1060</v>
      </c>
      <c r="F53" s="211">
        <v>1242</v>
      </c>
      <c r="G53" s="211">
        <v>1004</v>
      </c>
      <c r="I53" s="211" t="s">
        <v>1343</v>
      </c>
      <c r="J53" s="212" t="s">
        <v>363</v>
      </c>
      <c r="K53" s="211" t="s">
        <v>294</v>
      </c>
      <c r="L53" s="211" t="s">
        <v>650</v>
      </c>
      <c r="AD53" s="213"/>
    </row>
    <row r="54" spans="1:30" s="211" customFormat="1" x14ac:dyDescent="0.25">
      <c r="A54" s="211" t="s">
        <v>145</v>
      </c>
      <c r="B54" s="211">
        <v>2422</v>
      </c>
      <c r="C54" s="211" t="s">
        <v>192</v>
      </c>
      <c r="D54" s="211">
        <v>192024684</v>
      </c>
      <c r="E54" s="211">
        <v>1060</v>
      </c>
      <c r="F54" s="211">
        <v>1263</v>
      </c>
      <c r="G54" s="211">
        <v>1004</v>
      </c>
      <c r="I54" s="211" t="s">
        <v>1344</v>
      </c>
      <c r="J54" s="212" t="s">
        <v>363</v>
      </c>
      <c r="K54" s="211" t="s">
        <v>364</v>
      </c>
      <c r="L54" s="211" t="s">
        <v>1202</v>
      </c>
      <c r="AD54" s="213"/>
    </row>
    <row r="55" spans="1:30" s="211" customFormat="1" x14ac:dyDescent="0.25">
      <c r="A55" s="211" t="s">
        <v>145</v>
      </c>
      <c r="B55" s="211">
        <v>2422</v>
      </c>
      <c r="C55" s="211" t="s">
        <v>192</v>
      </c>
      <c r="D55" s="211">
        <v>192047177</v>
      </c>
      <c r="E55" s="211">
        <v>1060</v>
      </c>
      <c r="F55" s="211">
        <v>1274</v>
      </c>
      <c r="G55" s="211">
        <v>1004</v>
      </c>
      <c r="I55" s="211" t="s">
        <v>1345</v>
      </c>
      <c r="J55" s="212" t="s">
        <v>363</v>
      </c>
      <c r="K55" s="211" t="s">
        <v>294</v>
      </c>
      <c r="L55" s="211" t="s">
        <v>1184</v>
      </c>
      <c r="AD55" s="213"/>
    </row>
    <row r="56" spans="1:30" s="211" customFormat="1" x14ac:dyDescent="0.25">
      <c r="A56" s="211" t="s">
        <v>145</v>
      </c>
      <c r="B56" s="211">
        <v>2422</v>
      </c>
      <c r="C56" s="211" t="s">
        <v>192</v>
      </c>
      <c r="D56" s="211">
        <v>192047198</v>
      </c>
      <c r="E56" s="211">
        <v>1060</v>
      </c>
      <c r="F56" s="211">
        <v>1274</v>
      </c>
      <c r="G56" s="211">
        <v>1004</v>
      </c>
      <c r="I56" s="211" t="s">
        <v>1346</v>
      </c>
      <c r="J56" s="212" t="s">
        <v>363</v>
      </c>
      <c r="K56" s="211" t="s">
        <v>294</v>
      </c>
      <c r="L56" s="211" t="s">
        <v>1185</v>
      </c>
      <c r="AD56" s="213"/>
    </row>
    <row r="57" spans="1:30" s="211" customFormat="1" x14ac:dyDescent="0.25">
      <c r="A57" s="211" t="s">
        <v>145</v>
      </c>
      <c r="B57" s="211">
        <v>2422</v>
      </c>
      <c r="C57" s="211" t="s">
        <v>192</v>
      </c>
      <c r="D57" s="211">
        <v>192050048</v>
      </c>
      <c r="E57" s="211">
        <v>1060</v>
      </c>
      <c r="F57" s="211">
        <v>1274</v>
      </c>
      <c r="G57" s="211">
        <v>1004</v>
      </c>
      <c r="I57" s="211" t="s">
        <v>1347</v>
      </c>
      <c r="J57" s="212" t="s">
        <v>363</v>
      </c>
      <c r="K57" s="211" t="s">
        <v>294</v>
      </c>
      <c r="L57" s="211" t="s">
        <v>1246</v>
      </c>
      <c r="AD57" s="213"/>
    </row>
    <row r="58" spans="1:30" s="211" customFormat="1" x14ac:dyDescent="0.25">
      <c r="A58" s="211" t="s">
        <v>145</v>
      </c>
      <c r="B58" s="211">
        <v>2422</v>
      </c>
      <c r="C58" s="211" t="s">
        <v>192</v>
      </c>
      <c r="D58" s="211">
        <v>192051342</v>
      </c>
      <c r="E58" s="211">
        <v>1020</v>
      </c>
      <c r="F58" s="211">
        <v>1121</v>
      </c>
      <c r="G58" s="211">
        <v>1004</v>
      </c>
      <c r="I58" s="211" t="s">
        <v>1348</v>
      </c>
      <c r="J58" s="212" t="s">
        <v>363</v>
      </c>
      <c r="K58" s="211" t="s">
        <v>294</v>
      </c>
      <c r="L58" s="211" t="s">
        <v>1250</v>
      </c>
      <c r="AD58" s="213"/>
    </row>
    <row r="59" spans="1:30" s="211" customFormat="1" x14ac:dyDescent="0.25">
      <c r="A59" s="211" t="s">
        <v>145</v>
      </c>
      <c r="B59" s="211">
        <v>2422</v>
      </c>
      <c r="C59" s="211" t="s">
        <v>192</v>
      </c>
      <c r="D59" s="211">
        <v>192053333</v>
      </c>
      <c r="E59" s="211">
        <v>1080</v>
      </c>
      <c r="F59" s="211">
        <v>1242</v>
      </c>
      <c r="G59" s="211">
        <v>1004</v>
      </c>
      <c r="I59" s="211" t="s">
        <v>1349</v>
      </c>
      <c r="J59" s="212" t="s">
        <v>363</v>
      </c>
      <c r="K59" s="211" t="s">
        <v>364</v>
      </c>
      <c r="L59" s="211" t="s">
        <v>1286</v>
      </c>
      <c r="AD59" s="213"/>
    </row>
    <row r="60" spans="1:30" s="211" customFormat="1" x14ac:dyDescent="0.25">
      <c r="A60" s="211" t="s">
        <v>145</v>
      </c>
      <c r="B60" s="211">
        <v>2422</v>
      </c>
      <c r="C60" s="211" t="s">
        <v>192</v>
      </c>
      <c r="D60" s="211">
        <v>502250654</v>
      </c>
      <c r="E60" s="211">
        <v>1060</v>
      </c>
      <c r="F60" s="211">
        <v>1274</v>
      </c>
      <c r="G60" s="211">
        <v>1004</v>
      </c>
      <c r="I60" s="211" t="s">
        <v>1350</v>
      </c>
      <c r="J60" s="212" t="s">
        <v>363</v>
      </c>
      <c r="K60" s="211" t="s">
        <v>294</v>
      </c>
      <c r="L60" s="211" t="s">
        <v>759</v>
      </c>
      <c r="AD60" s="213"/>
    </row>
    <row r="61" spans="1:30" s="211" customFormat="1" x14ac:dyDescent="0.25">
      <c r="A61" s="211" t="s">
        <v>145</v>
      </c>
      <c r="B61" s="211">
        <v>2422</v>
      </c>
      <c r="C61" s="211" t="s">
        <v>192</v>
      </c>
      <c r="D61" s="211">
        <v>502250894</v>
      </c>
      <c r="E61" s="211">
        <v>1060</v>
      </c>
      <c r="F61" s="211">
        <v>1252</v>
      </c>
      <c r="G61" s="211">
        <v>1004</v>
      </c>
      <c r="I61" s="211" t="s">
        <v>1351</v>
      </c>
      <c r="J61" s="212" t="s">
        <v>363</v>
      </c>
      <c r="K61" s="211" t="s">
        <v>294</v>
      </c>
      <c r="L61" s="211" t="s">
        <v>1204</v>
      </c>
      <c r="AD61" s="213"/>
    </row>
    <row r="62" spans="1:30" s="211" customFormat="1" x14ac:dyDescent="0.25">
      <c r="A62" s="211" t="s">
        <v>145</v>
      </c>
      <c r="B62" s="211">
        <v>2422</v>
      </c>
      <c r="C62" s="211" t="s">
        <v>192</v>
      </c>
      <c r="D62" s="211">
        <v>502251076</v>
      </c>
      <c r="E62" s="211">
        <v>1060</v>
      </c>
      <c r="F62" s="211">
        <v>1274</v>
      </c>
      <c r="G62" s="211">
        <v>1004</v>
      </c>
      <c r="I62" s="211" t="s">
        <v>1352</v>
      </c>
      <c r="J62" s="212" t="s">
        <v>363</v>
      </c>
      <c r="K62" s="211" t="s">
        <v>364</v>
      </c>
      <c r="L62" s="211" t="s">
        <v>812</v>
      </c>
      <c r="AD62" s="213"/>
    </row>
    <row r="63" spans="1:30" s="211" customFormat="1" x14ac:dyDescent="0.25">
      <c r="A63" s="211" t="s">
        <v>145</v>
      </c>
      <c r="B63" s="211">
        <v>2422</v>
      </c>
      <c r="C63" s="211" t="s">
        <v>192</v>
      </c>
      <c r="D63" s="211">
        <v>502251179</v>
      </c>
      <c r="E63" s="211">
        <v>1060</v>
      </c>
      <c r="F63" s="211">
        <v>1274</v>
      </c>
      <c r="G63" s="211">
        <v>1004</v>
      </c>
      <c r="I63" s="211" t="s">
        <v>1353</v>
      </c>
      <c r="J63" s="212" t="s">
        <v>363</v>
      </c>
      <c r="K63" s="211" t="s">
        <v>294</v>
      </c>
      <c r="L63" s="211" t="s">
        <v>1120</v>
      </c>
      <c r="AD63" s="213"/>
    </row>
    <row r="64" spans="1:30" s="211" customFormat="1" x14ac:dyDescent="0.25">
      <c r="A64" s="211" t="s">
        <v>145</v>
      </c>
      <c r="B64" s="211">
        <v>2422</v>
      </c>
      <c r="C64" s="211" t="s">
        <v>192</v>
      </c>
      <c r="D64" s="211">
        <v>502251484</v>
      </c>
      <c r="E64" s="211">
        <v>1060</v>
      </c>
      <c r="G64" s="211">
        <v>1004</v>
      </c>
      <c r="I64" s="211" t="s">
        <v>1354</v>
      </c>
      <c r="J64" s="212" t="s">
        <v>363</v>
      </c>
      <c r="K64" s="211" t="s">
        <v>294</v>
      </c>
      <c r="L64" s="211" t="s">
        <v>806</v>
      </c>
      <c r="AD64" s="213"/>
    </row>
    <row r="65" spans="1:30" s="211" customFormat="1" x14ac:dyDescent="0.25">
      <c r="A65" s="211" t="s">
        <v>145</v>
      </c>
      <c r="B65" s="211">
        <v>2425</v>
      </c>
      <c r="C65" s="211" t="s">
        <v>194</v>
      </c>
      <c r="D65" s="211">
        <v>190198981</v>
      </c>
      <c r="E65" s="211">
        <v>1080</v>
      </c>
      <c r="G65" s="211">
        <v>1004</v>
      </c>
      <c r="I65" s="211" t="s">
        <v>1355</v>
      </c>
      <c r="J65" s="212" t="s">
        <v>363</v>
      </c>
      <c r="K65" s="211" t="s">
        <v>294</v>
      </c>
      <c r="L65" s="211" t="s">
        <v>913</v>
      </c>
      <c r="AD65" s="213"/>
    </row>
    <row r="66" spans="1:30" s="211" customFormat="1" x14ac:dyDescent="0.25">
      <c r="A66" s="211" t="s">
        <v>145</v>
      </c>
      <c r="B66" s="211">
        <v>2425</v>
      </c>
      <c r="C66" s="211" t="s">
        <v>194</v>
      </c>
      <c r="D66" s="211">
        <v>190198995</v>
      </c>
      <c r="E66" s="211">
        <v>1080</v>
      </c>
      <c r="G66" s="211">
        <v>1004</v>
      </c>
      <c r="I66" s="211" t="s">
        <v>1355</v>
      </c>
      <c r="J66" s="212" t="s">
        <v>363</v>
      </c>
      <c r="K66" s="211" t="s">
        <v>294</v>
      </c>
      <c r="L66" s="211" t="s">
        <v>914</v>
      </c>
      <c r="AD66" s="213"/>
    </row>
    <row r="67" spans="1:30" s="211" customFormat="1" x14ac:dyDescent="0.25">
      <c r="A67" s="211" t="s">
        <v>145</v>
      </c>
      <c r="B67" s="211">
        <v>2425</v>
      </c>
      <c r="C67" s="211" t="s">
        <v>194</v>
      </c>
      <c r="D67" s="211">
        <v>192042205</v>
      </c>
      <c r="E67" s="211">
        <v>1020</v>
      </c>
      <c r="F67" s="211">
        <v>1110</v>
      </c>
      <c r="G67" s="211">
        <v>1004</v>
      </c>
      <c r="I67" s="211" t="s">
        <v>1356</v>
      </c>
      <c r="J67" s="212" t="s">
        <v>363</v>
      </c>
      <c r="K67" s="211" t="s">
        <v>294</v>
      </c>
      <c r="L67" s="211" t="s">
        <v>1127</v>
      </c>
      <c r="AD67" s="213"/>
    </row>
    <row r="68" spans="1:30" s="211" customFormat="1" x14ac:dyDescent="0.25">
      <c r="A68" s="211" t="s">
        <v>145</v>
      </c>
      <c r="B68" s="211">
        <v>2425</v>
      </c>
      <c r="C68" s="211" t="s">
        <v>194</v>
      </c>
      <c r="D68" s="211">
        <v>502178673</v>
      </c>
      <c r="E68" s="211">
        <v>1060</v>
      </c>
      <c r="F68" s="211">
        <v>1271</v>
      </c>
      <c r="G68" s="211">
        <v>1004</v>
      </c>
      <c r="I68" s="211" t="s">
        <v>1357</v>
      </c>
      <c r="J68" s="212" t="s">
        <v>363</v>
      </c>
      <c r="K68" s="211" t="s">
        <v>294</v>
      </c>
      <c r="L68" s="211" t="s">
        <v>957</v>
      </c>
      <c r="AD68" s="213"/>
    </row>
    <row r="69" spans="1:30" s="211" customFormat="1" x14ac:dyDescent="0.25">
      <c r="A69" s="211" t="s">
        <v>145</v>
      </c>
      <c r="B69" s="211">
        <v>2427</v>
      </c>
      <c r="C69" s="211" t="s">
        <v>196</v>
      </c>
      <c r="D69" s="211">
        <v>502130580</v>
      </c>
      <c r="E69" s="211">
        <v>1060</v>
      </c>
      <c r="F69" s="211">
        <v>1252</v>
      </c>
      <c r="G69" s="211">
        <v>1004</v>
      </c>
      <c r="I69" s="211" t="s">
        <v>1358</v>
      </c>
      <c r="J69" s="212" t="s">
        <v>363</v>
      </c>
      <c r="K69" s="211" t="s">
        <v>364</v>
      </c>
      <c r="L69" s="211" t="s">
        <v>2367</v>
      </c>
      <c r="AD69" s="213"/>
    </row>
    <row r="70" spans="1:30" s="211" customFormat="1" x14ac:dyDescent="0.25">
      <c r="A70" s="211" t="s">
        <v>145</v>
      </c>
      <c r="B70" s="211">
        <v>2427</v>
      </c>
      <c r="C70" s="211" t="s">
        <v>196</v>
      </c>
      <c r="D70" s="211">
        <v>502130581</v>
      </c>
      <c r="E70" s="211">
        <v>1060</v>
      </c>
      <c r="F70" s="211">
        <v>1252</v>
      </c>
      <c r="G70" s="211">
        <v>1004</v>
      </c>
      <c r="I70" s="211" t="s">
        <v>1359</v>
      </c>
      <c r="J70" s="212" t="s">
        <v>363</v>
      </c>
      <c r="K70" s="211" t="s">
        <v>364</v>
      </c>
      <c r="L70" s="211" t="s">
        <v>2367</v>
      </c>
      <c r="AD70" s="213"/>
    </row>
    <row r="71" spans="1:30" s="211" customFormat="1" x14ac:dyDescent="0.25">
      <c r="A71" s="211" t="s">
        <v>145</v>
      </c>
      <c r="B71" s="211">
        <v>2428</v>
      </c>
      <c r="C71" s="211" t="s">
        <v>197</v>
      </c>
      <c r="D71" s="211">
        <v>502131583</v>
      </c>
      <c r="E71" s="211">
        <v>1060</v>
      </c>
      <c r="F71" s="211">
        <v>1274</v>
      </c>
      <c r="G71" s="211">
        <v>1004</v>
      </c>
      <c r="I71" s="211" t="s">
        <v>1360</v>
      </c>
      <c r="J71" s="212" t="s">
        <v>363</v>
      </c>
      <c r="K71" s="211" t="s">
        <v>294</v>
      </c>
      <c r="L71" s="211" t="s">
        <v>1143</v>
      </c>
      <c r="AD71" s="213"/>
    </row>
    <row r="72" spans="1:30" s="211" customFormat="1" x14ac:dyDescent="0.25">
      <c r="A72" s="211" t="s">
        <v>145</v>
      </c>
      <c r="B72" s="211">
        <v>2428</v>
      </c>
      <c r="C72" s="211" t="s">
        <v>197</v>
      </c>
      <c r="D72" s="211">
        <v>502131648</v>
      </c>
      <c r="E72" s="211">
        <v>1060</v>
      </c>
      <c r="F72" s="211">
        <v>1274</v>
      </c>
      <c r="G72" s="211">
        <v>1004</v>
      </c>
      <c r="I72" s="211" t="s">
        <v>1361</v>
      </c>
      <c r="J72" s="212" t="s">
        <v>363</v>
      </c>
      <c r="K72" s="211" t="s">
        <v>364</v>
      </c>
      <c r="L72" s="211" t="s">
        <v>1087</v>
      </c>
      <c r="AD72" s="213"/>
    </row>
    <row r="73" spans="1:30" s="211" customFormat="1" x14ac:dyDescent="0.25">
      <c r="A73" s="211" t="s">
        <v>145</v>
      </c>
      <c r="B73" s="211">
        <v>2430</v>
      </c>
      <c r="C73" s="211" t="s">
        <v>365</v>
      </c>
      <c r="D73" s="211">
        <v>191866023</v>
      </c>
      <c r="E73" s="211">
        <v>1060</v>
      </c>
      <c r="F73" s="211">
        <v>1274</v>
      </c>
      <c r="G73" s="211">
        <v>1004</v>
      </c>
      <c r="I73" s="211" t="s">
        <v>1362</v>
      </c>
      <c r="J73" s="212" t="s">
        <v>363</v>
      </c>
      <c r="K73" s="211" t="s">
        <v>294</v>
      </c>
      <c r="L73" s="211" t="s">
        <v>651</v>
      </c>
      <c r="AD73" s="213"/>
    </row>
    <row r="74" spans="1:30" s="211" customFormat="1" x14ac:dyDescent="0.25">
      <c r="A74" s="211" t="s">
        <v>145</v>
      </c>
      <c r="B74" s="211">
        <v>2430</v>
      </c>
      <c r="C74" s="211" t="s">
        <v>365</v>
      </c>
      <c r="D74" s="211">
        <v>191952321</v>
      </c>
      <c r="E74" s="211">
        <v>1060</v>
      </c>
      <c r="F74" s="211">
        <v>1271</v>
      </c>
      <c r="G74" s="211">
        <v>1004</v>
      </c>
      <c r="I74" s="211" t="s">
        <v>1363</v>
      </c>
      <c r="J74" s="212" t="s">
        <v>363</v>
      </c>
      <c r="K74" s="211" t="s">
        <v>294</v>
      </c>
      <c r="L74" s="211" t="s">
        <v>652</v>
      </c>
      <c r="AD74" s="213"/>
    </row>
    <row r="75" spans="1:30" s="211" customFormat="1" x14ac:dyDescent="0.25">
      <c r="A75" s="211" t="s">
        <v>145</v>
      </c>
      <c r="B75" s="211">
        <v>2430</v>
      </c>
      <c r="C75" s="211" t="s">
        <v>365</v>
      </c>
      <c r="D75" s="211">
        <v>191952351</v>
      </c>
      <c r="E75" s="211">
        <v>1060</v>
      </c>
      <c r="F75" s="211">
        <v>1274</v>
      </c>
      <c r="G75" s="211">
        <v>1003</v>
      </c>
      <c r="I75" s="211" t="s">
        <v>1364</v>
      </c>
      <c r="J75" s="212" t="s">
        <v>363</v>
      </c>
      <c r="K75" s="211" t="s">
        <v>294</v>
      </c>
      <c r="L75" s="211" t="s">
        <v>754</v>
      </c>
      <c r="AD75" s="213"/>
    </row>
    <row r="76" spans="1:30" s="211" customFormat="1" x14ac:dyDescent="0.25">
      <c r="A76" s="211" t="s">
        <v>145</v>
      </c>
      <c r="B76" s="211">
        <v>2430</v>
      </c>
      <c r="C76" s="211" t="s">
        <v>365</v>
      </c>
      <c r="D76" s="211">
        <v>191960519</v>
      </c>
      <c r="E76" s="211">
        <v>1060</v>
      </c>
      <c r="F76" s="211">
        <v>1274</v>
      </c>
      <c r="G76" s="211">
        <v>1004</v>
      </c>
      <c r="I76" s="211" t="s">
        <v>1365</v>
      </c>
      <c r="J76" s="212" t="s">
        <v>363</v>
      </c>
      <c r="K76" s="211" t="s">
        <v>294</v>
      </c>
      <c r="L76" s="211" t="s">
        <v>653</v>
      </c>
      <c r="AD76" s="213"/>
    </row>
    <row r="77" spans="1:30" s="211" customFormat="1" x14ac:dyDescent="0.25">
      <c r="A77" s="211" t="s">
        <v>145</v>
      </c>
      <c r="B77" s="211">
        <v>2430</v>
      </c>
      <c r="C77" s="211" t="s">
        <v>365</v>
      </c>
      <c r="D77" s="211">
        <v>191991824</v>
      </c>
      <c r="E77" s="211">
        <v>1060</v>
      </c>
      <c r="F77" s="211">
        <v>1274</v>
      </c>
      <c r="G77" s="211">
        <v>1004</v>
      </c>
      <c r="I77" s="211" t="s">
        <v>1366</v>
      </c>
      <c r="J77" s="212" t="s">
        <v>363</v>
      </c>
      <c r="K77" s="211" t="s">
        <v>294</v>
      </c>
      <c r="L77" s="211" t="s">
        <v>1079</v>
      </c>
      <c r="AD77" s="213"/>
    </row>
    <row r="78" spans="1:30" s="211" customFormat="1" x14ac:dyDescent="0.25">
      <c r="A78" s="211" t="s">
        <v>145</v>
      </c>
      <c r="B78" s="211">
        <v>2430</v>
      </c>
      <c r="C78" s="211" t="s">
        <v>365</v>
      </c>
      <c r="D78" s="211">
        <v>502179097</v>
      </c>
      <c r="E78" s="211">
        <v>1060</v>
      </c>
      <c r="F78" s="211">
        <v>1271</v>
      </c>
      <c r="G78" s="211">
        <v>1004</v>
      </c>
      <c r="I78" s="211" t="s">
        <v>1367</v>
      </c>
      <c r="J78" s="212" t="s">
        <v>363</v>
      </c>
      <c r="K78" s="211" t="s">
        <v>294</v>
      </c>
      <c r="L78" s="211" t="s">
        <v>1186</v>
      </c>
      <c r="AD78" s="213"/>
    </row>
    <row r="79" spans="1:30" s="211" customFormat="1" x14ac:dyDescent="0.25">
      <c r="A79" s="211" t="s">
        <v>145</v>
      </c>
      <c r="B79" s="211">
        <v>2430</v>
      </c>
      <c r="C79" s="211" t="s">
        <v>365</v>
      </c>
      <c r="D79" s="211">
        <v>502179109</v>
      </c>
      <c r="E79" s="211">
        <v>1060</v>
      </c>
      <c r="G79" s="211">
        <v>1004</v>
      </c>
      <c r="I79" s="211" t="s">
        <v>1368</v>
      </c>
      <c r="J79" s="212" t="s">
        <v>363</v>
      </c>
      <c r="K79" s="211" t="s">
        <v>294</v>
      </c>
      <c r="L79" s="211" t="s">
        <v>1187</v>
      </c>
      <c r="AD79" s="213"/>
    </row>
    <row r="80" spans="1:30" s="211" customFormat="1" x14ac:dyDescent="0.25">
      <c r="A80" s="211" t="s">
        <v>145</v>
      </c>
      <c r="B80" s="211">
        <v>2430</v>
      </c>
      <c r="C80" s="211" t="s">
        <v>365</v>
      </c>
      <c r="D80" s="211">
        <v>502179128</v>
      </c>
      <c r="E80" s="211">
        <v>1060</v>
      </c>
      <c r="G80" s="211">
        <v>1004</v>
      </c>
      <c r="I80" s="211" t="s">
        <v>1369</v>
      </c>
      <c r="J80" s="212" t="s">
        <v>363</v>
      </c>
      <c r="K80" s="211" t="s">
        <v>294</v>
      </c>
      <c r="L80" s="211" t="s">
        <v>1188</v>
      </c>
      <c r="AD80" s="213"/>
    </row>
    <row r="81" spans="1:30" s="211" customFormat="1" x14ac:dyDescent="0.25">
      <c r="A81" s="211" t="s">
        <v>145</v>
      </c>
      <c r="B81" s="211">
        <v>2430</v>
      </c>
      <c r="C81" s="211" t="s">
        <v>365</v>
      </c>
      <c r="D81" s="211">
        <v>502179165</v>
      </c>
      <c r="E81" s="211">
        <v>1060</v>
      </c>
      <c r="F81" s="211">
        <v>1271</v>
      </c>
      <c r="G81" s="211">
        <v>1004</v>
      </c>
      <c r="I81" s="211" t="s">
        <v>1370</v>
      </c>
      <c r="J81" s="212" t="s">
        <v>363</v>
      </c>
      <c r="K81" s="211" t="s">
        <v>294</v>
      </c>
      <c r="L81" s="211" t="s">
        <v>1189</v>
      </c>
      <c r="AD81" s="213"/>
    </row>
    <row r="82" spans="1:30" s="211" customFormat="1" x14ac:dyDescent="0.25">
      <c r="A82" s="211" t="s">
        <v>145</v>
      </c>
      <c r="B82" s="211">
        <v>2430</v>
      </c>
      <c r="C82" s="211" t="s">
        <v>365</v>
      </c>
      <c r="D82" s="211">
        <v>502179166</v>
      </c>
      <c r="E82" s="211">
        <v>1060</v>
      </c>
      <c r="F82" s="211">
        <v>1271</v>
      </c>
      <c r="G82" s="211">
        <v>1004</v>
      </c>
      <c r="I82" s="211" t="s">
        <v>1371</v>
      </c>
      <c r="J82" s="212" t="s">
        <v>363</v>
      </c>
      <c r="K82" s="211" t="s">
        <v>294</v>
      </c>
      <c r="L82" s="211" t="s">
        <v>1190</v>
      </c>
      <c r="AD82" s="213"/>
    </row>
    <row r="83" spans="1:30" s="211" customFormat="1" x14ac:dyDescent="0.25">
      <c r="A83" s="211" t="s">
        <v>145</v>
      </c>
      <c r="B83" s="211">
        <v>2430</v>
      </c>
      <c r="C83" s="211" t="s">
        <v>365</v>
      </c>
      <c r="D83" s="211">
        <v>502179179</v>
      </c>
      <c r="E83" s="211">
        <v>1060</v>
      </c>
      <c r="G83" s="211">
        <v>1004</v>
      </c>
      <c r="I83" s="211" t="s">
        <v>1372</v>
      </c>
      <c r="J83" s="212" t="s">
        <v>363</v>
      </c>
      <c r="K83" s="211" t="s">
        <v>294</v>
      </c>
      <c r="L83" s="211" t="s">
        <v>1191</v>
      </c>
      <c r="AD83" s="213"/>
    </row>
    <row r="84" spans="1:30" s="211" customFormat="1" x14ac:dyDescent="0.25">
      <c r="A84" s="211" t="s">
        <v>145</v>
      </c>
      <c r="B84" s="211">
        <v>2430</v>
      </c>
      <c r="C84" s="211" t="s">
        <v>365</v>
      </c>
      <c r="D84" s="211">
        <v>502179194</v>
      </c>
      <c r="E84" s="211">
        <v>1060</v>
      </c>
      <c r="F84" s="211">
        <v>1242</v>
      </c>
      <c r="G84" s="211">
        <v>1004</v>
      </c>
      <c r="I84" s="211" t="s">
        <v>1373</v>
      </c>
      <c r="J84" s="212" t="s">
        <v>363</v>
      </c>
      <c r="K84" s="211" t="s">
        <v>294</v>
      </c>
      <c r="L84" s="211" t="s">
        <v>1192</v>
      </c>
      <c r="AD84" s="213"/>
    </row>
    <row r="85" spans="1:30" s="211" customFormat="1" x14ac:dyDescent="0.25">
      <c r="A85" s="211" t="s">
        <v>145</v>
      </c>
      <c r="B85" s="211">
        <v>2457</v>
      </c>
      <c r="C85" s="211" t="s">
        <v>200</v>
      </c>
      <c r="D85" s="211">
        <v>337246</v>
      </c>
      <c r="E85" s="211">
        <v>1020</v>
      </c>
      <c r="F85" s="211">
        <v>1110</v>
      </c>
      <c r="G85" s="211">
        <v>1004</v>
      </c>
      <c r="I85" s="211" t="s">
        <v>1374</v>
      </c>
      <c r="J85" s="212" t="s">
        <v>363</v>
      </c>
      <c r="K85" s="211" t="s">
        <v>364</v>
      </c>
      <c r="L85" s="211" t="s">
        <v>1071</v>
      </c>
      <c r="AD85" s="213"/>
    </row>
    <row r="86" spans="1:30" s="211" customFormat="1" x14ac:dyDescent="0.25">
      <c r="A86" s="211" t="s">
        <v>145</v>
      </c>
      <c r="B86" s="211">
        <v>2457</v>
      </c>
      <c r="C86" s="211" t="s">
        <v>200</v>
      </c>
      <c r="D86" s="211">
        <v>191960063</v>
      </c>
      <c r="E86" s="211">
        <v>1060</v>
      </c>
      <c r="F86" s="211">
        <v>1271</v>
      </c>
      <c r="G86" s="211">
        <v>1004</v>
      </c>
      <c r="I86" s="211" t="s">
        <v>1375</v>
      </c>
      <c r="J86" s="212" t="s">
        <v>363</v>
      </c>
      <c r="K86" s="211" t="s">
        <v>294</v>
      </c>
      <c r="L86" s="211" t="s">
        <v>870</v>
      </c>
      <c r="AD86" s="213"/>
    </row>
    <row r="87" spans="1:30" s="211" customFormat="1" x14ac:dyDescent="0.25">
      <c r="A87" s="211" t="s">
        <v>145</v>
      </c>
      <c r="B87" s="211">
        <v>2457</v>
      </c>
      <c r="C87" s="211" t="s">
        <v>200</v>
      </c>
      <c r="D87" s="211">
        <v>192030510</v>
      </c>
      <c r="E87" s="211">
        <v>1060</v>
      </c>
      <c r="F87" s="211">
        <v>1242</v>
      </c>
      <c r="G87" s="211">
        <v>1004</v>
      </c>
      <c r="I87" s="211" t="s">
        <v>1376</v>
      </c>
      <c r="J87" s="212" t="s">
        <v>363</v>
      </c>
      <c r="K87" s="211" t="s">
        <v>294</v>
      </c>
      <c r="L87" s="211" t="s">
        <v>1176</v>
      </c>
      <c r="AD87" s="213"/>
    </row>
    <row r="88" spans="1:30" s="211" customFormat="1" x14ac:dyDescent="0.25">
      <c r="A88" s="211" t="s">
        <v>145</v>
      </c>
      <c r="B88" s="211">
        <v>2457</v>
      </c>
      <c r="C88" s="211" t="s">
        <v>200</v>
      </c>
      <c r="D88" s="211">
        <v>502350608</v>
      </c>
      <c r="E88" s="211">
        <v>1060</v>
      </c>
      <c r="F88" s="211">
        <v>1274</v>
      </c>
      <c r="G88" s="211">
        <v>1004</v>
      </c>
      <c r="I88" s="211" t="s">
        <v>1377</v>
      </c>
      <c r="J88" s="212" t="s">
        <v>363</v>
      </c>
      <c r="K88" s="211" t="s">
        <v>364</v>
      </c>
      <c r="L88" s="211" t="s">
        <v>1003</v>
      </c>
      <c r="AD88" s="213"/>
    </row>
    <row r="89" spans="1:30" s="211" customFormat="1" x14ac:dyDescent="0.25">
      <c r="A89" s="211" t="s">
        <v>145</v>
      </c>
      <c r="B89" s="211">
        <v>2457</v>
      </c>
      <c r="C89" s="211" t="s">
        <v>200</v>
      </c>
      <c r="D89" s="211">
        <v>502350752</v>
      </c>
      <c r="E89" s="211">
        <v>1060</v>
      </c>
      <c r="F89" s="211">
        <v>1252</v>
      </c>
      <c r="G89" s="211">
        <v>1004</v>
      </c>
      <c r="I89" s="211" t="s">
        <v>1378</v>
      </c>
      <c r="J89" s="212" t="s">
        <v>363</v>
      </c>
      <c r="K89" s="211" t="s">
        <v>294</v>
      </c>
      <c r="L89" s="211" t="s">
        <v>848</v>
      </c>
      <c r="AD89" s="213"/>
    </row>
    <row r="90" spans="1:30" s="211" customFormat="1" x14ac:dyDescent="0.25">
      <c r="A90" s="211" t="s">
        <v>145</v>
      </c>
      <c r="B90" s="211">
        <v>2461</v>
      </c>
      <c r="C90" s="211" t="s">
        <v>201</v>
      </c>
      <c r="D90" s="211">
        <v>502350999</v>
      </c>
      <c r="E90" s="211">
        <v>1060</v>
      </c>
      <c r="G90" s="211">
        <v>1004</v>
      </c>
      <c r="I90" s="211" t="s">
        <v>1379</v>
      </c>
      <c r="J90" s="212" t="s">
        <v>363</v>
      </c>
      <c r="K90" s="211" t="s">
        <v>296</v>
      </c>
      <c r="L90" s="211" t="s">
        <v>1053</v>
      </c>
      <c r="AD90" s="213"/>
    </row>
    <row r="91" spans="1:30" s="211" customFormat="1" x14ac:dyDescent="0.25">
      <c r="A91" s="211" t="s">
        <v>145</v>
      </c>
      <c r="B91" s="211">
        <v>2461</v>
      </c>
      <c r="C91" s="211" t="s">
        <v>201</v>
      </c>
      <c r="D91" s="211">
        <v>502351000</v>
      </c>
      <c r="E91" s="211">
        <v>1060</v>
      </c>
      <c r="G91" s="211">
        <v>1004</v>
      </c>
      <c r="I91" s="211" t="s">
        <v>1380</v>
      </c>
      <c r="J91" s="212" t="s">
        <v>363</v>
      </c>
      <c r="K91" s="211" t="s">
        <v>296</v>
      </c>
      <c r="L91" s="211" t="s">
        <v>1053</v>
      </c>
      <c r="AD91" s="213"/>
    </row>
    <row r="92" spans="1:30" s="211" customFormat="1" x14ac:dyDescent="0.25">
      <c r="A92" s="211" t="s">
        <v>145</v>
      </c>
      <c r="B92" s="211">
        <v>2463</v>
      </c>
      <c r="C92" s="211" t="s">
        <v>202</v>
      </c>
      <c r="D92" s="211">
        <v>190180505</v>
      </c>
      <c r="E92" s="211">
        <v>1020</v>
      </c>
      <c r="F92" s="211">
        <v>1110</v>
      </c>
      <c r="G92" s="211">
        <v>1004</v>
      </c>
      <c r="I92" s="211" t="s">
        <v>1381</v>
      </c>
      <c r="J92" s="212" t="s">
        <v>363</v>
      </c>
      <c r="K92" s="211" t="s">
        <v>296</v>
      </c>
      <c r="L92" s="211" t="s">
        <v>402</v>
      </c>
      <c r="AD92" s="213"/>
    </row>
    <row r="93" spans="1:30" s="211" customFormat="1" x14ac:dyDescent="0.25">
      <c r="A93" s="211" t="s">
        <v>145</v>
      </c>
      <c r="B93" s="211">
        <v>2463</v>
      </c>
      <c r="C93" s="211" t="s">
        <v>202</v>
      </c>
      <c r="D93" s="211">
        <v>190180512</v>
      </c>
      <c r="E93" s="211">
        <v>1020</v>
      </c>
      <c r="F93" s="211">
        <v>1110</v>
      </c>
      <c r="G93" s="211">
        <v>1004</v>
      </c>
      <c r="I93" s="211" t="s">
        <v>1382</v>
      </c>
      <c r="J93" s="212" t="s">
        <v>363</v>
      </c>
      <c r="K93" s="211" t="s">
        <v>296</v>
      </c>
      <c r="L93" s="211" t="s">
        <v>402</v>
      </c>
      <c r="AD93" s="213"/>
    </row>
    <row r="94" spans="1:30" s="211" customFormat="1" x14ac:dyDescent="0.25">
      <c r="A94" s="211" t="s">
        <v>145</v>
      </c>
      <c r="B94" s="211">
        <v>2463</v>
      </c>
      <c r="C94" s="211" t="s">
        <v>202</v>
      </c>
      <c r="D94" s="211">
        <v>192005500</v>
      </c>
      <c r="E94" s="211">
        <v>1020</v>
      </c>
      <c r="F94" s="211">
        <v>1110</v>
      </c>
      <c r="G94" s="211">
        <v>1004</v>
      </c>
      <c r="I94" s="211" t="s">
        <v>1383</v>
      </c>
      <c r="J94" s="212" t="s">
        <v>363</v>
      </c>
      <c r="K94" s="211" t="s">
        <v>296</v>
      </c>
      <c r="L94" s="211" t="s">
        <v>874</v>
      </c>
      <c r="AD94" s="213"/>
    </row>
    <row r="95" spans="1:30" s="211" customFormat="1" x14ac:dyDescent="0.25">
      <c r="A95" s="211" t="s">
        <v>145</v>
      </c>
      <c r="B95" s="211">
        <v>2463</v>
      </c>
      <c r="C95" s="211" t="s">
        <v>202</v>
      </c>
      <c r="D95" s="211">
        <v>192005501</v>
      </c>
      <c r="E95" s="211">
        <v>1020</v>
      </c>
      <c r="F95" s="211">
        <v>1110</v>
      </c>
      <c r="G95" s="211">
        <v>1004</v>
      </c>
      <c r="I95" s="211" t="s">
        <v>1384</v>
      </c>
      <c r="J95" s="212" t="s">
        <v>363</v>
      </c>
      <c r="K95" s="211" t="s">
        <v>296</v>
      </c>
      <c r="L95" s="211" t="s">
        <v>874</v>
      </c>
      <c r="AD95" s="213"/>
    </row>
    <row r="96" spans="1:30" s="211" customFormat="1" x14ac:dyDescent="0.25">
      <c r="A96" s="211" t="s">
        <v>145</v>
      </c>
      <c r="B96" s="211">
        <v>2463</v>
      </c>
      <c r="C96" s="211" t="s">
        <v>202</v>
      </c>
      <c r="D96" s="211">
        <v>502351095</v>
      </c>
      <c r="E96" s="211">
        <v>1060</v>
      </c>
      <c r="F96" s="211">
        <v>1271</v>
      </c>
      <c r="G96" s="211">
        <v>1004</v>
      </c>
      <c r="I96" s="211" t="s">
        <v>1385</v>
      </c>
      <c r="J96" s="212" t="s">
        <v>363</v>
      </c>
      <c r="K96" s="211" t="s">
        <v>364</v>
      </c>
      <c r="L96" s="211" t="s">
        <v>1080</v>
      </c>
      <c r="AD96" s="213"/>
    </row>
    <row r="97" spans="1:30" s="211" customFormat="1" x14ac:dyDescent="0.25">
      <c r="A97" s="211" t="s">
        <v>145</v>
      </c>
      <c r="B97" s="211">
        <v>2464</v>
      </c>
      <c r="C97" s="211" t="s">
        <v>203</v>
      </c>
      <c r="D97" s="211">
        <v>192036664</v>
      </c>
      <c r="E97" s="211">
        <v>1060</v>
      </c>
      <c r="F97" s="211">
        <v>1271</v>
      </c>
      <c r="G97" s="211">
        <v>1004</v>
      </c>
      <c r="I97" s="211" t="s">
        <v>1386</v>
      </c>
      <c r="J97" s="212" t="s">
        <v>363</v>
      </c>
      <c r="K97" s="211" t="s">
        <v>294</v>
      </c>
      <c r="L97" s="211" t="s">
        <v>1073</v>
      </c>
      <c r="AD97" s="213"/>
    </row>
    <row r="98" spans="1:30" s="211" customFormat="1" x14ac:dyDescent="0.25">
      <c r="A98" s="211" t="s">
        <v>145</v>
      </c>
      <c r="B98" s="211">
        <v>2465</v>
      </c>
      <c r="C98" s="211" t="s">
        <v>204</v>
      </c>
      <c r="D98" s="211">
        <v>191925357</v>
      </c>
      <c r="E98" s="211">
        <v>1020</v>
      </c>
      <c r="F98" s="211">
        <v>1110</v>
      </c>
      <c r="G98" s="211">
        <v>1004</v>
      </c>
      <c r="I98" s="211" t="s">
        <v>1387</v>
      </c>
      <c r="J98" s="212" t="s">
        <v>363</v>
      </c>
      <c r="K98" s="211" t="s">
        <v>296</v>
      </c>
      <c r="L98" s="211" t="s">
        <v>1211</v>
      </c>
      <c r="AD98" s="213"/>
    </row>
    <row r="99" spans="1:30" s="211" customFormat="1" x14ac:dyDescent="0.25">
      <c r="A99" s="211" t="s">
        <v>145</v>
      </c>
      <c r="B99" s="211">
        <v>2465</v>
      </c>
      <c r="C99" s="211" t="s">
        <v>204</v>
      </c>
      <c r="D99" s="211">
        <v>191985256</v>
      </c>
      <c r="E99" s="211">
        <v>1060</v>
      </c>
      <c r="F99" s="211">
        <v>1230</v>
      </c>
      <c r="G99" s="211">
        <v>1004</v>
      </c>
      <c r="I99" s="211" t="s">
        <v>1388</v>
      </c>
      <c r="J99" s="212" t="s">
        <v>363</v>
      </c>
      <c r="K99" s="211" t="s">
        <v>294</v>
      </c>
      <c r="L99" s="211" t="s">
        <v>514</v>
      </c>
      <c r="AD99" s="213"/>
    </row>
    <row r="100" spans="1:30" s="211" customFormat="1" x14ac:dyDescent="0.25">
      <c r="A100" s="211" t="s">
        <v>145</v>
      </c>
      <c r="B100" s="211">
        <v>2465</v>
      </c>
      <c r="C100" s="211" t="s">
        <v>204</v>
      </c>
      <c r="D100" s="211">
        <v>192046878</v>
      </c>
      <c r="E100" s="211">
        <v>1020</v>
      </c>
      <c r="F100" s="211">
        <v>1110</v>
      </c>
      <c r="G100" s="211">
        <v>1004</v>
      </c>
      <c r="I100" s="211" t="s">
        <v>1389</v>
      </c>
      <c r="J100" s="212" t="s">
        <v>363</v>
      </c>
      <c r="K100" s="211" t="s">
        <v>296</v>
      </c>
      <c r="L100" s="211" t="s">
        <v>1211</v>
      </c>
      <c r="AD100" s="213"/>
    </row>
    <row r="101" spans="1:30" s="211" customFormat="1" x14ac:dyDescent="0.25">
      <c r="A101" s="211" t="s">
        <v>145</v>
      </c>
      <c r="B101" s="211">
        <v>2465</v>
      </c>
      <c r="C101" s="211" t="s">
        <v>204</v>
      </c>
      <c r="D101" s="211">
        <v>502352068</v>
      </c>
      <c r="E101" s="211">
        <v>1060</v>
      </c>
      <c r="F101" s="211">
        <v>1274</v>
      </c>
      <c r="G101" s="211">
        <v>1004</v>
      </c>
      <c r="I101" s="211" t="s">
        <v>1390</v>
      </c>
      <c r="J101" s="212" t="s">
        <v>363</v>
      </c>
      <c r="K101" s="211" t="s">
        <v>294</v>
      </c>
      <c r="L101" s="211" t="s">
        <v>1213</v>
      </c>
      <c r="AD101" s="213"/>
    </row>
    <row r="102" spans="1:30" s="211" customFormat="1" x14ac:dyDescent="0.25">
      <c r="A102" s="211" t="s">
        <v>145</v>
      </c>
      <c r="B102" s="211">
        <v>2465</v>
      </c>
      <c r="C102" s="211" t="s">
        <v>204</v>
      </c>
      <c r="D102" s="211">
        <v>502352152</v>
      </c>
      <c r="E102" s="211">
        <v>1060</v>
      </c>
      <c r="F102" s="211">
        <v>1242</v>
      </c>
      <c r="G102" s="211">
        <v>1004</v>
      </c>
      <c r="I102" s="211" t="s">
        <v>1391</v>
      </c>
      <c r="J102" s="212" t="s">
        <v>363</v>
      </c>
      <c r="K102" s="211" t="s">
        <v>294</v>
      </c>
      <c r="L102" s="211" t="s">
        <v>1214</v>
      </c>
      <c r="AD102" s="213"/>
    </row>
    <row r="103" spans="1:30" s="211" customFormat="1" x14ac:dyDescent="0.25">
      <c r="A103" s="211" t="s">
        <v>145</v>
      </c>
      <c r="B103" s="211">
        <v>2465</v>
      </c>
      <c r="C103" s="211" t="s">
        <v>204</v>
      </c>
      <c r="D103" s="211">
        <v>502352445</v>
      </c>
      <c r="E103" s="211">
        <v>1060</v>
      </c>
      <c r="G103" s="211">
        <v>1004</v>
      </c>
      <c r="I103" s="211" t="s">
        <v>1392</v>
      </c>
      <c r="J103" s="212" t="s">
        <v>363</v>
      </c>
      <c r="K103" s="211" t="s">
        <v>294</v>
      </c>
      <c r="L103" s="211" t="s">
        <v>1018</v>
      </c>
      <c r="AD103" s="213"/>
    </row>
    <row r="104" spans="1:30" s="211" customFormat="1" x14ac:dyDescent="0.25">
      <c r="A104" s="211" t="s">
        <v>145</v>
      </c>
      <c r="B104" s="211">
        <v>2465</v>
      </c>
      <c r="C104" s="211" t="s">
        <v>204</v>
      </c>
      <c r="D104" s="211">
        <v>502352508</v>
      </c>
      <c r="E104" s="211">
        <v>1060</v>
      </c>
      <c r="G104" s="211">
        <v>1004</v>
      </c>
      <c r="I104" s="211" t="s">
        <v>1393</v>
      </c>
      <c r="J104" s="212" t="s">
        <v>363</v>
      </c>
      <c r="K104" s="211" t="s">
        <v>294</v>
      </c>
      <c r="L104" s="211" t="s">
        <v>1215</v>
      </c>
      <c r="AD104" s="213"/>
    </row>
    <row r="105" spans="1:30" s="211" customFormat="1" x14ac:dyDescent="0.25">
      <c r="A105" s="211" t="s">
        <v>145</v>
      </c>
      <c r="B105" s="211">
        <v>2471</v>
      </c>
      <c r="C105" s="211" t="s">
        <v>205</v>
      </c>
      <c r="D105" s="211">
        <v>339191</v>
      </c>
      <c r="E105" s="211">
        <v>1020</v>
      </c>
      <c r="F105" s="211">
        <v>1110</v>
      </c>
      <c r="G105" s="211">
        <v>1004</v>
      </c>
      <c r="I105" s="211" t="s">
        <v>1394</v>
      </c>
      <c r="J105" s="212" t="s">
        <v>363</v>
      </c>
      <c r="K105" s="211" t="s">
        <v>294</v>
      </c>
      <c r="L105" s="211" t="s">
        <v>1063</v>
      </c>
      <c r="AD105" s="213"/>
    </row>
    <row r="106" spans="1:30" s="211" customFormat="1" x14ac:dyDescent="0.25">
      <c r="A106" s="211" t="s">
        <v>145</v>
      </c>
      <c r="B106" s="211">
        <v>2471</v>
      </c>
      <c r="C106" s="211" t="s">
        <v>205</v>
      </c>
      <c r="D106" s="211">
        <v>502326496</v>
      </c>
      <c r="E106" s="211">
        <v>1060</v>
      </c>
      <c r="F106" s="211">
        <v>1242</v>
      </c>
      <c r="G106" s="211">
        <v>1004</v>
      </c>
      <c r="I106" s="211" t="s">
        <v>1395</v>
      </c>
      <c r="J106" s="212" t="s">
        <v>363</v>
      </c>
      <c r="K106" s="211" t="s">
        <v>294</v>
      </c>
      <c r="L106" s="211" t="s">
        <v>849</v>
      </c>
      <c r="AD106" s="213"/>
    </row>
    <row r="107" spans="1:30" s="211" customFormat="1" x14ac:dyDescent="0.25">
      <c r="A107" s="211" t="s">
        <v>145</v>
      </c>
      <c r="B107" s="211">
        <v>2471</v>
      </c>
      <c r="C107" s="211" t="s">
        <v>205</v>
      </c>
      <c r="D107" s="211">
        <v>502326543</v>
      </c>
      <c r="E107" s="211">
        <v>1060</v>
      </c>
      <c r="G107" s="211">
        <v>1004</v>
      </c>
      <c r="I107" s="211" t="s">
        <v>1396</v>
      </c>
      <c r="J107" s="212" t="s">
        <v>363</v>
      </c>
      <c r="K107" s="211" t="s">
        <v>294</v>
      </c>
      <c r="L107" s="211" t="s">
        <v>1064</v>
      </c>
      <c r="AD107" s="213"/>
    </row>
    <row r="108" spans="1:30" s="211" customFormat="1" x14ac:dyDescent="0.25">
      <c r="A108" s="211" t="s">
        <v>145</v>
      </c>
      <c r="B108" s="211">
        <v>2471</v>
      </c>
      <c r="C108" s="211" t="s">
        <v>205</v>
      </c>
      <c r="D108" s="211">
        <v>502326566</v>
      </c>
      <c r="E108" s="211">
        <v>1060</v>
      </c>
      <c r="G108" s="211">
        <v>1004</v>
      </c>
      <c r="I108" s="211" t="s">
        <v>1397</v>
      </c>
      <c r="J108" s="212" t="s">
        <v>363</v>
      </c>
      <c r="K108" s="211" t="s">
        <v>294</v>
      </c>
      <c r="L108" s="211" t="s">
        <v>1012</v>
      </c>
      <c r="AD108" s="213"/>
    </row>
    <row r="109" spans="1:30" s="211" customFormat="1" x14ac:dyDescent="0.25">
      <c r="A109" s="211" t="s">
        <v>145</v>
      </c>
      <c r="B109" s="211">
        <v>2472</v>
      </c>
      <c r="C109" s="211" t="s">
        <v>206</v>
      </c>
      <c r="D109" s="211">
        <v>339356</v>
      </c>
      <c r="E109" s="211">
        <v>1020</v>
      </c>
      <c r="F109" s="211">
        <v>1110</v>
      </c>
      <c r="G109" s="211">
        <v>1004</v>
      </c>
      <c r="I109" s="211" t="s">
        <v>1398</v>
      </c>
      <c r="J109" s="212" t="s">
        <v>363</v>
      </c>
      <c r="K109" s="211" t="s">
        <v>364</v>
      </c>
      <c r="L109" s="211" t="s">
        <v>1021</v>
      </c>
      <c r="AD109" s="213"/>
    </row>
    <row r="110" spans="1:30" s="211" customFormat="1" x14ac:dyDescent="0.25">
      <c r="A110" s="211" t="s">
        <v>145</v>
      </c>
      <c r="B110" s="211">
        <v>2472</v>
      </c>
      <c r="C110" s="211" t="s">
        <v>206</v>
      </c>
      <c r="D110" s="211">
        <v>191949232</v>
      </c>
      <c r="E110" s="211">
        <v>1020</v>
      </c>
      <c r="F110" s="211">
        <v>1110</v>
      </c>
      <c r="G110" s="211">
        <v>1004</v>
      </c>
      <c r="I110" s="211" t="s">
        <v>1399</v>
      </c>
      <c r="J110" s="212" t="s">
        <v>363</v>
      </c>
      <c r="K110" s="211" t="s">
        <v>294</v>
      </c>
      <c r="L110" s="211" t="s">
        <v>1270</v>
      </c>
      <c r="AD110" s="213"/>
    </row>
    <row r="111" spans="1:30" s="211" customFormat="1" x14ac:dyDescent="0.25">
      <c r="A111" s="211" t="s">
        <v>145</v>
      </c>
      <c r="B111" s="211">
        <v>2472</v>
      </c>
      <c r="C111" s="211" t="s">
        <v>206</v>
      </c>
      <c r="D111" s="211">
        <v>504133715</v>
      </c>
      <c r="E111" s="211">
        <v>1060</v>
      </c>
      <c r="F111" s="211">
        <v>1242</v>
      </c>
      <c r="G111" s="211">
        <v>1004</v>
      </c>
      <c r="I111" s="211" t="s">
        <v>1400</v>
      </c>
      <c r="J111" s="212" t="s">
        <v>363</v>
      </c>
      <c r="K111" s="211" t="s">
        <v>294</v>
      </c>
      <c r="L111" s="211" t="s">
        <v>1271</v>
      </c>
      <c r="AD111" s="213"/>
    </row>
    <row r="112" spans="1:30" s="211" customFormat="1" x14ac:dyDescent="0.25">
      <c r="A112" s="211" t="s">
        <v>145</v>
      </c>
      <c r="B112" s="211">
        <v>2473</v>
      </c>
      <c r="C112" s="211" t="s">
        <v>207</v>
      </c>
      <c r="D112" s="211">
        <v>339701</v>
      </c>
      <c r="E112" s="211">
        <v>1020</v>
      </c>
      <c r="F112" s="211">
        <v>1121</v>
      </c>
      <c r="G112" s="211">
        <v>1004</v>
      </c>
      <c r="I112" s="211" t="s">
        <v>1401</v>
      </c>
      <c r="J112" s="212" t="s">
        <v>363</v>
      </c>
      <c r="K112" s="211" t="s">
        <v>296</v>
      </c>
      <c r="L112" s="211" t="s">
        <v>403</v>
      </c>
      <c r="AD112" s="213"/>
    </row>
    <row r="113" spans="1:30" s="211" customFormat="1" x14ac:dyDescent="0.25">
      <c r="A113" s="211" t="s">
        <v>145</v>
      </c>
      <c r="B113" s="211">
        <v>2473</v>
      </c>
      <c r="C113" s="211" t="s">
        <v>207</v>
      </c>
      <c r="D113" s="211">
        <v>340271</v>
      </c>
      <c r="E113" s="211">
        <v>1020</v>
      </c>
      <c r="F113" s="211">
        <v>1110</v>
      </c>
      <c r="G113" s="211">
        <v>1004</v>
      </c>
      <c r="I113" s="211" t="s">
        <v>1402</v>
      </c>
      <c r="J113" s="212" t="s">
        <v>363</v>
      </c>
      <c r="K113" s="211" t="s">
        <v>296</v>
      </c>
      <c r="L113" s="211" t="s">
        <v>404</v>
      </c>
      <c r="AD113" s="213"/>
    </row>
    <row r="114" spans="1:30" s="211" customFormat="1" x14ac:dyDescent="0.25">
      <c r="A114" s="211" t="s">
        <v>145</v>
      </c>
      <c r="B114" s="211">
        <v>2473</v>
      </c>
      <c r="C114" s="211" t="s">
        <v>207</v>
      </c>
      <c r="D114" s="211">
        <v>340357</v>
      </c>
      <c r="E114" s="211">
        <v>1020</v>
      </c>
      <c r="F114" s="211">
        <v>1121</v>
      </c>
      <c r="G114" s="211">
        <v>1004</v>
      </c>
      <c r="I114" s="211" t="s">
        <v>1403</v>
      </c>
      <c r="J114" s="212" t="s">
        <v>363</v>
      </c>
      <c r="K114" s="211" t="s">
        <v>296</v>
      </c>
      <c r="L114" s="211" t="s">
        <v>405</v>
      </c>
      <c r="AD114" s="213"/>
    </row>
    <row r="115" spans="1:30" s="211" customFormat="1" x14ac:dyDescent="0.25">
      <c r="A115" s="211" t="s">
        <v>145</v>
      </c>
      <c r="B115" s="211">
        <v>2473</v>
      </c>
      <c r="C115" s="211" t="s">
        <v>207</v>
      </c>
      <c r="D115" s="211">
        <v>340717</v>
      </c>
      <c r="E115" s="211">
        <v>1020</v>
      </c>
      <c r="F115" s="211">
        <v>1110</v>
      </c>
      <c r="G115" s="211">
        <v>1004</v>
      </c>
      <c r="I115" s="211" t="s">
        <v>1404</v>
      </c>
      <c r="J115" s="212" t="s">
        <v>363</v>
      </c>
      <c r="K115" s="211" t="s">
        <v>364</v>
      </c>
      <c r="L115" s="211" t="s">
        <v>975</v>
      </c>
      <c r="AD115" s="213"/>
    </row>
    <row r="116" spans="1:30" s="211" customFormat="1" x14ac:dyDescent="0.25">
      <c r="A116" s="211" t="s">
        <v>145</v>
      </c>
      <c r="B116" s="211">
        <v>2473</v>
      </c>
      <c r="C116" s="211" t="s">
        <v>207</v>
      </c>
      <c r="D116" s="211">
        <v>2122071</v>
      </c>
      <c r="E116" s="211">
        <v>1020</v>
      </c>
      <c r="F116" s="211">
        <v>1110</v>
      </c>
      <c r="G116" s="211">
        <v>1004</v>
      </c>
      <c r="I116" s="211" t="s">
        <v>1402</v>
      </c>
      <c r="J116" s="212" t="s">
        <v>363</v>
      </c>
      <c r="K116" s="211" t="s">
        <v>296</v>
      </c>
      <c r="L116" s="211" t="s">
        <v>404</v>
      </c>
      <c r="AD116" s="213"/>
    </row>
    <row r="117" spans="1:30" s="211" customFormat="1" x14ac:dyDescent="0.25">
      <c r="A117" s="211" t="s">
        <v>145</v>
      </c>
      <c r="B117" s="211">
        <v>2473</v>
      </c>
      <c r="C117" s="211" t="s">
        <v>207</v>
      </c>
      <c r="D117" s="211">
        <v>3143338</v>
      </c>
      <c r="E117" s="211">
        <v>1020</v>
      </c>
      <c r="F117" s="211">
        <v>1121</v>
      </c>
      <c r="G117" s="211">
        <v>1004</v>
      </c>
      <c r="I117" s="211" t="s">
        <v>1401</v>
      </c>
      <c r="J117" s="212" t="s">
        <v>363</v>
      </c>
      <c r="K117" s="211" t="s">
        <v>296</v>
      </c>
      <c r="L117" s="211" t="s">
        <v>403</v>
      </c>
      <c r="AD117" s="213"/>
    </row>
    <row r="118" spans="1:30" s="211" customFormat="1" x14ac:dyDescent="0.25">
      <c r="A118" s="211" t="s">
        <v>145</v>
      </c>
      <c r="B118" s="211">
        <v>2473</v>
      </c>
      <c r="C118" s="211" t="s">
        <v>207</v>
      </c>
      <c r="D118" s="211">
        <v>190077126</v>
      </c>
      <c r="E118" s="211">
        <v>1020</v>
      </c>
      <c r="F118" s="211">
        <v>1110</v>
      </c>
      <c r="G118" s="211">
        <v>1004</v>
      </c>
      <c r="I118" s="211" t="s">
        <v>1405</v>
      </c>
      <c r="J118" s="212" t="s">
        <v>363</v>
      </c>
      <c r="K118" s="211" t="s">
        <v>294</v>
      </c>
      <c r="L118" s="211" t="s">
        <v>1193</v>
      </c>
      <c r="AD118" s="213"/>
    </row>
    <row r="119" spans="1:30" s="211" customFormat="1" x14ac:dyDescent="0.25">
      <c r="A119" s="211" t="s">
        <v>145</v>
      </c>
      <c r="B119" s="211">
        <v>2473</v>
      </c>
      <c r="C119" s="211" t="s">
        <v>207</v>
      </c>
      <c r="D119" s="211">
        <v>190200579</v>
      </c>
      <c r="E119" s="211">
        <v>1020</v>
      </c>
      <c r="F119" s="211">
        <v>1121</v>
      </c>
      <c r="G119" s="211">
        <v>1004</v>
      </c>
      <c r="I119" s="211" t="s">
        <v>1406</v>
      </c>
      <c r="J119" s="212" t="s">
        <v>363</v>
      </c>
      <c r="K119" s="211" t="s">
        <v>296</v>
      </c>
      <c r="L119" s="211" t="s">
        <v>405</v>
      </c>
      <c r="AD119" s="213"/>
    </row>
    <row r="120" spans="1:30" s="211" customFormat="1" x14ac:dyDescent="0.25">
      <c r="A120" s="211" t="s">
        <v>145</v>
      </c>
      <c r="B120" s="211">
        <v>2473</v>
      </c>
      <c r="C120" s="211" t="s">
        <v>207</v>
      </c>
      <c r="D120" s="211">
        <v>190734129</v>
      </c>
      <c r="E120" s="211">
        <v>1020</v>
      </c>
      <c r="F120" s="211">
        <v>1110</v>
      </c>
      <c r="G120" s="211">
        <v>1004</v>
      </c>
      <c r="I120" s="211" t="s">
        <v>1407</v>
      </c>
      <c r="J120" s="212" t="s">
        <v>363</v>
      </c>
      <c r="K120" s="211" t="s">
        <v>296</v>
      </c>
      <c r="L120" s="211" t="s">
        <v>406</v>
      </c>
      <c r="AD120" s="213"/>
    </row>
    <row r="121" spans="1:30" s="211" customFormat="1" x14ac:dyDescent="0.25">
      <c r="A121" s="211" t="s">
        <v>145</v>
      </c>
      <c r="B121" s="211">
        <v>2473</v>
      </c>
      <c r="C121" s="211" t="s">
        <v>207</v>
      </c>
      <c r="D121" s="211">
        <v>190734130</v>
      </c>
      <c r="E121" s="211">
        <v>1020</v>
      </c>
      <c r="F121" s="211">
        <v>1110</v>
      </c>
      <c r="G121" s="211">
        <v>1004</v>
      </c>
      <c r="I121" s="211" t="s">
        <v>1407</v>
      </c>
      <c r="J121" s="212" t="s">
        <v>363</v>
      </c>
      <c r="K121" s="211" t="s">
        <v>296</v>
      </c>
      <c r="L121" s="211" t="s">
        <v>406</v>
      </c>
      <c r="AD121" s="213"/>
    </row>
    <row r="122" spans="1:30" s="211" customFormat="1" x14ac:dyDescent="0.25">
      <c r="A122" s="211" t="s">
        <v>145</v>
      </c>
      <c r="B122" s="211">
        <v>2473</v>
      </c>
      <c r="C122" s="211" t="s">
        <v>207</v>
      </c>
      <c r="D122" s="211">
        <v>190874689</v>
      </c>
      <c r="E122" s="211">
        <v>1020</v>
      </c>
      <c r="F122" s="211">
        <v>1110</v>
      </c>
      <c r="G122" s="211">
        <v>1003</v>
      </c>
      <c r="I122" s="211" t="s">
        <v>1408</v>
      </c>
      <c r="J122" s="212" t="s">
        <v>363</v>
      </c>
      <c r="K122" s="211" t="s">
        <v>296</v>
      </c>
      <c r="L122" s="211" t="s">
        <v>407</v>
      </c>
      <c r="AD122" s="213"/>
    </row>
    <row r="123" spans="1:30" s="211" customFormat="1" x14ac:dyDescent="0.25">
      <c r="A123" s="211" t="s">
        <v>145</v>
      </c>
      <c r="B123" s="211">
        <v>2473</v>
      </c>
      <c r="C123" s="211" t="s">
        <v>207</v>
      </c>
      <c r="D123" s="211">
        <v>190874690</v>
      </c>
      <c r="E123" s="211">
        <v>1020</v>
      </c>
      <c r="F123" s="211">
        <v>1110</v>
      </c>
      <c r="G123" s="211">
        <v>1003</v>
      </c>
      <c r="I123" s="211" t="s">
        <v>1409</v>
      </c>
      <c r="J123" s="212" t="s">
        <v>363</v>
      </c>
      <c r="K123" s="211" t="s">
        <v>296</v>
      </c>
      <c r="L123" s="211" t="s">
        <v>407</v>
      </c>
      <c r="AD123" s="213"/>
    </row>
    <row r="124" spans="1:30" s="211" customFormat="1" x14ac:dyDescent="0.25">
      <c r="A124" s="211" t="s">
        <v>145</v>
      </c>
      <c r="B124" s="211">
        <v>2473</v>
      </c>
      <c r="C124" s="211" t="s">
        <v>207</v>
      </c>
      <c r="D124" s="211">
        <v>191675044</v>
      </c>
      <c r="E124" s="211">
        <v>1060</v>
      </c>
      <c r="F124" s="211">
        <v>1261</v>
      </c>
      <c r="G124" s="211">
        <v>1004</v>
      </c>
      <c r="I124" s="211" t="s">
        <v>1410</v>
      </c>
      <c r="J124" s="212" t="s">
        <v>363</v>
      </c>
      <c r="K124" s="211" t="s">
        <v>294</v>
      </c>
      <c r="L124" s="211" t="s">
        <v>735</v>
      </c>
      <c r="AD124" s="213"/>
    </row>
    <row r="125" spans="1:30" s="211" customFormat="1" x14ac:dyDescent="0.25">
      <c r="A125" s="211" t="s">
        <v>145</v>
      </c>
      <c r="B125" s="211">
        <v>2473</v>
      </c>
      <c r="C125" s="211" t="s">
        <v>207</v>
      </c>
      <c r="D125" s="211">
        <v>191958968</v>
      </c>
      <c r="E125" s="211">
        <v>1020</v>
      </c>
      <c r="F125" s="211">
        <v>1110</v>
      </c>
      <c r="G125" s="211">
        <v>1004</v>
      </c>
      <c r="I125" s="211" t="s">
        <v>1411</v>
      </c>
      <c r="J125" s="212" t="s">
        <v>363</v>
      </c>
      <c r="K125" s="211" t="s">
        <v>364</v>
      </c>
      <c r="L125" s="211" t="s">
        <v>813</v>
      </c>
      <c r="AD125" s="213"/>
    </row>
    <row r="126" spans="1:30" s="211" customFormat="1" x14ac:dyDescent="0.25">
      <c r="A126" s="211" t="s">
        <v>145</v>
      </c>
      <c r="B126" s="211">
        <v>2473</v>
      </c>
      <c r="C126" s="211" t="s">
        <v>207</v>
      </c>
      <c r="D126" s="211">
        <v>191982577</v>
      </c>
      <c r="E126" s="211">
        <v>1060</v>
      </c>
      <c r="F126" s="211">
        <v>1242</v>
      </c>
      <c r="G126" s="211">
        <v>1004</v>
      </c>
      <c r="I126" s="211" t="s">
        <v>1412</v>
      </c>
      <c r="J126" s="212" t="s">
        <v>363</v>
      </c>
      <c r="K126" s="211" t="s">
        <v>364</v>
      </c>
      <c r="L126" s="211" t="s">
        <v>749</v>
      </c>
      <c r="AD126" s="213"/>
    </row>
    <row r="127" spans="1:30" s="211" customFormat="1" x14ac:dyDescent="0.25">
      <c r="A127" s="211" t="s">
        <v>145</v>
      </c>
      <c r="B127" s="211">
        <v>2473</v>
      </c>
      <c r="C127" s="211" t="s">
        <v>207</v>
      </c>
      <c r="D127" s="211">
        <v>504154886</v>
      </c>
      <c r="E127" s="211">
        <v>1060</v>
      </c>
      <c r="F127" s="211">
        <v>1274</v>
      </c>
      <c r="G127" s="211">
        <v>1004</v>
      </c>
      <c r="I127" s="211" t="s">
        <v>1413</v>
      </c>
      <c r="J127" s="212" t="s">
        <v>363</v>
      </c>
      <c r="K127" s="211" t="s">
        <v>294</v>
      </c>
      <c r="L127" s="211" t="s">
        <v>876</v>
      </c>
      <c r="AD127" s="213"/>
    </row>
    <row r="128" spans="1:30" s="211" customFormat="1" x14ac:dyDescent="0.25">
      <c r="A128" s="211" t="s">
        <v>145</v>
      </c>
      <c r="B128" s="211">
        <v>2473</v>
      </c>
      <c r="C128" s="211" t="s">
        <v>207</v>
      </c>
      <c r="D128" s="211">
        <v>504155044</v>
      </c>
      <c r="E128" s="211">
        <v>1060</v>
      </c>
      <c r="F128" s="211">
        <v>1274</v>
      </c>
      <c r="G128" s="211">
        <v>1004</v>
      </c>
      <c r="I128" s="211" t="s">
        <v>1414</v>
      </c>
      <c r="J128" s="212" t="s">
        <v>363</v>
      </c>
      <c r="K128" s="211" t="s">
        <v>294</v>
      </c>
      <c r="L128" s="211" t="s">
        <v>1194</v>
      </c>
      <c r="AD128" s="213"/>
    </row>
    <row r="129" spans="1:30" s="211" customFormat="1" x14ac:dyDescent="0.25">
      <c r="A129" s="211" t="s">
        <v>145</v>
      </c>
      <c r="B129" s="211">
        <v>2473</v>
      </c>
      <c r="C129" s="211" t="s">
        <v>207</v>
      </c>
      <c r="D129" s="211">
        <v>504155074</v>
      </c>
      <c r="E129" s="211">
        <v>1060</v>
      </c>
      <c r="F129" s="211">
        <v>1242</v>
      </c>
      <c r="G129" s="211">
        <v>1004</v>
      </c>
      <c r="I129" s="211" t="s">
        <v>1415</v>
      </c>
      <c r="J129" s="212" t="s">
        <v>363</v>
      </c>
      <c r="K129" s="211" t="s">
        <v>364</v>
      </c>
      <c r="L129" s="211" t="s">
        <v>819</v>
      </c>
      <c r="AD129" s="213"/>
    </row>
    <row r="130" spans="1:30" s="211" customFormat="1" x14ac:dyDescent="0.25">
      <c r="A130" s="211" t="s">
        <v>145</v>
      </c>
      <c r="B130" s="211">
        <v>2473</v>
      </c>
      <c r="C130" s="211" t="s">
        <v>207</v>
      </c>
      <c r="D130" s="211">
        <v>504155254</v>
      </c>
      <c r="E130" s="211">
        <v>1060</v>
      </c>
      <c r="F130" s="211">
        <v>1242</v>
      </c>
      <c r="G130" s="211">
        <v>1004</v>
      </c>
      <c r="I130" s="211" t="s">
        <v>1416</v>
      </c>
      <c r="J130" s="212" t="s">
        <v>363</v>
      </c>
      <c r="K130" s="211" t="s">
        <v>364</v>
      </c>
      <c r="L130" s="211" t="s">
        <v>846</v>
      </c>
      <c r="AD130" s="213"/>
    </row>
    <row r="131" spans="1:30" s="211" customFormat="1" x14ac:dyDescent="0.25">
      <c r="A131" s="211" t="s">
        <v>145</v>
      </c>
      <c r="B131" s="211">
        <v>2474</v>
      </c>
      <c r="C131" s="211" t="s">
        <v>208</v>
      </c>
      <c r="D131" s="211">
        <v>101420097</v>
      </c>
      <c r="E131" s="211">
        <v>1040</v>
      </c>
      <c r="G131" s="211">
        <v>1004</v>
      </c>
      <c r="I131" s="211" t="s">
        <v>1417</v>
      </c>
      <c r="J131" s="212" t="s">
        <v>363</v>
      </c>
      <c r="K131" s="211" t="s">
        <v>294</v>
      </c>
      <c r="L131" s="211" t="s">
        <v>1216</v>
      </c>
      <c r="AD131" s="213"/>
    </row>
    <row r="132" spans="1:30" s="211" customFormat="1" x14ac:dyDescent="0.25">
      <c r="A132" s="211" t="s">
        <v>145</v>
      </c>
      <c r="B132" s="211">
        <v>2474</v>
      </c>
      <c r="C132" s="211" t="s">
        <v>208</v>
      </c>
      <c r="D132" s="211">
        <v>192026245</v>
      </c>
      <c r="E132" s="211">
        <v>1020</v>
      </c>
      <c r="F132" s="211">
        <v>1110</v>
      </c>
      <c r="G132" s="211">
        <v>1004</v>
      </c>
      <c r="I132" s="211" t="s">
        <v>1418</v>
      </c>
      <c r="J132" s="212" t="s">
        <v>363</v>
      </c>
      <c r="K132" s="211" t="s">
        <v>364</v>
      </c>
      <c r="L132" s="211" t="s">
        <v>1287</v>
      </c>
      <c r="AD132" s="213"/>
    </row>
    <row r="133" spans="1:30" s="211" customFormat="1" x14ac:dyDescent="0.25">
      <c r="A133" s="211" t="s">
        <v>145</v>
      </c>
      <c r="B133" s="211">
        <v>2474</v>
      </c>
      <c r="C133" s="211" t="s">
        <v>208</v>
      </c>
      <c r="D133" s="211">
        <v>502326629</v>
      </c>
      <c r="E133" s="211">
        <v>1060</v>
      </c>
      <c r="F133" s="211">
        <v>1263</v>
      </c>
      <c r="G133" s="211">
        <v>1004</v>
      </c>
      <c r="I133" s="211" t="s">
        <v>1419</v>
      </c>
      <c r="J133" s="212" t="s">
        <v>363</v>
      </c>
      <c r="K133" s="211" t="s">
        <v>294</v>
      </c>
      <c r="L133" s="211" t="s">
        <v>1217</v>
      </c>
      <c r="AD133" s="213"/>
    </row>
    <row r="134" spans="1:30" s="211" customFormat="1" x14ac:dyDescent="0.25">
      <c r="A134" s="211" t="s">
        <v>145</v>
      </c>
      <c r="B134" s="211">
        <v>2475</v>
      </c>
      <c r="C134" s="211" t="s">
        <v>209</v>
      </c>
      <c r="D134" s="211">
        <v>2124161</v>
      </c>
      <c r="E134" s="211">
        <v>1060</v>
      </c>
      <c r="G134" s="211">
        <v>1004</v>
      </c>
      <c r="I134" s="211" t="s">
        <v>1420</v>
      </c>
      <c r="J134" s="212" t="s">
        <v>363</v>
      </c>
      <c r="K134" s="211" t="s">
        <v>294</v>
      </c>
      <c r="L134" s="211" t="s">
        <v>850</v>
      </c>
      <c r="AD134" s="213"/>
    </row>
    <row r="135" spans="1:30" s="211" customFormat="1" x14ac:dyDescent="0.25">
      <c r="A135" s="211" t="s">
        <v>145</v>
      </c>
      <c r="B135" s="211">
        <v>2475</v>
      </c>
      <c r="C135" s="211" t="s">
        <v>209</v>
      </c>
      <c r="D135" s="211">
        <v>502338673</v>
      </c>
      <c r="E135" s="211">
        <v>1060</v>
      </c>
      <c r="F135" s="211">
        <v>1251</v>
      </c>
      <c r="G135" s="211">
        <v>1004</v>
      </c>
      <c r="I135" s="211" t="s">
        <v>1421</v>
      </c>
      <c r="J135" s="212" t="s">
        <v>363</v>
      </c>
      <c r="K135" s="211" t="s">
        <v>294</v>
      </c>
      <c r="L135" s="211" t="s">
        <v>958</v>
      </c>
      <c r="AD135" s="213"/>
    </row>
    <row r="136" spans="1:30" s="211" customFormat="1" x14ac:dyDescent="0.25">
      <c r="A136" s="211" t="s">
        <v>145</v>
      </c>
      <c r="B136" s="211">
        <v>2476</v>
      </c>
      <c r="C136" s="211" t="s">
        <v>210</v>
      </c>
      <c r="D136" s="211">
        <v>341684</v>
      </c>
      <c r="E136" s="211">
        <v>1040</v>
      </c>
      <c r="G136" s="211">
        <v>1004</v>
      </c>
      <c r="I136" s="211" t="s">
        <v>1422</v>
      </c>
      <c r="J136" s="212" t="s">
        <v>363</v>
      </c>
      <c r="K136" s="211" t="s">
        <v>364</v>
      </c>
      <c r="L136" s="211" t="s">
        <v>733</v>
      </c>
      <c r="AD136" s="213"/>
    </row>
    <row r="137" spans="1:30" s="211" customFormat="1" x14ac:dyDescent="0.25">
      <c r="A137" s="211" t="s">
        <v>145</v>
      </c>
      <c r="B137" s="211">
        <v>2476</v>
      </c>
      <c r="C137" s="211" t="s">
        <v>210</v>
      </c>
      <c r="D137" s="211">
        <v>342547</v>
      </c>
      <c r="E137" s="211">
        <v>1060</v>
      </c>
      <c r="G137" s="211">
        <v>1004</v>
      </c>
      <c r="I137" s="211" t="s">
        <v>1423</v>
      </c>
      <c r="J137" s="212" t="s">
        <v>363</v>
      </c>
      <c r="K137" s="211" t="s">
        <v>364</v>
      </c>
      <c r="L137" s="211" t="s">
        <v>823</v>
      </c>
      <c r="AD137" s="213"/>
    </row>
    <row r="138" spans="1:30" s="211" customFormat="1" x14ac:dyDescent="0.25">
      <c r="A138" s="211" t="s">
        <v>145</v>
      </c>
      <c r="B138" s="211">
        <v>2476</v>
      </c>
      <c r="C138" s="211" t="s">
        <v>210</v>
      </c>
      <c r="D138" s="211">
        <v>191568292</v>
      </c>
      <c r="E138" s="211">
        <v>1020</v>
      </c>
      <c r="F138" s="211">
        <v>1110</v>
      </c>
      <c r="G138" s="211">
        <v>1004</v>
      </c>
      <c r="I138" s="211" t="s">
        <v>1424</v>
      </c>
      <c r="J138" s="212" t="s">
        <v>363</v>
      </c>
      <c r="K138" s="211" t="s">
        <v>364</v>
      </c>
      <c r="L138" s="211" t="s">
        <v>734</v>
      </c>
      <c r="AD138" s="213"/>
    </row>
    <row r="139" spans="1:30" s="211" customFormat="1" x14ac:dyDescent="0.25">
      <c r="A139" s="211" t="s">
        <v>145</v>
      </c>
      <c r="B139" s="211">
        <v>2476</v>
      </c>
      <c r="C139" s="211" t="s">
        <v>210</v>
      </c>
      <c r="D139" s="211">
        <v>191949243</v>
      </c>
      <c r="E139" s="211">
        <v>1060</v>
      </c>
      <c r="F139" s="211">
        <v>1274</v>
      </c>
      <c r="G139" s="211">
        <v>1004</v>
      </c>
      <c r="I139" s="211" t="s">
        <v>1425</v>
      </c>
      <c r="J139" s="212" t="s">
        <v>363</v>
      </c>
      <c r="K139" s="211" t="s">
        <v>294</v>
      </c>
      <c r="L139" s="211" t="s">
        <v>732</v>
      </c>
      <c r="AD139" s="213"/>
    </row>
    <row r="140" spans="1:30" s="211" customFormat="1" x14ac:dyDescent="0.25">
      <c r="A140" s="211" t="s">
        <v>145</v>
      </c>
      <c r="B140" s="211">
        <v>2476</v>
      </c>
      <c r="C140" s="211" t="s">
        <v>210</v>
      </c>
      <c r="D140" s="211">
        <v>191977766</v>
      </c>
      <c r="E140" s="211">
        <v>1020</v>
      </c>
      <c r="F140" s="211">
        <v>1110</v>
      </c>
      <c r="G140" s="211">
        <v>1004</v>
      </c>
      <c r="I140" s="211" t="s">
        <v>1426</v>
      </c>
      <c r="J140" s="212" t="s">
        <v>363</v>
      </c>
      <c r="K140" s="211" t="s">
        <v>294</v>
      </c>
      <c r="L140" s="211" t="s">
        <v>1272</v>
      </c>
      <c r="AD140" s="213"/>
    </row>
    <row r="141" spans="1:30" s="211" customFormat="1" x14ac:dyDescent="0.25">
      <c r="A141" s="211" t="s">
        <v>145</v>
      </c>
      <c r="B141" s="211">
        <v>2476</v>
      </c>
      <c r="C141" s="211" t="s">
        <v>210</v>
      </c>
      <c r="D141" s="211">
        <v>191977767</v>
      </c>
      <c r="E141" s="211">
        <v>1020</v>
      </c>
      <c r="F141" s="211">
        <v>1110</v>
      </c>
      <c r="G141" s="211">
        <v>1004</v>
      </c>
      <c r="I141" s="211" t="s">
        <v>1427</v>
      </c>
      <c r="J141" s="212" t="s">
        <v>363</v>
      </c>
      <c r="K141" s="211" t="s">
        <v>294</v>
      </c>
      <c r="L141" s="211" t="s">
        <v>1273</v>
      </c>
      <c r="AD141" s="213"/>
    </row>
    <row r="142" spans="1:30" s="211" customFormat="1" x14ac:dyDescent="0.25">
      <c r="A142" s="211" t="s">
        <v>145</v>
      </c>
      <c r="B142" s="211">
        <v>2476</v>
      </c>
      <c r="C142" s="211" t="s">
        <v>210</v>
      </c>
      <c r="D142" s="211">
        <v>191977768</v>
      </c>
      <c r="E142" s="211">
        <v>1020</v>
      </c>
      <c r="F142" s="211">
        <v>1110</v>
      </c>
      <c r="G142" s="211">
        <v>1004</v>
      </c>
      <c r="I142" s="211" t="s">
        <v>1428</v>
      </c>
      <c r="J142" s="212" t="s">
        <v>363</v>
      </c>
      <c r="K142" s="211" t="s">
        <v>294</v>
      </c>
      <c r="L142" s="211" t="s">
        <v>1274</v>
      </c>
      <c r="AD142" s="213"/>
    </row>
    <row r="143" spans="1:30" s="211" customFormat="1" x14ac:dyDescent="0.25">
      <c r="A143" s="211" t="s">
        <v>145</v>
      </c>
      <c r="B143" s="211">
        <v>2476</v>
      </c>
      <c r="C143" s="211" t="s">
        <v>210</v>
      </c>
      <c r="D143" s="211">
        <v>191977769</v>
      </c>
      <c r="E143" s="211">
        <v>1020</v>
      </c>
      <c r="F143" s="211">
        <v>1110</v>
      </c>
      <c r="G143" s="211">
        <v>1004</v>
      </c>
      <c r="I143" s="211" t="s">
        <v>1429</v>
      </c>
      <c r="J143" s="212" t="s">
        <v>363</v>
      </c>
      <c r="K143" s="211" t="s">
        <v>294</v>
      </c>
      <c r="L143" s="211" t="s">
        <v>1275</v>
      </c>
      <c r="AD143" s="213"/>
    </row>
    <row r="144" spans="1:30" s="211" customFormat="1" x14ac:dyDescent="0.25">
      <c r="A144" s="211" t="s">
        <v>145</v>
      </c>
      <c r="B144" s="211">
        <v>2476</v>
      </c>
      <c r="C144" s="211" t="s">
        <v>210</v>
      </c>
      <c r="D144" s="211">
        <v>502326837</v>
      </c>
      <c r="E144" s="211">
        <v>1060</v>
      </c>
      <c r="F144" s="211">
        <v>1271</v>
      </c>
      <c r="G144" s="211">
        <v>1004</v>
      </c>
      <c r="I144" s="211" t="s">
        <v>1430</v>
      </c>
      <c r="J144" s="212" t="s">
        <v>363</v>
      </c>
      <c r="K144" s="211" t="s">
        <v>294</v>
      </c>
      <c r="L144" s="211" t="s">
        <v>755</v>
      </c>
      <c r="AD144" s="213"/>
    </row>
    <row r="145" spans="1:30" s="211" customFormat="1" x14ac:dyDescent="0.25">
      <c r="A145" s="211" t="s">
        <v>145</v>
      </c>
      <c r="B145" s="211">
        <v>2477</v>
      </c>
      <c r="C145" s="211" t="s">
        <v>211</v>
      </c>
      <c r="D145" s="211">
        <v>504133964</v>
      </c>
      <c r="E145" s="211">
        <v>1060</v>
      </c>
      <c r="F145" s="211">
        <v>1242</v>
      </c>
      <c r="G145" s="211">
        <v>1004</v>
      </c>
      <c r="I145" s="211" t="s">
        <v>1431</v>
      </c>
      <c r="J145" s="212" t="s">
        <v>363</v>
      </c>
      <c r="K145" s="211" t="s">
        <v>364</v>
      </c>
      <c r="L145" s="211" t="s">
        <v>820</v>
      </c>
      <c r="AD145" s="213"/>
    </row>
    <row r="146" spans="1:30" s="211" customFormat="1" x14ac:dyDescent="0.25">
      <c r="A146" s="211" t="s">
        <v>145</v>
      </c>
      <c r="B146" s="211">
        <v>2478</v>
      </c>
      <c r="C146" s="211" t="s">
        <v>212</v>
      </c>
      <c r="D146" s="211">
        <v>192004576</v>
      </c>
      <c r="E146" s="211">
        <v>1060</v>
      </c>
      <c r="F146" s="211">
        <v>1274</v>
      </c>
      <c r="G146" s="211">
        <v>1004</v>
      </c>
      <c r="I146" s="211" t="s">
        <v>1432</v>
      </c>
      <c r="J146" s="212" t="s">
        <v>363</v>
      </c>
      <c r="K146" s="211" t="s">
        <v>294</v>
      </c>
      <c r="L146" s="211" t="s">
        <v>796</v>
      </c>
      <c r="AD146" s="213"/>
    </row>
    <row r="147" spans="1:30" s="211" customFormat="1" x14ac:dyDescent="0.25">
      <c r="A147" s="211" t="s">
        <v>145</v>
      </c>
      <c r="B147" s="211">
        <v>2478</v>
      </c>
      <c r="C147" s="211" t="s">
        <v>212</v>
      </c>
      <c r="D147" s="211">
        <v>504176765</v>
      </c>
      <c r="E147" s="211">
        <v>1060</v>
      </c>
      <c r="F147" s="211">
        <v>1274</v>
      </c>
      <c r="G147" s="211">
        <v>1004</v>
      </c>
      <c r="I147" s="211" t="s">
        <v>1433</v>
      </c>
      <c r="J147" s="212" t="s">
        <v>363</v>
      </c>
      <c r="K147" s="211" t="s">
        <v>364</v>
      </c>
      <c r="L147" s="211" t="s">
        <v>1238</v>
      </c>
      <c r="AD147" s="213"/>
    </row>
    <row r="148" spans="1:30" s="211" customFormat="1" x14ac:dyDescent="0.25">
      <c r="A148" s="211" t="s">
        <v>145</v>
      </c>
      <c r="B148" s="211">
        <v>2478</v>
      </c>
      <c r="C148" s="211" t="s">
        <v>212</v>
      </c>
      <c r="D148" s="211">
        <v>504176825</v>
      </c>
      <c r="E148" s="211">
        <v>1060</v>
      </c>
      <c r="F148" s="211">
        <v>1274</v>
      </c>
      <c r="G148" s="211">
        <v>1004</v>
      </c>
      <c r="I148" s="211" t="s">
        <v>1434</v>
      </c>
      <c r="J148" s="212" t="s">
        <v>363</v>
      </c>
      <c r="K148" s="211" t="s">
        <v>364</v>
      </c>
      <c r="L148" s="211" t="s">
        <v>955</v>
      </c>
      <c r="AD148" s="213"/>
    </row>
    <row r="149" spans="1:30" s="211" customFormat="1" x14ac:dyDescent="0.25">
      <c r="A149" s="211" t="s">
        <v>145</v>
      </c>
      <c r="B149" s="211">
        <v>2478</v>
      </c>
      <c r="C149" s="211" t="s">
        <v>212</v>
      </c>
      <c r="D149" s="211">
        <v>504176868</v>
      </c>
      <c r="E149" s="211">
        <v>1060</v>
      </c>
      <c r="F149" s="211">
        <v>1271</v>
      </c>
      <c r="G149" s="211">
        <v>1004</v>
      </c>
      <c r="I149" s="211" t="s">
        <v>1435</v>
      </c>
      <c r="J149" s="212" t="s">
        <v>363</v>
      </c>
      <c r="K149" s="211" t="s">
        <v>364</v>
      </c>
      <c r="L149" s="211" t="s">
        <v>1239</v>
      </c>
      <c r="AD149" s="213"/>
    </row>
    <row r="150" spans="1:30" s="211" customFormat="1" x14ac:dyDescent="0.25">
      <c r="A150" s="211" t="s">
        <v>145</v>
      </c>
      <c r="B150" s="211">
        <v>2479</v>
      </c>
      <c r="C150" s="211" t="s">
        <v>213</v>
      </c>
      <c r="D150" s="211">
        <v>191978790</v>
      </c>
      <c r="E150" s="211">
        <v>1060</v>
      </c>
      <c r="F150" s="211">
        <v>1274</v>
      </c>
      <c r="G150" s="211">
        <v>1004</v>
      </c>
      <c r="I150" s="211" t="s">
        <v>1436</v>
      </c>
      <c r="J150" s="212" t="s">
        <v>363</v>
      </c>
      <c r="K150" s="211" t="s">
        <v>294</v>
      </c>
      <c r="L150" s="211" t="s">
        <v>859</v>
      </c>
      <c r="AD150" s="213"/>
    </row>
    <row r="151" spans="1:30" s="211" customFormat="1" x14ac:dyDescent="0.25">
      <c r="A151" s="211" t="s">
        <v>145</v>
      </c>
      <c r="B151" s="211">
        <v>2479</v>
      </c>
      <c r="C151" s="211" t="s">
        <v>213</v>
      </c>
      <c r="D151" s="211">
        <v>504149208</v>
      </c>
      <c r="E151" s="211">
        <v>1060</v>
      </c>
      <c r="F151" s="211">
        <v>1274</v>
      </c>
      <c r="G151" s="211">
        <v>1004</v>
      </c>
      <c r="I151" s="211" t="s">
        <v>1437</v>
      </c>
      <c r="J151" s="212" t="s">
        <v>363</v>
      </c>
      <c r="K151" s="211" t="s">
        <v>294</v>
      </c>
      <c r="L151" s="211" t="s">
        <v>841</v>
      </c>
      <c r="AD151" s="213"/>
    </row>
    <row r="152" spans="1:30" s="211" customFormat="1" x14ac:dyDescent="0.25">
      <c r="A152" s="211" t="s">
        <v>145</v>
      </c>
      <c r="B152" s="211">
        <v>2481</v>
      </c>
      <c r="C152" s="211" t="s">
        <v>215</v>
      </c>
      <c r="D152" s="211">
        <v>502352712</v>
      </c>
      <c r="E152" s="211">
        <v>1060</v>
      </c>
      <c r="F152" s="211">
        <v>1252</v>
      </c>
      <c r="G152" s="211">
        <v>1004</v>
      </c>
      <c r="I152" s="211" t="s">
        <v>1438</v>
      </c>
      <c r="J152" s="212" t="s">
        <v>363</v>
      </c>
      <c r="K152" s="211" t="s">
        <v>364</v>
      </c>
      <c r="L152" s="211" t="s">
        <v>795</v>
      </c>
      <c r="AD152" s="213"/>
    </row>
    <row r="153" spans="1:30" s="211" customFormat="1" x14ac:dyDescent="0.25">
      <c r="A153" s="211" t="s">
        <v>145</v>
      </c>
      <c r="B153" s="211">
        <v>2491</v>
      </c>
      <c r="C153" s="211" t="s">
        <v>216</v>
      </c>
      <c r="D153" s="211">
        <v>192031260</v>
      </c>
      <c r="E153" s="211">
        <v>1060</v>
      </c>
      <c r="F153" s="211">
        <v>1274</v>
      </c>
      <c r="G153" s="211">
        <v>1004</v>
      </c>
      <c r="I153" s="211" t="s">
        <v>1439</v>
      </c>
      <c r="J153" s="212" t="s">
        <v>363</v>
      </c>
      <c r="K153" s="211" t="s">
        <v>364</v>
      </c>
      <c r="L153" s="211" t="s">
        <v>1027</v>
      </c>
      <c r="AD153" s="213"/>
    </row>
    <row r="154" spans="1:30" s="211" customFormat="1" x14ac:dyDescent="0.25">
      <c r="A154" s="211" t="s">
        <v>145</v>
      </c>
      <c r="B154" s="211">
        <v>2491</v>
      </c>
      <c r="C154" s="211" t="s">
        <v>216</v>
      </c>
      <c r="D154" s="211">
        <v>502179228</v>
      </c>
      <c r="E154" s="211">
        <v>1060</v>
      </c>
      <c r="F154" s="211">
        <v>1271</v>
      </c>
      <c r="G154" s="211">
        <v>1004</v>
      </c>
      <c r="I154" s="211" t="s">
        <v>1440</v>
      </c>
      <c r="J154" s="212" t="s">
        <v>363</v>
      </c>
      <c r="K154" s="211" t="s">
        <v>364</v>
      </c>
      <c r="L154" s="211" t="s">
        <v>946</v>
      </c>
      <c r="AD154" s="213"/>
    </row>
    <row r="155" spans="1:30" s="211" customFormat="1" x14ac:dyDescent="0.25">
      <c r="A155" s="211" t="s">
        <v>145</v>
      </c>
      <c r="B155" s="211">
        <v>2492</v>
      </c>
      <c r="C155" s="211" t="s">
        <v>217</v>
      </c>
      <c r="D155" s="211">
        <v>502269622</v>
      </c>
      <c r="E155" s="211">
        <v>1060</v>
      </c>
      <c r="G155" s="211">
        <v>1004</v>
      </c>
      <c r="I155" s="211" t="s">
        <v>1441</v>
      </c>
      <c r="J155" s="212" t="s">
        <v>363</v>
      </c>
      <c r="K155" s="211" t="s">
        <v>294</v>
      </c>
      <c r="L155" s="211" t="s">
        <v>915</v>
      </c>
      <c r="AD155" s="213"/>
    </row>
    <row r="156" spans="1:30" s="211" customFormat="1" x14ac:dyDescent="0.25">
      <c r="A156" s="211" t="s">
        <v>145</v>
      </c>
      <c r="B156" s="211">
        <v>2492</v>
      </c>
      <c r="C156" s="211" t="s">
        <v>217</v>
      </c>
      <c r="D156" s="211">
        <v>502269646</v>
      </c>
      <c r="E156" s="211">
        <v>1060</v>
      </c>
      <c r="G156" s="211">
        <v>1004</v>
      </c>
      <c r="I156" s="211" t="s">
        <v>1442</v>
      </c>
      <c r="J156" s="212" t="s">
        <v>363</v>
      </c>
      <c r="K156" s="211" t="s">
        <v>294</v>
      </c>
      <c r="L156" s="211" t="s">
        <v>916</v>
      </c>
      <c r="AD156" s="213"/>
    </row>
    <row r="157" spans="1:30" s="211" customFormat="1" x14ac:dyDescent="0.25">
      <c r="A157" s="211" t="s">
        <v>145</v>
      </c>
      <c r="B157" s="211">
        <v>2492</v>
      </c>
      <c r="C157" s="211" t="s">
        <v>217</v>
      </c>
      <c r="D157" s="211">
        <v>502269648</v>
      </c>
      <c r="E157" s="211">
        <v>1060</v>
      </c>
      <c r="G157" s="211">
        <v>1004</v>
      </c>
      <c r="I157" s="211" t="s">
        <v>1443</v>
      </c>
      <c r="J157" s="212" t="s">
        <v>363</v>
      </c>
      <c r="K157" s="211" t="s">
        <v>294</v>
      </c>
      <c r="L157" s="211" t="s">
        <v>917</v>
      </c>
      <c r="AD157" s="213"/>
    </row>
    <row r="158" spans="1:30" s="211" customFormat="1" x14ac:dyDescent="0.25">
      <c r="A158" s="211" t="s">
        <v>145</v>
      </c>
      <c r="B158" s="211">
        <v>2492</v>
      </c>
      <c r="C158" s="211" t="s">
        <v>217</v>
      </c>
      <c r="D158" s="211">
        <v>502269649</v>
      </c>
      <c r="E158" s="211">
        <v>1060</v>
      </c>
      <c r="G158" s="211">
        <v>1004</v>
      </c>
      <c r="I158" s="211" t="s">
        <v>1444</v>
      </c>
      <c r="J158" s="212" t="s">
        <v>363</v>
      </c>
      <c r="K158" s="211" t="s">
        <v>294</v>
      </c>
      <c r="L158" s="211" t="s">
        <v>918</v>
      </c>
      <c r="AD158" s="213"/>
    </row>
    <row r="159" spans="1:30" s="211" customFormat="1" x14ac:dyDescent="0.25">
      <c r="A159" s="211" t="s">
        <v>145</v>
      </c>
      <c r="B159" s="211">
        <v>2493</v>
      </c>
      <c r="C159" s="211" t="s">
        <v>218</v>
      </c>
      <c r="D159" s="211">
        <v>502269753</v>
      </c>
      <c r="E159" s="211">
        <v>1060</v>
      </c>
      <c r="F159" s="211">
        <v>1271</v>
      </c>
      <c r="G159" s="211">
        <v>1004</v>
      </c>
      <c r="I159" s="211" t="s">
        <v>1445</v>
      </c>
      <c r="J159" s="212" t="s">
        <v>363</v>
      </c>
      <c r="K159" s="211" t="s">
        <v>294</v>
      </c>
      <c r="L159" s="211" t="s">
        <v>857</v>
      </c>
      <c r="AD159" s="213"/>
    </row>
    <row r="160" spans="1:30" s="211" customFormat="1" x14ac:dyDescent="0.25">
      <c r="A160" s="211" t="s">
        <v>145</v>
      </c>
      <c r="B160" s="211">
        <v>2493</v>
      </c>
      <c r="C160" s="211" t="s">
        <v>218</v>
      </c>
      <c r="D160" s="211">
        <v>502270017</v>
      </c>
      <c r="E160" s="211">
        <v>1060</v>
      </c>
      <c r="F160" s="211">
        <v>1242</v>
      </c>
      <c r="G160" s="211">
        <v>1004</v>
      </c>
      <c r="I160" s="211" t="s">
        <v>1446</v>
      </c>
      <c r="J160" s="212" t="s">
        <v>363</v>
      </c>
      <c r="K160" s="211" t="s">
        <v>294</v>
      </c>
      <c r="L160" s="211" t="s">
        <v>1065</v>
      </c>
      <c r="AD160" s="213"/>
    </row>
    <row r="161" spans="1:30" s="211" customFormat="1" x14ac:dyDescent="0.25">
      <c r="A161" s="211" t="s">
        <v>145</v>
      </c>
      <c r="B161" s="211">
        <v>2495</v>
      </c>
      <c r="C161" s="211" t="s">
        <v>219</v>
      </c>
      <c r="D161" s="211">
        <v>346528</v>
      </c>
      <c r="E161" s="211">
        <v>1030</v>
      </c>
      <c r="F161" s="211">
        <v>1110</v>
      </c>
      <c r="G161" s="211">
        <v>1004</v>
      </c>
      <c r="I161" s="211" t="s">
        <v>1447</v>
      </c>
      <c r="J161" s="212" t="s">
        <v>363</v>
      </c>
      <c r="K161" s="211" t="s">
        <v>294</v>
      </c>
      <c r="L161" s="211" t="s">
        <v>1251</v>
      </c>
      <c r="AD161" s="213"/>
    </row>
    <row r="162" spans="1:30" s="211" customFormat="1" x14ac:dyDescent="0.25">
      <c r="A162" s="211" t="s">
        <v>145</v>
      </c>
      <c r="B162" s="211">
        <v>2495</v>
      </c>
      <c r="C162" s="211" t="s">
        <v>219</v>
      </c>
      <c r="D162" s="211">
        <v>191929606</v>
      </c>
      <c r="E162" s="211">
        <v>1060</v>
      </c>
      <c r="F162" s="211">
        <v>1252</v>
      </c>
      <c r="G162" s="211">
        <v>1004</v>
      </c>
      <c r="I162" s="211" t="s">
        <v>1448</v>
      </c>
      <c r="J162" s="212" t="s">
        <v>363</v>
      </c>
      <c r="K162" s="211" t="s">
        <v>294</v>
      </c>
      <c r="L162" s="211" t="s">
        <v>959</v>
      </c>
      <c r="AD162" s="213"/>
    </row>
    <row r="163" spans="1:30" s="211" customFormat="1" x14ac:dyDescent="0.25">
      <c r="A163" s="211" t="s">
        <v>145</v>
      </c>
      <c r="B163" s="211">
        <v>2495</v>
      </c>
      <c r="C163" s="211" t="s">
        <v>219</v>
      </c>
      <c r="D163" s="211">
        <v>191973242</v>
      </c>
      <c r="E163" s="211">
        <v>1020</v>
      </c>
      <c r="F163" s="211">
        <v>1121</v>
      </c>
      <c r="G163" s="211">
        <v>1003</v>
      </c>
      <c r="I163" s="211" t="s">
        <v>1449</v>
      </c>
      <c r="J163" s="212" t="s">
        <v>363</v>
      </c>
      <c r="K163" s="211" t="s">
        <v>294</v>
      </c>
      <c r="L163" s="211" t="s">
        <v>981</v>
      </c>
      <c r="AD163" s="213"/>
    </row>
    <row r="164" spans="1:30" s="211" customFormat="1" x14ac:dyDescent="0.25">
      <c r="A164" s="211" t="s">
        <v>145</v>
      </c>
      <c r="B164" s="211">
        <v>2495</v>
      </c>
      <c r="C164" s="211" t="s">
        <v>219</v>
      </c>
      <c r="D164" s="211">
        <v>502360355</v>
      </c>
      <c r="E164" s="211">
        <v>1060</v>
      </c>
      <c r="F164" s="211">
        <v>1251</v>
      </c>
      <c r="G164" s="211">
        <v>1004</v>
      </c>
      <c r="I164" s="211" t="s">
        <v>1450</v>
      </c>
      <c r="J164" s="212" t="s">
        <v>363</v>
      </c>
      <c r="K164" s="211" t="s">
        <v>364</v>
      </c>
      <c r="L164" s="211" t="s">
        <v>947</v>
      </c>
      <c r="AD164" s="213"/>
    </row>
    <row r="165" spans="1:30" s="211" customFormat="1" x14ac:dyDescent="0.25">
      <c r="A165" s="211" t="s">
        <v>145</v>
      </c>
      <c r="B165" s="211">
        <v>2495</v>
      </c>
      <c r="C165" s="211" t="s">
        <v>219</v>
      </c>
      <c r="D165" s="211">
        <v>502360500</v>
      </c>
      <c r="E165" s="211">
        <v>1060</v>
      </c>
      <c r="G165" s="211">
        <v>1004</v>
      </c>
      <c r="I165" s="211" t="s">
        <v>1451</v>
      </c>
      <c r="J165" s="212" t="s">
        <v>363</v>
      </c>
      <c r="K165" s="211" t="s">
        <v>294</v>
      </c>
      <c r="L165" s="211" t="s">
        <v>919</v>
      </c>
      <c r="AD165" s="213"/>
    </row>
    <row r="166" spans="1:30" s="211" customFormat="1" x14ac:dyDescent="0.25">
      <c r="A166" s="211" t="s">
        <v>145</v>
      </c>
      <c r="B166" s="211">
        <v>2495</v>
      </c>
      <c r="C166" s="211" t="s">
        <v>219</v>
      </c>
      <c r="D166" s="211">
        <v>502360504</v>
      </c>
      <c r="E166" s="211">
        <v>1060</v>
      </c>
      <c r="G166" s="211">
        <v>1004</v>
      </c>
      <c r="I166" s="211" t="s">
        <v>1452</v>
      </c>
      <c r="J166" s="212" t="s">
        <v>363</v>
      </c>
      <c r="K166" s="211" t="s">
        <v>364</v>
      </c>
      <c r="L166" s="211" t="s">
        <v>1024</v>
      </c>
      <c r="AD166" s="213"/>
    </row>
    <row r="167" spans="1:30" s="211" customFormat="1" x14ac:dyDescent="0.25">
      <c r="A167" s="211" t="s">
        <v>145</v>
      </c>
      <c r="B167" s="211">
        <v>2495</v>
      </c>
      <c r="C167" s="211" t="s">
        <v>219</v>
      </c>
      <c r="D167" s="211">
        <v>502360513</v>
      </c>
      <c r="E167" s="211">
        <v>1060</v>
      </c>
      <c r="G167" s="211">
        <v>1004</v>
      </c>
      <c r="I167" s="211" t="s">
        <v>1453</v>
      </c>
      <c r="J167" s="212" t="s">
        <v>363</v>
      </c>
      <c r="K167" s="211" t="s">
        <v>296</v>
      </c>
      <c r="L167" s="211" t="s">
        <v>822</v>
      </c>
      <c r="AD167" s="213"/>
    </row>
    <row r="168" spans="1:30" s="211" customFormat="1" x14ac:dyDescent="0.25">
      <c r="A168" s="211" t="s">
        <v>145</v>
      </c>
      <c r="B168" s="211">
        <v>2495</v>
      </c>
      <c r="C168" s="211" t="s">
        <v>219</v>
      </c>
      <c r="D168" s="211">
        <v>502360514</v>
      </c>
      <c r="E168" s="211">
        <v>1060</v>
      </c>
      <c r="G168" s="211">
        <v>1004</v>
      </c>
      <c r="I168" s="211" t="s">
        <v>1454</v>
      </c>
      <c r="J168" s="212" t="s">
        <v>363</v>
      </c>
      <c r="K168" s="211" t="s">
        <v>296</v>
      </c>
      <c r="L168" s="211" t="s">
        <v>822</v>
      </c>
      <c r="AD168" s="213"/>
    </row>
    <row r="169" spans="1:30" s="211" customFormat="1" x14ac:dyDescent="0.25">
      <c r="A169" s="211" t="s">
        <v>145</v>
      </c>
      <c r="B169" s="211">
        <v>2497</v>
      </c>
      <c r="C169" s="211" t="s">
        <v>220</v>
      </c>
      <c r="D169" s="211">
        <v>191920005</v>
      </c>
      <c r="E169" s="211">
        <v>1020</v>
      </c>
      <c r="F169" s="211">
        <v>1110</v>
      </c>
      <c r="G169" s="211">
        <v>1004</v>
      </c>
      <c r="I169" s="211" t="s">
        <v>1455</v>
      </c>
      <c r="J169" s="212" t="s">
        <v>363</v>
      </c>
      <c r="K169" s="211" t="s">
        <v>364</v>
      </c>
      <c r="L169" s="211" t="s">
        <v>1028</v>
      </c>
      <c r="AD169" s="213"/>
    </row>
    <row r="170" spans="1:30" s="211" customFormat="1" x14ac:dyDescent="0.25">
      <c r="A170" s="211" t="s">
        <v>145</v>
      </c>
      <c r="B170" s="211">
        <v>2497</v>
      </c>
      <c r="C170" s="211" t="s">
        <v>220</v>
      </c>
      <c r="D170" s="211">
        <v>191991650</v>
      </c>
      <c r="E170" s="211">
        <v>1020</v>
      </c>
      <c r="F170" s="211">
        <v>1110</v>
      </c>
      <c r="G170" s="211">
        <v>1003</v>
      </c>
      <c r="I170" s="211" t="s">
        <v>1456</v>
      </c>
      <c r="J170" s="212" t="s">
        <v>363</v>
      </c>
      <c r="K170" s="211" t="s">
        <v>294</v>
      </c>
      <c r="L170" s="211" t="s">
        <v>920</v>
      </c>
      <c r="AD170" s="213"/>
    </row>
    <row r="171" spans="1:30" s="211" customFormat="1" x14ac:dyDescent="0.25">
      <c r="A171" s="211" t="s">
        <v>145</v>
      </c>
      <c r="B171" s="211">
        <v>2499</v>
      </c>
      <c r="C171" s="211" t="s">
        <v>221</v>
      </c>
      <c r="D171" s="211">
        <v>191663052</v>
      </c>
      <c r="E171" s="211">
        <v>1020</v>
      </c>
      <c r="F171" s="211">
        <v>1110</v>
      </c>
      <c r="G171" s="211">
        <v>1004</v>
      </c>
      <c r="I171" s="211" t="s">
        <v>1457</v>
      </c>
      <c r="J171" s="212" t="s">
        <v>363</v>
      </c>
      <c r="K171" s="211" t="s">
        <v>294</v>
      </c>
      <c r="L171" s="211" t="s">
        <v>921</v>
      </c>
      <c r="AD171" s="213"/>
    </row>
    <row r="172" spans="1:30" s="211" customFormat="1" x14ac:dyDescent="0.25">
      <c r="A172" s="211" t="s">
        <v>145</v>
      </c>
      <c r="B172" s="211">
        <v>2499</v>
      </c>
      <c r="C172" s="211" t="s">
        <v>221</v>
      </c>
      <c r="D172" s="211">
        <v>191994032</v>
      </c>
      <c r="E172" s="211">
        <v>1020</v>
      </c>
      <c r="F172" s="211">
        <v>1110</v>
      </c>
      <c r="G172" s="211">
        <v>1004</v>
      </c>
      <c r="I172" s="211" t="s">
        <v>1458</v>
      </c>
      <c r="J172" s="212" t="s">
        <v>363</v>
      </c>
      <c r="K172" s="211" t="s">
        <v>294</v>
      </c>
      <c r="L172" s="211" t="s">
        <v>1218</v>
      </c>
      <c r="AD172" s="213"/>
    </row>
    <row r="173" spans="1:30" s="211" customFormat="1" x14ac:dyDescent="0.25">
      <c r="A173" s="211" t="s">
        <v>145</v>
      </c>
      <c r="B173" s="211">
        <v>2499</v>
      </c>
      <c r="C173" s="211" t="s">
        <v>221</v>
      </c>
      <c r="D173" s="211">
        <v>192049190</v>
      </c>
      <c r="E173" s="211">
        <v>1020</v>
      </c>
      <c r="F173" s="211">
        <v>1110</v>
      </c>
      <c r="G173" s="211">
        <v>1004</v>
      </c>
      <c r="I173" s="211" t="s">
        <v>1459</v>
      </c>
      <c r="J173" s="212" t="s">
        <v>363</v>
      </c>
      <c r="K173" s="211" t="s">
        <v>294</v>
      </c>
      <c r="L173" s="211" t="s">
        <v>1228</v>
      </c>
      <c r="AD173" s="213"/>
    </row>
    <row r="174" spans="1:30" s="211" customFormat="1" x14ac:dyDescent="0.25">
      <c r="A174" s="211" t="s">
        <v>145</v>
      </c>
      <c r="B174" s="211">
        <v>2499</v>
      </c>
      <c r="C174" s="211" t="s">
        <v>221</v>
      </c>
      <c r="D174" s="211">
        <v>502270522</v>
      </c>
      <c r="E174" s="211">
        <v>1060</v>
      </c>
      <c r="F174" s="211">
        <v>1274</v>
      </c>
      <c r="G174" s="211">
        <v>1004</v>
      </c>
      <c r="I174" s="211" t="s">
        <v>1460</v>
      </c>
      <c r="J174" s="212" t="s">
        <v>363</v>
      </c>
      <c r="K174" s="211" t="s">
        <v>294</v>
      </c>
      <c r="L174" s="211" t="s">
        <v>922</v>
      </c>
      <c r="AD174" s="213"/>
    </row>
    <row r="175" spans="1:30" s="211" customFormat="1" x14ac:dyDescent="0.25">
      <c r="A175" s="211" t="s">
        <v>145</v>
      </c>
      <c r="B175" s="211">
        <v>2499</v>
      </c>
      <c r="C175" s="211" t="s">
        <v>221</v>
      </c>
      <c r="D175" s="211">
        <v>502270545</v>
      </c>
      <c r="E175" s="211">
        <v>1060</v>
      </c>
      <c r="F175" s="211">
        <v>1274</v>
      </c>
      <c r="G175" s="211">
        <v>1004</v>
      </c>
      <c r="I175" s="211" t="s">
        <v>1461</v>
      </c>
      <c r="J175" s="212" t="s">
        <v>363</v>
      </c>
      <c r="K175" s="211" t="s">
        <v>294</v>
      </c>
      <c r="L175" s="211" t="s">
        <v>923</v>
      </c>
      <c r="AD175" s="213"/>
    </row>
    <row r="176" spans="1:30" s="211" customFormat="1" x14ac:dyDescent="0.25">
      <c r="A176" s="211" t="s">
        <v>145</v>
      </c>
      <c r="B176" s="211">
        <v>2499</v>
      </c>
      <c r="C176" s="211" t="s">
        <v>221</v>
      </c>
      <c r="D176" s="211">
        <v>502270617</v>
      </c>
      <c r="E176" s="211">
        <v>1060</v>
      </c>
      <c r="G176" s="211">
        <v>1004</v>
      </c>
      <c r="I176" s="211" t="s">
        <v>1462</v>
      </c>
      <c r="J176" s="212" t="s">
        <v>363</v>
      </c>
      <c r="K176" s="211" t="s">
        <v>294</v>
      </c>
      <c r="L176" s="211" t="s">
        <v>924</v>
      </c>
      <c r="AD176" s="213"/>
    </row>
    <row r="177" spans="1:30" s="211" customFormat="1" x14ac:dyDescent="0.25">
      <c r="A177" s="211" t="s">
        <v>145</v>
      </c>
      <c r="B177" s="211">
        <v>2499</v>
      </c>
      <c r="C177" s="211" t="s">
        <v>221</v>
      </c>
      <c r="D177" s="211">
        <v>502270618</v>
      </c>
      <c r="E177" s="211">
        <v>1060</v>
      </c>
      <c r="G177" s="211">
        <v>1004</v>
      </c>
      <c r="I177" s="211" t="s">
        <v>1463</v>
      </c>
      <c r="J177" s="212" t="s">
        <v>363</v>
      </c>
      <c r="K177" s="211" t="s">
        <v>294</v>
      </c>
      <c r="L177" s="211" t="s">
        <v>925</v>
      </c>
      <c r="AD177" s="213"/>
    </row>
    <row r="178" spans="1:30" s="211" customFormat="1" x14ac:dyDescent="0.25">
      <c r="A178" s="211" t="s">
        <v>145</v>
      </c>
      <c r="B178" s="211">
        <v>2499</v>
      </c>
      <c r="C178" s="211" t="s">
        <v>221</v>
      </c>
      <c r="D178" s="211">
        <v>502270651</v>
      </c>
      <c r="E178" s="211">
        <v>1060</v>
      </c>
      <c r="F178" s="211">
        <v>1242</v>
      </c>
      <c r="G178" s="211">
        <v>1004</v>
      </c>
      <c r="I178" s="211" t="s">
        <v>1464</v>
      </c>
      <c r="J178" s="212" t="s">
        <v>363</v>
      </c>
      <c r="K178" s="211" t="s">
        <v>294</v>
      </c>
      <c r="L178" s="211" t="s">
        <v>926</v>
      </c>
      <c r="AD178" s="213"/>
    </row>
    <row r="179" spans="1:30" s="211" customFormat="1" x14ac:dyDescent="0.25">
      <c r="A179" s="211" t="s">
        <v>145</v>
      </c>
      <c r="B179" s="211">
        <v>2499</v>
      </c>
      <c r="C179" s="211" t="s">
        <v>221</v>
      </c>
      <c r="D179" s="211">
        <v>502270667</v>
      </c>
      <c r="E179" s="211">
        <v>1060</v>
      </c>
      <c r="G179" s="211">
        <v>1004</v>
      </c>
      <c r="I179" s="211" t="s">
        <v>1465</v>
      </c>
      <c r="J179" s="212" t="s">
        <v>363</v>
      </c>
      <c r="K179" s="211" t="s">
        <v>294</v>
      </c>
      <c r="L179" s="211" t="s">
        <v>927</v>
      </c>
      <c r="AD179" s="213"/>
    </row>
    <row r="180" spans="1:30" s="211" customFormat="1" x14ac:dyDescent="0.25">
      <c r="A180" s="211" t="s">
        <v>145</v>
      </c>
      <c r="B180" s="211">
        <v>2499</v>
      </c>
      <c r="C180" s="211" t="s">
        <v>221</v>
      </c>
      <c r="D180" s="211">
        <v>502270677</v>
      </c>
      <c r="E180" s="211">
        <v>1060</v>
      </c>
      <c r="F180" s="211">
        <v>1274</v>
      </c>
      <c r="G180" s="211">
        <v>1004</v>
      </c>
      <c r="I180" s="211" t="s">
        <v>1466</v>
      </c>
      <c r="J180" s="212" t="s">
        <v>363</v>
      </c>
      <c r="K180" s="211" t="s">
        <v>294</v>
      </c>
      <c r="L180" s="211" t="s">
        <v>928</v>
      </c>
      <c r="AD180" s="213"/>
    </row>
    <row r="181" spans="1:30" s="211" customFormat="1" x14ac:dyDescent="0.25">
      <c r="A181" s="211" t="s">
        <v>145</v>
      </c>
      <c r="B181" s="211">
        <v>2499</v>
      </c>
      <c r="C181" s="211" t="s">
        <v>221</v>
      </c>
      <c r="D181" s="211">
        <v>502270682</v>
      </c>
      <c r="E181" s="211">
        <v>1060</v>
      </c>
      <c r="G181" s="211">
        <v>1004</v>
      </c>
      <c r="I181" s="211" t="s">
        <v>1467</v>
      </c>
      <c r="J181" s="212" t="s">
        <v>363</v>
      </c>
      <c r="K181" s="211" t="s">
        <v>294</v>
      </c>
      <c r="L181" s="211" t="s">
        <v>929</v>
      </c>
      <c r="AD181" s="213"/>
    </row>
    <row r="182" spans="1:30" s="211" customFormat="1" x14ac:dyDescent="0.25">
      <c r="A182" s="211" t="s">
        <v>145</v>
      </c>
      <c r="B182" s="211">
        <v>2499</v>
      </c>
      <c r="C182" s="211" t="s">
        <v>221</v>
      </c>
      <c r="D182" s="211">
        <v>502270683</v>
      </c>
      <c r="E182" s="211">
        <v>1060</v>
      </c>
      <c r="F182" s="211">
        <v>1271</v>
      </c>
      <c r="G182" s="211">
        <v>1004</v>
      </c>
      <c r="I182" s="211" t="s">
        <v>1468</v>
      </c>
      <c r="J182" s="212" t="s">
        <v>363</v>
      </c>
      <c r="K182" s="211" t="s">
        <v>294</v>
      </c>
      <c r="L182" s="211" t="s">
        <v>930</v>
      </c>
      <c r="AD182" s="213"/>
    </row>
    <row r="183" spans="1:30" s="211" customFormat="1" x14ac:dyDescent="0.25">
      <c r="A183" s="211" t="s">
        <v>145</v>
      </c>
      <c r="B183" s="211">
        <v>2499</v>
      </c>
      <c r="C183" s="211" t="s">
        <v>221</v>
      </c>
      <c r="D183" s="211">
        <v>502270725</v>
      </c>
      <c r="E183" s="211">
        <v>1060</v>
      </c>
      <c r="G183" s="211">
        <v>1004</v>
      </c>
      <c r="I183" s="211" t="s">
        <v>1469</v>
      </c>
      <c r="J183" s="212" t="s">
        <v>363</v>
      </c>
      <c r="K183" s="211" t="s">
        <v>294</v>
      </c>
      <c r="L183" s="211" t="s">
        <v>931</v>
      </c>
      <c r="AD183" s="213"/>
    </row>
    <row r="184" spans="1:30" s="211" customFormat="1" x14ac:dyDescent="0.25">
      <c r="A184" s="211" t="s">
        <v>145</v>
      </c>
      <c r="B184" s="211">
        <v>2500</v>
      </c>
      <c r="C184" s="211" t="s">
        <v>222</v>
      </c>
      <c r="D184" s="211">
        <v>1701531</v>
      </c>
      <c r="E184" s="211">
        <v>1020</v>
      </c>
      <c r="F184" s="211">
        <v>1110</v>
      </c>
      <c r="G184" s="211">
        <v>1004</v>
      </c>
      <c r="I184" s="211" t="s">
        <v>1470</v>
      </c>
      <c r="J184" s="212" t="s">
        <v>363</v>
      </c>
      <c r="K184" s="211" t="s">
        <v>294</v>
      </c>
      <c r="L184" s="211" t="s">
        <v>486</v>
      </c>
      <c r="AD184" s="213"/>
    </row>
    <row r="185" spans="1:30" s="211" customFormat="1" x14ac:dyDescent="0.25">
      <c r="A185" s="211" t="s">
        <v>145</v>
      </c>
      <c r="B185" s="211">
        <v>2500</v>
      </c>
      <c r="C185" s="211" t="s">
        <v>222</v>
      </c>
      <c r="D185" s="211">
        <v>1702638</v>
      </c>
      <c r="E185" s="211">
        <v>1060</v>
      </c>
      <c r="G185" s="211">
        <v>1004</v>
      </c>
      <c r="I185" s="211" t="s">
        <v>1471</v>
      </c>
      <c r="J185" s="212" t="s">
        <v>363</v>
      </c>
      <c r="K185" s="211" t="s">
        <v>294</v>
      </c>
      <c r="L185" s="211" t="s">
        <v>1219</v>
      </c>
      <c r="AD185" s="213"/>
    </row>
    <row r="186" spans="1:30" s="211" customFormat="1" x14ac:dyDescent="0.25">
      <c r="A186" s="211" t="s">
        <v>145</v>
      </c>
      <c r="B186" s="211">
        <v>2500</v>
      </c>
      <c r="C186" s="211" t="s">
        <v>222</v>
      </c>
      <c r="D186" s="211">
        <v>3004622</v>
      </c>
      <c r="E186" s="211">
        <v>1060</v>
      </c>
      <c r="G186" s="211">
        <v>1004</v>
      </c>
      <c r="I186" s="211" t="s">
        <v>1472</v>
      </c>
      <c r="J186" s="212" t="s">
        <v>363</v>
      </c>
      <c r="K186" s="211" t="s">
        <v>294</v>
      </c>
      <c r="L186" s="211" t="s">
        <v>1220</v>
      </c>
      <c r="AD186" s="213"/>
    </row>
    <row r="187" spans="1:30" s="211" customFormat="1" x14ac:dyDescent="0.25">
      <c r="A187" s="211" t="s">
        <v>145</v>
      </c>
      <c r="B187" s="211">
        <v>2500</v>
      </c>
      <c r="C187" s="211" t="s">
        <v>222</v>
      </c>
      <c r="D187" s="211">
        <v>191872568</v>
      </c>
      <c r="E187" s="211">
        <v>1060</v>
      </c>
      <c r="F187" s="211">
        <v>1252</v>
      </c>
      <c r="G187" s="211">
        <v>1004</v>
      </c>
      <c r="I187" s="211" t="s">
        <v>1473</v>
      </c>
      <c r="J187" s="212" t="s">
        <v>363</v>
      </c>
      <c r="K187" s="211" t="s">
        <v>294</v>
      </c>
      <c r="L187" s="211" t="s">
        <v>487</v>
      </c>
      <c r="AD187" s="213"/>
    </row>
    <row r="188" spans="1:30" s="211" customFormat="1" x14ac:dyDescent="0.25">
      <c r="A188" s="211" t="s">
        <v>145</v>
      </c>
      <c r="B188" s="211">
        <v>2500</v>
      </c>
      <c r="C188" s="211" t="s">
        <v>222</v>
      </c>
      <c r="D188" s="211">
        <v>192020675</v>
      </c>
      <c r="E188" s="211">
        <v>1060</v>
      </c>
      <c r="G188" s="211">
        <v>1004</v>
      </c>
      <c r="I188" s="211" t="s">
        <v>1474</v>
      </c>
      <c r="J188" s="212" t="s">
        <v>363</v>
      </c>
      <c r="K188" s="211" t="s">
        <v>364</v>
      </c>
      <c r="L188" s="211" t="s">
        <v>967</v>
      </c>
      <c r="AD188" s="213"/>
    </row>
    <row r="189" spans="1:30" s="211" customFormat="1" x14ac:dyDescent="0.25">
      <c r="A189" s="211" t="s">
        <v>145</v>
      </c>
      <c r="B189" s="211">
        <v>2500</v>
      </c>
      <c r="C189" s="211" t="s">
        <v>222</v>
      </c>
      <c r="D189" s="211">
        <v>192043471</v>
      </c>
      <c r="E189" s="211">
        <v>1060</v>
      </c>
      <c r="F189" s="211">
        <v>1274</v>
      </c>
      <c r="G189" s="211">
        <v>1004</v>
      </c>
      <c r="I189" s="211" t="s">
        <v>1475</v>
      </c>
      <c r="J189" s="212" t="s">
        <v>363</v>
      </c>
      <c r="K189" s="211" t="s">
        <v>364</v>
      </c>
      <c r="L189" s="211" t="s">
        <v>1166</v>
      </c>
      <c r="AD189" s="213"/>
    </row>
    <row r="190" spans="1:30" s="211" customFormat="1" x14ac:dyDescent="0.25">
      <c r="A190" s="211" t="s">
        <v>145</v>
      </c>
      <c r="B190" s="211">
        <v>2500</v>
      </c>
      <c r="C190" s="211" t="s">
        <v>222</v>
      </c>
      <c r="D190" s="211">
        <v>192043514</v>
      </c>
      <c r="E190" s="211">
        <v>1060</v>
      </c>
      <c r="G190" s="211">
        <v>1004</v>
      </c>
      <c r="I190" s="211" t="s">
        <v>1476</v>
      </c>
      <c r="J190" s="212" t="s">
        <v>363</v>
      </c>
      <c r="K190" s="211" t="s">
        <v>294</v>
      </c>
      <c r="L190" s="211" t="s">
        <v>1168</v>
      </c>
      <c r="AD190" s="213"/>
    </row>
    <row r="191" spans="1:30" s="211" customFormat="1" x14ac:dyDescent="0.25">
      <c r="A191" s="211" t="s">
        <v>145</v>
      </c>
      <c r="B191" s="211">
        <v>2500</v>
      </c>
      <c r="C191" s="211" t="s">
        <v>222</v>
      </c>
      <c r="D191" s="211">
        <v>192048506</v>
      </c>
      <c r="E191" s="211">
        <v>1060</v>
      </c>
      <c r="F191" s="211">
        <v>1274</v>
      </c>
      <c r="G191" s="211">
        <v>1004</v>
      </c>
      <c r="I191" s="211" t="s">
        <v>1477</v>
      </c>
      <c r="J191" s="212" t="s">
        <v>363</v>
      </c>
      <c r="K191" s="211" t="s">
        <v>364</v>
      </c>
      <c r="L191" s="211" t="s">
        <v>1230</v>
      </c>
      <c r="AD191" s="213"/>
    </row>
    <row r="192" spans="1:30" s="211" customFormat="1" x14ac:dyDescent="0.25">
      <c r="A192" s="211" t="s">
        <v>145</v>
      </c>
      <c r="B192" s="211">
        <v>2500</v>
      </c>
      <c r="C192" s="211" t="s">
        <v>222</v>
      </c>
      <c r="D192" s="211">
        <v>502360598</v>
      </c>
      <c r="E192" s="211">
        <v>1060</v>
      </c>
      <c r="F192" s="211">
        <v>1274</v>
      </c>
      <c r="G192" s="211">
        <v>1004</v>
      </c>
      <c r="I192" s="211" t="s">
        <v>1478</v>
      </c>
      <c r="J192" s="212" t="s">
        <v>363</v>
      </c>
      <c r="K192" s="211" t="s">
        <v>294</v>
      </c>
      <c r="L192" s="211" t="s">
        <v>1023</v>
      </c>
      <c r="AD192" s="213"/>
    </row>
    <row r="193" spans="1:30" s="211" customFormat="1" x14ac:dyDescent="0.25">
      <c r="A193" s="211" t="s">
        <v>145</v>
      </c>
      <c r="B193" s="211">
        <v>2500</v>
      </c>
      <c r="C193" s="211" t="s">
        <v>222</v>
      </c>
      <c r="D193" s="211">
        <v>502360612</v>
      </c>
      <c r="E193" s="211">
        <v>1060</v>
      </c>
      <c r="F193" s="211">
        <v>1252</v>
      </c>
      <c r="G193" s="211">
        <v>1004</v>
      </c>
      <c r="I193" s="211" t="s">
        <v>1479</v>
      </c>
      <c r="J193" s="212" t="s">
        <v>363</v>
      </c>
      <c r="K193" s="211" t="s">
        <v>364</v>
      </c>
      <c r="L193" s="211" t="s">
        <v>1030</v>
      </c>
      <c r="AD193" s="213"/>
    </row>
    <row r="194" spans="1:30" s="211" customFormat="1" x14ac:dyDescent="0.25">
      <c r="A194" s="211" t="s">
        <v>145</v>
      </c>
      <c r="B194" s="211">
        <v>2500</v>
      </c>
      <c r="C194" s="211" t="s">
        <v>222</v>
      </c>
      <c r="D194" s="211">
        <v>502360770</v>
      </c>
      <c r="E194" s="211">
        <v>1060</v>
      </c>
      <c r="G194" s="211">
        <v>1004</v>
      </c>
      <c r="I194" s="211" t="s">
        <v>1480</v>
      </c>
      <c r="J194" s="212" t="s">
        <v>363</v>
      </c>
      <c r="K194" s="211" t="s">
        <v>294</v>
      </c>
      <c r="L194" s="211" t="s">
        <v>1144</v>
      </c>
      <c r="AD194" s="213"/>
    </row>
    <row r="195" spans="1:30" s="211" customFormat="1" x14ac:dyDescent="0.25">
      <c r="A195" s="211" t="s">
        <v>145</v>
      </c>
      <c r="B195" s="211">
        <v>2500</v>
      </c>
      <c r="C195" s="211" t="s">
        <v>222</v>
      </c>
      <c r="D195" s="211">
        <v>502360771</v>
      </c>
      <c r="E195" s="211">
        <v>1060</v>
      </c>
      <c r="F195" s="211">
        <v>1274</v>
      </c>
      <c r="G195" s="211">
        <v>1004</v>
      </c>
      <c r="I195" s="211" t="s">
        <v>1481</v>
      </c>
      <c r="J195" s="212" t="s">
        <v>363</v>
      </c>
      <c r="K195" s="211" t="s">
        <v>294</v>
      </c>
      <c r="L195" s="211" t="s">
        <v>1145</v>
      </c>
      <c r="AD195" s="213"/>
    </row>
    <row r="196" spans="1:30" s="211" customFormat="1" x14ac:dyDescent="0.25">
      <c r="A196" s="211" t="s">
        <v>145</v>
      </c>
      <c r="B196" s="211">
        <v>2500</v>
      </c>
      <c r="C196" s="211" t="s">
        <v>222</v>
      </c>
      <c r="D196" s="211">
        <v>502360838</v>
      </c>
      <c r="E196" s="211">
        <v>1060</v>
      </c>
      <c r="F196" s="211">
        <v>1220</v>
      </c>
      <c r="G196" s="211">
        <v>1004</v>
      </c>
      <c r="I196" s="211" t="s">
        <v>1482</v>
      </c>
      <c r="J196" s="212" t="s">
        <v>363</v>
      </c>
      <c r="K196" s="211" t="s">
        <v>364</v>
      </c>
      <c r="L196" s="211" t="s">
        <v>1031</v>
      </c>
      <c r="AD196" s="213"/>
    </row>
    <row r="197" spans="1:30" s="211" customFormat="1" x14ac:dyDescent="0.25">
      <c r="A197" s="211" t="s">
        <v>145</v>
      </c>
      <c r="B197" s="211">
        <v>2500</v>
      </c>
      <c r="C197" s="211" t="s">
        <v>222</v>
      </c>
      <c r="D197" s="211">
        <v>502360865</v>
      </c>
      <c r="E197" s="211">
        <v>1060</v>
      </c>
      <c r="F197" s="211">
        <v>1274</v>
      </c>
      <c r="G197" s="211">
        <v>1004</v>
      </c>
      <c r="I197" s="211" t="s">
        <v>1483</v>
      </c>
      <c r="J197" s="212" t="s">
        <v>363</v>
      </c>
      <c r="K197" s="211" t="s">
        <v>364</v>
      </c>
      <c r="L197" s="211" t="s">
        <v>1247</v>
      </c>
      <c r="AD197" s="213"/>
    </row>
    <row r="198" spans="1:30" s="211" customFormat="1" x14ac:dyDescent="0.25">
      <c r="A198" s="211" t="s">
        <v>145</v>
      </c>
      <c r="B198" s="211">
        <v>2500</v>
      </c>
      <c r="C198" s="211" t="s">
        <v>222</v>
      </c>
      <c r="D198" s="211">
        <v>502360902</v>
      </c>
      <c r="E198" s="211">
        <v>1060</v>
      </c>
      <c r="F198" s="211">
        <v>1274</v>
      </c>
      <c r="G198" s="211">
        <v>1004</v>
      </c>
      <c r="I198" s="211" t="s">
        <v>1484</v>
      </c>
      <c r="J198" s="212" t="s">
        <v>363</v>
      </c>
      <c r="K198" s="211" t="s">
        <v>294</v>
      </c>
      <c r="L198" s="211" t="s">
        <v>1146</v>
      </c>
      <c r="AD198" s="213"/>
    </row>
    <row r="199" spans="1:30" s="211" customFormat="1" x14ac:dyDescent="0.25">
      <c r="A199" s="211" t="s">
        <v>145</v>
      </c>
      <c r="B199" s="211">
        <v>2501</v>
      </c>
      <c r="C199" s="211" t="s">
        <v>223</v>
      </c>
      <c r="D199" s="211">
        <v>191886958</v>
      </c>
      <c r="E199" s="211">
        <v>1060</v>
      </c>
      <c r="F199" s="211">
        <v>1242</v>
      </c>
      <c r="G199" s="211">
        <v>1004</v>
      </c>
      <c r="I199" s="211" t="s">
        <v>1485</v>
      </c>
      <c r="J199" s="212" t="s">
        <v>363</v>
      </c>
      <c r="K199" s="211" t="s">
        <v>294</v>
      </c>
      <c r="L199" s="211" t="s">
        <v>932</v>
      </c>
      <c r="AD199" s="213"/>
    </row>
    <row r="200" spans="1:30" s="211" customFormat="1" x14ac:dyDescent="0.25">
      <c r="A200" s="211" t="s">
        <v>145</v>
      </c>
      <c r="B200" s="211">
        <v>2501</v>
      </c>
      <c r="C200" s="211" t="s">
        <v>223</v>
      </c>
      <c r="D200" s="211">
        <v>502270968</v>
      </c>
      <c r="E200" s="211">
        <v>1060</v>
      </c>
      <c r="G200" s="211">
        <v>1004</v>
      </c>
      <c r="I200" s="211" t="s">
        <v>1486</v>
      </c>
      <c r="J200" s="212" t="s">
        <v>363</v>
      </c>
      <c r="K200" s="211" t="s">
        <v>364</v>
      </c>
      <c r="L200" s="211" t="s">
        <v>1167</v>
      </c>
      <c r="AD200" s="213"/>
    </row>
    <row r="201" spans="1:30" s="211" customFormat="1" x14ac:dyDescent="0.25">
      <c r="A201" s="211" t="s">
        <v>145</v>
      </c>
      <c r="B201" s="211">
        <v>2502</v>
      </c>
      <c r="C201" s="211" t="s">
        <v>224</v>
      </c>
      <c r="D201" s="211">
        <v>502271102</v>
      </c>
      <c r="E201" s="211">
        <v>1060</v>
      </c>
      <c r="G201" s="211">
        <v>1004</v>
      </c>
      <c r="I201" s="211" t="s">
        <v>1487</v>
      </c>
      <c r="J201" s="212" t="s">
        <v>363</v>
      </c>
      <c r="K201" s="211" t="s">
        <v>296</v>
      </c>
      <c r="L201" s="211" t="s">
        <v>1235</v>
      </c>
      <c r="AD201" s="213"/>
    </row>
    <row r="202" spans="1:30" s="211" customFormat="1" x14ac:dyDescent="0.25">
      <c r="A202" s="211" t="s">
        <v>145</v>
      </c>
      <c r="B202" s="211">
        <v>2502</v>
      </c>
      <c r="C202" s="211" t="s">
        <v>224</v>
      </c>
      <c r="D202" s="211">
        <v>502271103</v>
      </c>
      <c r="E202" s="211">
        <v>1060</v>
      </c>
      <c r="G202" s="211">
        <v>1004</v>
      </c>
      <c r="I202" s="211" t="s">
        <v>1488</v>
      </c>
      <c r="J202" s="212" t="s">
        <v>363</v>
      </c>
      <c r="K202" s="211" t="s">
        <v>296</v>
      </c>
      <c r="L202" s="211" t="s">
        <v>1235</v>
      </c>
      <c r="AD202" s="213"/>
    </row>
    <row r="203" spans="1:30" s="211" customFormat="1" x14ac:dyDescent="0.25">
      <c r="A203" s="211" t="s">
        <v>145</v>
      </c>
      <c r="B203" s="211">
        <v>2502</v>
      </c>
      <c r="C203" s="211" t="s">
        <v>224</v>
      </c>
      <c r="D203" s="211">
        <v>502271143</v>
      </c>
      <c r="E203" s="211">
        <v>1060</v>
      </c>
      <c r="G203" s="211">
        <v>1004</v>
      </c>
      <c r="I203" s="211" t="s">
        <v>1489</v>
      </c>
      <c r="J203" s="212" t="s">
        <v>363</v>
      </c>
      <c r="K203" s="211" t="s">
        <v>294</v>
      </c>
      <c r="L203" s="211" t="s">
        <v>507</v>
      </c>
      <c r="AD203" s="213"/>
    </row>
    <row r="204" spans="1:30" s="211" customFormat="1" x14ac:dyDescent="0.25">
      <c r="A204" s="211" t="s">
        <v>145</v>
      </c>
      <c r="B204" s="211">
        <v>2503</v>
      </c>
      <c r="C204" s="211" t="s">
        <v>225</v>
      </c>
      <c r="D204" s="211">
        <v>502179543</v>
      </c>
      <c r="E204" s="211">
        <v>1060</v>
      </c>
      <c r="F204" s="211">
        <v>1274</v>
      </c>
      <c r="G204" s="211">
        <v>1004</v>
      </c>
      <c r="I204" s="211" t="s">
        <v>1490</v>
      </c>
      <c r="J204" s="212" t="s">
        <v>363</v>
      </c>
      <c r="K204" s="211" t="s">
        <v>294</v>
      </c>
      <c r="L204" s="211" t="s">
        <v>1229</v>
      </c>
      <c r="AD204" s="213"/>
    </row>
    <row r="205" spans="1:30" s="211" customFormat="1" x14ac:dyDescent="0.25">
      <c r="A205" s="211" t="s">
        <v>145</v>
      </c>
      <c r="B205" s="211">
        <v>2511</v>
      </c>
      <c r="C205" s="211" t="s">
        <v>226</v>
      </c>
      <c r="D205" s="211">
        <v>502327217</v>
      </c>
      <c r="E205" s="211">
        <v>1060</v>
      </c>
      <c r="F205" s="211">
        <v>1242</v>
      </c>
      <c r="G205" s="211">
        <v>1004</v>
      </c>
      <c r="I205" s="211" t="s">
        <v>1491</v>
      </c>
      <c r="J205" s="212" t="s">
        <v>363</v>
      </c>
      <c r="K205" s="211" t="s">
        <v>294</v>
      </c>
      <c r="L205" s="211" t="s">
        <v>1221</v>
      </c>
      <c r="AD205" s="213"/>
    </row>
    <row r="206" spans="1:30" s="211" customFormat="1" x14ac:dyDescent="0.25">
      <c r="A206" s="211" t="s">
        <v>145</v>
      </c>
      <c r="B206" s="211">
        <v>2513</v>
      </c>
      <c r="C206" s="211" t="s">
        <v>227</v>
      </c>
      <c r="D206" s="211">
        <v>191765012</v>
      </c>
      <c r="E206" s="211">
        <v>1020</v>
      </c>
      <c r="F206" s="211">
        <v>1110</v>
      </c>
      <c r="G206" s="211">
        <v>1003</v>
      </c>
      <c r="I206" s="211" t="s">
        <v>1492</v>
      </c>
      <c r="J206" s="212" t="s">
        <v>363</v>
      </c>
      <c r="K206" s="211" t="s">
        <v>294</v>
      </c>
      <c r="L206" s="211" t="s">
        <v>756</v>
      </c>
      <c r="AD206" s="213"/>
    </row>
    <row r="207" spans="1:30" s="211" customFormat="1" x14ac:dyDescent="0.25">
      <c r="A207" s="211" t="s">
        <v>145</v>
      </c>
      <c r="B207" s="211">
        <v>2513</v>
      </c>
      <c r="C207" s="211" t="s">
        <v>227</v>
      </c>
      <c r="D207" s="211">
        <v>191952513</v>
      </c>
      <c r="E207" s="211">
        <v>1060</v>
      </c>
      <c r="F207" s="211">
        <v>1242</v>
      </c>
      <c r="G207" s="211">
        <v>1004</v>
      </c>
      <c r="I207" s="211" t="s">
        <v>1493</v>
      </c>
      <c r="J207" s="212" t="s">
        <v>363</v>
      </c>
      <c r="K207" s="211" t="s">
        <v>294</v>
      </c>
      <c r="L207" s="211" t="s">
        <v>871</v>
      </c>
      <c r="AD207" s="213"/>
    </row>
    <row r="208" spans="1:30" s="211" customFormat="1" x14ac:dyDescent="0.25">
      <c r="A208" s="211" t="s">
        <v>145</v>
      </c>
      <c r="B208" s="211">
        <v>2513</v>
      </c>
      <c r="C208" s="211" t="s">
        <v>227</v>
      </c>
      <c r="D208" s="211">
        <v>191952514</v>
      </c>
      <c r="E208" s="211">
        <v>1060</v>
      </c>
      <c r="F208" s="211">
        <v>1242</v>
      </c>
      <c r="G208" s="211">
        <v>1004</v>
      </c>
      <c r="I208" s="211" t="s">
        <v>1493</v>
      </c>
      <c r="J208" s="212" t="s">
        <v>363</v>
      </c>
      <c r="K208" s="211" t="s">
        <v>294</v>
      </c>
      <c r="L208" s="211" t="s">
        <v>872</v>
      </c>
      <c r="AD208" s="213"/>
    </row>
    <row r="209" spans="1:30" s="211" customFormat="1" x14ac:dyDescent="0.25">
      <c r="A209" s="211" t="s">
        <v>145</v>
      </c>
      <c r="B209" s="211">
        <v>2513</v>
      </c>
      <c r="C209" s="211" t="s">
        <v>227</v>
      </c>
      <c r="D209" s="211">
        <v>192024316</v>
      </c>
      <c r="E209" s="211">
        <v>1060</v>
      </c>
      <c r="F209" s="211">
        <v>1242</v>
      </c>
      <c r="G209" s="211">
        <v>1003</v>
      </c>
      <c r="I209" s="211" t="s">
        <v>1494</v>
      </c>
      <c r="J209" s="212" t="s">
        <v>363</v>
      </c>
      <c r="K209" s="211" t="s">
        <v>294</v>
      </c>
      <c r="L209" s="211" t="s">
        <v>1276</v>
      </c>
      <c r="AD209" s="213"/>
    </row>
    <row r="210" spans="1:30" s="211" customFormat="1" x14ac:dyDescent="0.25">
      <c r="A210" s="211" t="s">
        <v>145</v>
      </c>
      <c r="B210" s="211">
        <v>2513</v>
      </c>
      <c r="C210" s="211" t="s">
        <v>227</v>
      </c>
      <c r="D210" s="211">
        <v>192051395</v>
      </c>
      <c r="E210" s="211">
        <v>1020</v>
      </c>
      <c r="F210" s="211">
        <v>1110</v>
      </c>
      <c r="G210" s="211">
        <v>1004</v>
      </c>
      <c r="I210" s="211" t="s">
        <v>1495</v>
      </c>
      <c r="J210" s="212" t="s">
        <v>363</v>
      </c>
      <c r="K210" s="211" t="s">
        <v>364</v>
      </c>
      <c r="L210" s="211" t="s">
        <v>1256</v>
      </c>
      <c r="AD210" s="213"/>
    </row>
    <row r="211" spans="1:30" s="211" customFormat="1" x14ac:dyDescent="0.25">
      <c r="A211" s="211" t="s">
        <v>145</v>
      </c>
      <c r="B211" s="211">
        <v>2514</v>
      </c>
      <c r="C211" s="211" t="s">
        <v>228</v>
      </c>
      <c r="D211" s="211">
        <v>192014503</v>
      </c>
      <c r="E211" s="211">
        <v>1060</v>
      </c>
      <c r="F211" s="211">
        <v>1271</v>
      </c>
      <c r="G211" s="211">
        <v>1004</v>
      </c>
      <c r="I211" s="211" t="s">
        <v>1496</v>
      </c>
      <c r="J211" s="212" t="s">
        <v>363</v>
      </c>
      <c r="K211" s="211" t="s">
        <v>294</v>
      </c>
      <c r="L211" s="211" t="s">
        <v>1128</v>
      </c>
      <c r="AD211" s="213"/>
    </row>
    <row r="212" spans="1:30" s="211" customFormat="1" x14ac:dyDescent="0.25">
      <c r="A212" s="211" t="s">
        <v>145</v>
      </c>
      <c r="B212" s="211">
        <v>2514</v>
      </c>
      <c r="C212" s="211" t="s">
        <v>228</v>
      </c>
      <c r="D212" s="211">
        <v>192014504</v>
      </c>
      <c r="E212" s="211">
        <v>1060</v>
      </c>
      <c r="F212" s="211">
        <v>1271</v>
      </c>
      <c r="G212" s="211">
        <v>1004</v>
      </c>
      <c r="I212" s="211" t="s">
        <v>1497</v>
      </c>
      <c r="J212" s="212" t="s">
        <v>363</v>
      </c>
      <c r="K212" s="211" t="s">
        <v>294</v>
      </c>
      <c r="L212" s="211" t="s">
        <v>1129</v>
      </c>
      <c r="AD212" s="213"/>
    </row>
    <row r="213" spans="1:30" s="211" customFormat="1" x14ac:dyDescent="0.25">
      <c r="A213" s="211" t="s">
        <v>145</v>
      </c>
      <c r="B213" s="211">
        <v>2514</v>
      </c>
      <c r="C213" s="211" t="s">
        <v>228</v>
      </c>
      <c r="D213" s="211">
        <v>192014505</v>
      </c>
      <c r="E213" s="211">
        <v>1060</v>
      </c>
      <c r="F213" s="211">
        <v>1271</v>
      </c>
      <c r="G213" s="211">
        <v>1004</v>
      </c>
      <c r="I213" s="211" t="s">
        <v>1498</v>
      </c>
      <c r="J213" s="212" t="s">
        <v>363</v>
      </c>
      <c r="K213" s="211" t="s">
        <v>294</v>
      </c>
      <c r="L213" s="211" t="s">
        <v>1130</v>
      </c>
      <c r="AD213" s="213"/>
    </row>
    <row r="214" spans="1:30" s="211" customFormat="1" x14ac:dyDescent="0.25">
      <c r="A214" s="211" t="s">
        <v>145</v>
      </c>
      <c r="B214" s="211">
        <v>2516</v>
      </c>
      <c r="C214" s="211" t="s">
        <v>229</v>
      </c>
      <c r="D214" s="211">
        <v>192047112</v>
      </c>
      <c r="E214" s="211">
        <v>1060</v>
      </c>
      <c r="F214" s="211">
        <v>1252</v>
      </c>
      <c r="G214" s="211">
        <v>1004</v>
      </c>
      <c r="I214" s="211" t="s">
        <v>1499</v>
      </c>
      <c r="J214" s="212" t="s">
        <v>363</v>
      </c>
      <c r="K214" s="211" t="s">
        <v>294</v>
      </c>
      <c r="L214" s="211" t="s">
        <v>1195</v>
      </c>
      <c r="AD214" s="213"/>
    </row>
    <row r="215" spans="1:30" s="211" customFormat="1" x14ac:dyDescent="0.25">
      <c r="A215" s="211" t="s">
        <v>145</v>
      </c>
      <c r="B215" s="211">
        <v>2516</v>
      </c>
      <c r="C215" s="211" t="s">
        <v>229</v>
      </c>
      <c r="D215" s="211">
        <v>192051076</v>
      </c>
      <c r="E215" s="211">
        <v>1060</v>
      </c>
      <c r="F215" s="211">
        <v>1252</v>
      </c>
      <c r="G215" s="211">
        <v>1004</v>
      </c>
      <c r="I215" s="211" t="s">
        <v>1500</v>
      </c>
      <c r="J215" s="212" t="s">
        <v>363</v>
      </c>
      <c r="K215" s="211" t="s">
        <v>294</v>
      </c>
      <c r="L215" s="211" t="s">
        <v>1252</v>
      </c>
      <c r="AD215" s="213"/>
    </row>
    <row r="216" spans="1:30" s="211" customFormat="1" x14ac:dyDescent="0.25">
      <c r="A216" s="211" t="s">
        <v>145</v>
      </c>
      <c r="B216" s="211">
        <v>2516</v>
      </c>
      <c r="C216" s="211" t="s">
        <v>229</v>
      </c>
      <c r="D216" s="211">
        <v>192051080</v>
      </c>
      <c r="E216" s="211">
        <v>1060</v>
      </c>
      <c r="F216" s="211">
        <v>1252</v>
      </c>
      <c r="G216" s="211">
        <v>1004</v>
      </c>
      <c r="I216" s="211" t="s">
        <v>1501</v>
      </c>
      <c r="J216" s="212" t="s">
        <v>363</v>
      </c>
      <c r="K216" s="211" t="s">
        <v>294</v>
      </c>
      <c r="L216" s="211" t="s">
        <v>1253</v>
      </c>
      <c r="AD216" s="213"/>
    </row>
    <row r="217" spans="1:30" s="211" customFormat="1" x14ac:dyDescent="0.25">
      <c r="A217" s="211" t="s">
        <v>145</v>
      </c>
      <c r="B217" s="211">
        <v>2516</v>
      </c>
      <c r="C217" s="211" t="s">
        <v>229</v>
      </c>
      <c r="D217" s="211">
        <v>192051081</v>
      </c>
      <c r="E217" s="211">
        <v>1060</v>
      </c>
      <c r="F217" s="211">
        <v>1252</v>
      </c>
      <c r="G217" s="211">
        <v>1004</v>
      </c>
      <c r="I217" s="211" t="s">
        <v>1502</v>
      </c>
      <c r="J217" s="212" t="s">
        <v>363</v>
      </c>
      <c r="K217" s="211" t="s">
        <v>294</v>
      </c>
      <c r="L217" s="211" t="s">
        <v>1254</v>
      </c>
      <c r="AD217" s="213"/>
    </row>
    <row r="218" spans="1:30" s="211" customFormat="1" x14ac:dyDescent="0.25">
      <c r="A218" s="211" t="s">
        <v>145</v>
      </c>
      <c r="B218" s="211">
        <v>2517</v>
      </c>
      <c r="C218" s="211" t="s">
        <v>230</v>
      </c>
      <c r="D218" s="211">
        <v>504168040</v>
      </c>
      <c r="E218" s="211">
        <v>1060</v>
      </c>
      <c r="F218" s="211">
        <v>1274</v>
      </c>
      <c r="G218" s="211">
        <v>1004</v>
      </c>
      <c r="I218" s="211" t="s">
        <v>1503</v>
      </c>
      <c r="J218" s="212" t="s">
        <v>363</v>
      </c>
      <c r="K218" s="211" t="s">
        <v>364</v>
      </c>
      <c r="L218" s="211" t="s">
        <v>1231</v>
      </c>
      <c r="AD218" s="213"/>
    </row>
    <row r="219" spans="1:30" s="211" customFormat="1" x14ac:dyDescent="0.25">
      <c r="A219" s="211" t="s">
        <v>145</v>
      </c>
      <c r="B219" s="211">
        <v>2525</v>
      </c>
      <c r="C219" s="211" t="s">
        <v>236</v>
      </c>
      <c r="D219" s="211">
        <v>356169</v>
      </c>
      <c r="E219" s="211">
        <v>1020</v>
      </c>
      <c r="F219" s="211">
        <v>1110</v>
      </c>
      <c r="G219" s="211">
        <v>1004</v>
      </c>
      <c r="I219" s="211" t="s">
        <v>1504</v>
      </c>
      <c r="J219" s="212" t="s">
        <v>363</v>
      </c>
      <c r="K219" s="211" t="s">
        <v>294</v>
      </c>
      <c r="L219" s="211" t="s">
        <v>1277</v>
      </c>
      <c r="AD219" s="213"/>
    </row>
    <row r="220" spans="1:30" s="211" customFormat="1" x14ac:dyDescent="0.25">
      <c r="A220" s="211" t="s">
        <v>145</v>
      </c>
      <c r="B220" s="211">
        <v>2525</v>
      </c>
      <c r="C220" s="211" t="s">
        <v>236</v>
      </c>
      <c r="D220" s="211">
        <v>504176616</v>
      </c>
      <c r="E220" s="211">
        <v>1060</v>
      </c>
      <c r="F220" s="211">
        <v>1242</v>
      </c>
      <c r="G220" s="211">
        <v>1004</v>
      </c>
      <c r="I220" s="211" t="s">
        <v>1505</v>
      </c>
      <c r="J220" s="212" t="s">
        <v>363</v>
      </c>
      <c r="K220" s="211" t="s">
        <v>294</v>
      </c>
      <c r="L220" s="211" t="s">
        <v>1278</v>
      </c>
      <c r="AD220" s="213"/>
    </row>
    <row r="221" spans="1:30" s="211" customFormat="1" x14ac:dyDescent="0.25">
      <c r="A221" s="211" t="s">
        <v>145</v>
      </c>
      <c r="B221" s="211">
        <v>2528</v>
      </c>
      <c r="C221" s="211" t="s">
        <v>239</v>
      </c>
      <c r="D221" s="211">
        <v>192052918</v>
      </c>
      <c r="E221" s="211">
        <v>1060</v>
      </c>
      <c r="F221" s="211">
        <v>1242</v>
      </c>
      <c r="G221" s="211">
        <v>1004</v>
      </c>
      <c r="I221" s="211" t="s">
        <v>1506</v>
      </c>
      <c r="J221" s="212" t="s">
        <v>363</v>
      </c>
      <c r="K221" s="211" t="s">
        <v>294</v>
      </c>
      <c r="L221" s="211" t="s">
        <v>1265</v>
      </c>
      <c r="AD221" s="213"/>
    </row>
    <row r="222" spans="1:30" s="211" customFormat="1" x14ac:dyDescent="0.25">
      <c r="A222" s="211" t="s">
        <v>145</v>
      </c>
      <c r="B222" s="211">
        <v>2529</v>
      </c>
      <c r="C222" s="211" t="s">
        <v>240</v>
      </c>
      <c r="D222" s="211">
        <v>192023854</v>
      </c>
      <c r="E222" s="211">
        <v>1060</v>
      </c>
      <c r="F222" s="211">
        <v>1242</v>
      </c>
      <c r="G222" s="211">
        <v>1004</v>
      </c>
      <c r="I222" s="211" t="s">
        <v>1507</v>
      </c>
      <c r="J222" s="212" t="s">
        <v>363</v>
      </c>
      <c r="K222" s="211" t="s">
        <v>294</v>
      </c>
      <c r="L222" s="211" t="s">
        <v>1037</v>
      </c>
      <c r="AD222" s="213"/>
    </row>
    <row r="223" spans="1:30" s="211" customFormat="1" x14ac:dyDescent="0.25">
      <c r="A223" s="211" t="s">
        <v>145</v>
      </c>
      <c r="B223" s="211">
        <v>2529</v>
      </c>
      <c r="C223" s="211" t="s">
        <v>240</v>
      </c>
      <c r="D223" s="211">
        <v>192052588</v>
      </c>
      <c r="E223" s="211">
        <v>1020</v>
      </c>
      <c r="F223" s="211">
        <v>1110</v>
      </c>
      <c r="G223" s="211">
        <v>1004</v>
      </c>
      <c r="I223" s="211" t="s">
        <v>1508</v>
      </c>
      <c r="J223" s="212" t="s">
        <v>363</v>
      </c>
      <c r="K223" s="211" t="s">
        <v>364</v>
      </c>
      <c r="L223" s="211" t="s">
        <v>1269</v>
      </c>
      <c r="AD223" s="213"/>
    </row>
    <row r="224" spans="1:30" s="211" customFormat="1" x14ac:dyDescent="0.25">
      <c r="A224" s="211" t="s">
        <v>145</v>
      </c>
      <c r="B224" s="211">
        <v>2530</v>
      </c>
      <c r="C224" s="211" t="s">
        <v>241</v>
      </c>
      <c r="D224" s="211">
        <v>192025352</v>
      </c>
      <c r="E224" s="211">
        <v>1060</v>
      </c>
      <c r="F224" s="211">
        <v>1242</v>
      </c>
      <c r="G224" s="211">
        <v>1004</v>
      </c>
      <c r="I224" s="211" t="s">
        <v>1509</v>
      </c>
      <c r="J224" s="212" t="s">
        <v>363</v>
      </c>
      <c r="K224" s="211" t="s">
        <v>294</v>
      </c>
      <c r="L224" s="211" t="s">
        <v>1172</v>
      </c>
      <c r="AD224" s="213"/>
    </row>
    <row r="225" spans="1:30" s="211" customFormat="1" x14ac:dyDescent="0.25">
      <c r="A225" s="211" t="s">
        <v>145</v>
      </c>
      <c r="B225" s="211">
        <v>2530</v>
      </c>
      <c r="C225" s="211" t="s">
        <v>241</v>
      </c>
      <c r="D225" s="211">
        <v>192028112</v>
      </c>
      <c r="E225" s="211">
        <v>1060</v>
      </c>
      <c r="F225" s="211">
        <v>1242</v>
      </c>
      <c r="G225" s="211">
        <v>1004</v>
      </c>
      <c r="I225" s="211" t="s">
        <v>1510</v>
      </c>
      <c r="J225" s="212" t="s">
        <v>363</v>
      </c>
      <c r="K225" s="211" t="s">
        <v>364</v>
      </c>
      <c r="L225" s="211" t="s">
        <v>1288</v>
      </c>
      <c r="AD225" s="213"/>
    </row>
    <row r="226" spans="1:30" s="211" customFormat="1" x14ac:dyDescent="0.25">
      <c r="A226" s="211" t="s">
        <v>145</v>
      </c>
      <c r="B226" s="211">
        <v>2534</v>
      </c>
      <c r="C226" s="211" t="s">
        <v>243</v>
      </c>
      <c r="D226" s="211">
        <v>360282</v>
      </c>
      <c r="E226" s="211">
        <v>1030</v>
      </c>
      <c r="F226" s="211">
        <v>1122</v>
      </c>
      <c r="G226" s="211">
        <v>1004</v>
      </c>
      <c r="I226" s="211" t="s">
        <v>1511</v>
      </c>
      <c r="J226" s="212" t="s">
        <v>363</v>
      </c>
      <c r="K226" s="211" t="s">
        <v>296</v>
      </c>
      <c r="L226" s="211" t="s">
        <v>408</v>
      </c>
      <c r="AD226" s="213"/>
    </row>
    <row r="227" spans="1:30" s="211" customFormat="1" x14ac:dyDescent="0.25">
      <c r="A227" s="211" t="s">
        <v>145</v>
      </c>
      <c r="B227" s="211">
        <v>2534</v>
      </c>
      <c r="C227" s="211" t="s">
        <v>243</v>
      </c>
      <c r="D227" s="211">
        <v>360283</v>
      </c>
      <c r="E227" s="211">
        <v>1020</v>
      </c>
      <c r="F227" s="211">
        <v>1122</v>
      </c>
      <c r="G227" s="211">
        <v>1004</v>
      </c>
      <c r="I227" s="211" t="s">
        <v>1511</v>
      </c>
      <c r="J227" s="212" t="s">
        <v>363</v>
      </c>
      <c r="K227" s="211" t="s">
        <v>296</v>
      </c>
      <c r="L227" s="211" t="s">
        <v>408</v>
      </c>
      <c r="AD227" s="213"/>
    </row>
    <row r="228" spans="1:30" s="211" customFormat="1" x14ac:dyDescent="0.25">
      <c r="A228" s="211" t="s">
        <v>145</v>
      </c>
      <c r="B228" s="211">
        <v>2534</v>
      </c>
      <c r="C228" s="211" t="s">
        <v>243</v>
      </c>
      <c r="D228" s="211">
        <v>360284</v>
      </c>
      <c r="E228" s="211">
        <v>1030</v>
      </c>
      <c r="F228" s="211">
        <v>1122</v>
      </c>
      <c r="G228" s="211">
        <v>1004</v>
      </c>
      <c r="I228" s="211" t="s">
        <v>1511</v>
      </c>
      <c r="J228" s="212" t="s">
        <v>363</v>
      </c>
      <c r="K228" s="211" t="s">
        <v>296</v>
      </c>
      <c r="L228" s="211" t="s">
        <v>408</v>
      </c>
      <c r="AD228" s="213"/>
    </row>
    <row r="229" spans="1:30" s="211" customFormat="1" x14ac:dyDescent="0.25">
      <c r="A229" s="211" t="s">
        <v>145</v>
      </c>
      <c r="B229" s="211">
        <v>2534</v>
      </c>
      <c r="C229" s="211" t="s">
        <v>243</v>
      </c>
      <c r="D229" s="211">
        <v>361003</v>
      </c>
      <c r="E229" s="211">
        <v>1060</v>
      </c>
      <c r="F229" s="211">
        <v>1122</v>
      </c>
      <c r="G229" s="211">
        <v>1004</v>
      </c>
      <c r="I229" s="211" t="s">
        <v>1511</v>
      </c>
      <c r="J229" s="212" t="s">
        <v>363</v>
      </c>
      <c r="K229" s="211" t="s">
        <v>296</v>
      </c>
      <c r="L229" s="211" t="s">
        <v>408</v>
      </c>
      <c r="AD229" s="213"/>
    </row>
    <row r="230" spans="1:30" s="211" customFormat="1" x14ac:dyDescent="0.25">
      <c r="A230" s="211" t="s">
        <v>145</v>
      </c>
      <c r="B230" s="211">
        <v>2542</v>
      </c>
      <c r="C230" s="211" t="s">
        <v>246</v>
      </c>
      <c r="D230" s="211">
        <v>191982670</v>
      </c>
      <c r="E230" s="211">
        <v>1080</v>
      </c>
      <c r="F230" s="211">
        <v>1242</v>
      </c>
      <c r="G230" s="211">
        <v>1003</v>
      </c>
      <c r="I230" s="211" t="s">
        <v>1512</v>
      </c>
      <c r="J230" s="212" t="s">
        <v>363</v>
      </c>
      <c r="K230" s="211" t="s">
        <v>294</v>
      </c>
      <c r="L230" s="211" t="s">
        <v>1178</v>
      </c>
      <c r="AD230" s="213"/>
    </row>
    <row r="231" spans="1:30" s="211" customFormat="1" x14ac:dyDescent="0.25">
      <c r="A231" s="211" t="s">
        <v>145</v>
      </c>
      <c r="B231" s="211">
        <v>2542</v>
      </c>
      <c r="C231" s="211" t="s">
        <v>246</v>
      </c>
      <c r="D231" s="211">
        <v>192014852</v>
      </c>
      <c r="E231" s="211">
        <v>1060</v>
      </c>
      <c r="F231" s="211">
        <v>1242</v>
      </c>
      <c r="G231" s="211">
        <v>1004</v>
      </c>
      <c r="I231" s="211" t="s">
        <v>1513</v>
      </c>
      <c r="J231" s="212" t="s">
        <v>363</v>
      </c>
      <c r="K231" s="211" t="s">
        <v>294</v>
      </c>
      <c r="L231" s="211" t="s">
        <v>960</v>
      </c>
      <c r="AD231" s="213"/>
    </row>
    <row r="232" spans="1:30" s="211" customFormat="1" x14ac:dyDescent="0.25">
      <c r="A232" s="211" t="s">
        <v>145</v>
      </c>
      <c r="B232" s="211">
        <v>2542</v>
      </c>
      <c r="C232" s="211" t="s">
        <v>246</v>
      </c>
      <c r="D232" s="211">
        <v>192035592</v>
      </c>
      <c r="E232" s="211">
        <v>1080</v>
      </c>
      <c r="F232" s="211">
        <v>1242</v>
      </c>
      <c r="G232" s="211">
        <v>1003</v>
      </c>
      <c r="I232" s="211" t="s">
        <v>1514</v>
      </c>
      <c r="J232" s="212" t="s">
        <v>363</v>
      </c>
      <c r="K232" s="211" t="s">
        <v>364</v>
      </c>
      <c r="L232" s="211" t="s">
        <v>1232</v>
      </c>
      <c r="AD232" s="213"/>
    </row>
    <row r="233" spans="1:30" s="211" customFormat="1" x14ac:dyDescent="0.25">
      <c r="A233" s="211" t="s">
        <v>145</v>
      </c>
      <c r="B233" s="211">
        <v>2542</v>
      </c>
      <c r="C233" s="211" t="s">
        <v>246</v>
      </c>
      <c r="D233" s="211">
        <v>502271209</v>
      </c>
      <c r="E233" s="211">
        <v>1060</v>
      </c>
      <c r="F233" s="211">
        <v>1252</v>
      </c>
      <c r="G233" s="211">
        <v>1004</v>
      </c>
      <c r="I233" s="211" t="s">
        <v>1515</v>
      </c>
      <c r="J233" s="212" t="s">
        <v>363</v>
      </c>
      <c r="K233" s="211" t="s">
        <v>294</v>
      </c>
      <c r="L233" s="211" t="s">
        <v>807</v>
      </c>
      <c r="AD233" s="213"/>
    </row>
    <row r="234" spans="1:30" s="211" customFormat="1" x14ac:dyDescent="0.25">
      <c r="A234" s="211" t="s">
        <v>145</v>
      </c>
      <c r="B234" s="211">
        <v>2542</v>
      </c>
      <c r="C234" s="211" t="s">
        <v>246</v>
      </c>
      <c r="D234" s="211">
        <v>502271252</v>
      </c>
      <c r="E234" s="211">
        <v>1060</v>
      </c>
      <c r="F234" s="211">
        <v>1252</v>
      </c>
      <c r="G234" s="211">
        <v>1004</v>
      </c>
      <c r="I234" s="211" t="s">
        <v>1516</v>
      </c>
      <c r="J234" s="212" t="s">
        <v>363</v>
      </c>
      <c r="K234" s="211" t="s">
        <v>294</v>
      </c>
      <c r="L234" s="211" t="s">
        <v>808</v>
      </c>
      <c r="AD234" s="213"/>
    </row>
    <row r="235" spans="1:30" s="211" customFormat="1" x14ac:dyDescent="0.25">
      <c r="A235" s="211" t="s">
        <v>145</v>
      </c>
      <c r="B235" s="211">
        <v>2542</v>
      </c>
      <c r="C235" s="211" t="s">
        <v>246</v>
      </c>
      <c r="D235" s="211">
        <v>502271297</v>
      </c>
      <c r="E235" s="211">
        <v>1060</v>
      </c>
      <c r="F235" s="211">
        <v>1274</v>
      </c>
      <c r="G235" s="211">
        <v>1004</v>
      </c>
      <c r="I235" s="211" t="s">
        <v>1517</v>
      </c>
      <c r="J235" s="212" t="s">
        <v>363</v>
      </c>
      <c r="K235" s="211" t="s">
        <v>294</v>
      </c>
      <c r="L235" s="211" t="s">
        <v>809</v>
      </c>
      <c r="AD235" s="213"/>
    </row>
    <row r="236" spans="1:30" s="211" customFormat="1" x14ac:dyDescent="0.25">
      <c r="A236" s="211" t="s">
        <v>145</v>
      </c>
      <c r="B236" s="211">
        <v>2542</v>
      </c>
      <c r="C236" s="211" t="s">
        <v>246</v>
      </c>
      <c r="D236" s="211">
        <v>502271307</v>
      </c>
      <c r="E236" s="211">
        <v>1060</v>
      </c>
      <c r="F236" s="211">
        <v>1252</v>
      </c>
      <c r="G236" s="211">
        <v>1004</v>
      </c>
      <c r="I236" s="211" t="s">
        <v>1518</v>
      </c>
      <c r="J236" s="212" t="s">
        <v>363</v>
      </c>
      <c r="K236" s="211" t="s">
        <v>294</v>
      </c>
      <c r="L236" s="211" t="s">
        <v>810</v>
      </c>
      <c r="AD236" s="213"/>
    </row>
    <row r="237" spans="1:30" s="211" customFormat="1" x14ac:dyDescent="0.25">
      <c r="A237" s="211" t="s">
        <v>145</v>
      </c>
      <c r="B237" s="211">
        <v>2542</v>
      </c>
      <c r="C237" s="211" t="s">
        <v>246</v>
      </c>
      <c r="D237" s="211">
        <v>502271339</v>
      </c>
      <c r="E237" s="211">
        <v>1060</v>
      </c>
      <c r="F237" s="211">
        <v>1274</v>
      </c>
      <c r="G237" s="211">
        <v>1004</v>
      </c>
      <c r="I237" s="211" t="s">
        <v>1519</v>
      </c>
      <c r="J237" s="212" t="s">
        <v>363</v>
      </c>
      <c r="K237" s="211" t="s">
        <v>294</v>
      </c>
      <c r="L237" s="211" t="s">
        <v>801</v>
      </c>
      <c r="AD237" s="213"/>
    </row>
    <row r="238" spans="1:30" s="211" customFormat="1" x14ac:dyDescent="0.25">
      <c r="A238" s="211" t="s">
        <v>145</v>
      </c>
      <c r="B238" s="211">
        <v>2544</v>
      </c>
      <c r="C238" s="211" t="s">
        <v>248</v>
      </c>
      <c r="D238" s="211">
        <v>190781429</v>
      </c>
      <c r="E238" s="211">
        <v>1020</v>
      </c>
      <c r="F238" s="211">
        <v>1110</v>
      </c>
      <c r="G238" s="211">
        <v>1004</v>
      </c>
      <c r="I238" s="211" t="s">
        <v>1520</v>
      </c>
      <c r="J238" s="212" t="s">
        <v>363</v>
      </c>
      <c r="K238" s="211" t="s">
        <v>364</v>
      </c>
      <c r="L238" s="211" t="s">
        <v>797</v>
      </c>
      <c r="AD238" s="213"/>
    </row>
    <row r="239" spans="1:30" s="211" customFormat="1" x14ac:dyDescent="0.25">
      <c r="A239" s="211" t="s">
        <v>145</v>
      </c>
      <c r="B239" s="211">
        <v>2545</v>
      </c>
      <c r="C239" s="211" t="s">
        <v>249</v>
      </c>
      <c r="D239" s="211">
        <v>192038571</v>
      </c>
      <c r="E239" s="211">
        <v>1020</v>
      </c>
      <c r="F239" s="211">
        <v>1110</v>
      </c>
      <c r="G239" s="211">
        <v>1004</v>
      </c>
      <c r="I239" s="211" t="s">
        <v>1521</v>
      </c>
      <c r="J239" s="212" t="s">
        <v>363</v>
      </c>
      <c r="K239" s="211" t="s">
        <v>364</v>
      </c>
      <c r="L239" s="211" t="s">
        <v>1081</v>
      </c>
      <c r="AD239" s="213"/>
    </row>
    <row r="240" spans="1:30" s="211" customFormat="1" x14ac:dyDescent="0.25">
      <c r="A240" s="211" t="s">
        <v>145</v>
      </c>
      <c r="B240" s="211">
        <v>2546</v>
      </c>
      <c r="C240" s="211" t="s">
        <v>250</v>
      </c>
      <c r="D240" s="211">
        <v>1703305</v>
      </c>
      <c r="E240" s="211">
        <v>1020</v>
      </c>
      <c r="F240" s="211">
        <v>1110</v>
      </c>
      <c r="G240" s="211">
        <v>1004</v>
      </c>
      <c r="I240" s="211" t="s">
        <v>1522</v>
      </c>
      <c r="J240" s="212" t="s">
        <v>363</v>
      </c>
      <c r="K240" s="211" t="s">
        <v>294</v>
      </c>
      <c r="L240" s="211" t="s">
        <v>793</v>
      </c>
      <c r="AD240" s="213"/>
    </row>
    <row r="241" spans="1:30" s="211" customFormat="1" x14ac:dyDescent="0.25">
      <c r="A241" s="211" t="s">
        <v>145</v>
      </c>
      <c r="B241" s="211">
        <v>2546</v>
      </c>
      <c r="C241" s="211" t="s">
        <v>250</v>
      </c>
      <c r="D241" s="211">
        <v>1703708</v>
      </c>
      <c r="E241" s="211">
        <v>1020</v>
      </c>
      <c r="F241" s="211">
        <v>1110</v>
      </c>
      <c r="G241" s="211">
        <v>1004</v>
      </c>
      <c r="I241" s="211" t="s">
        <v>1523</v>
      </c>
      <c r="J241" s="212" t="s">
        <v>363</v>
      </c>
      <c r="K241" s="211" t="s">
        <v>294</v>
      </c>
      <c r="L241" s="211" t="s">
        <v>654</v>
      </c>
      <c r="AD241" s="213"/>
    </row>
    <row r="242" spans="1:30" s="211" customFormat="1" x14ac:dyDescent="0.25">
      <c r="A242" s="211" t="s">
        <v>145</v>
      </c>
      <c r="B242" s="211">
        <v>2546</v>
      </c>
      <c r="C242" s="211" t="s">
        <v>250</v>
      </c>
      <c r="D242" s="211">
        <v>1703963</v>
      </c>
      <c r="E242" s="211">
        <v>1020</v>
      </c>
      <c r="F242" s="211">
        <v>1122</v>
      </c>
      <c r="G242" s="211">
        <v>1004</v>
      </c>
      <c r="I242" s="211" t="s">
        <v>1524</v>
      </c>
      <c r="J242" s="212" t="s">
        <v>363</v>
      </c>
      <c r="K242" s="211" t="s">
        <v>364</v>
      </c>
      <c r="L242" s="211" t="s">
        <v>2368</v>
      </c>
      <c r="AD242" s="213"/>
    </row>
    <row r="243" spans="1:30" s="211" customFormat="1" x14ac:dyDescent="0.25">
      <c r="A243" s="211" t="s">
        <v>145</v>
      </c>
      <c r="B243" s="211">
        <v>2546</v>
      </c>
      <c r="C243" s="211" t="s">
        <v>250</v>
      </c>
      <c r="D243" s="211">
        <v>1703991</v>
      </c>
      <c r="E243" s="211">
        <v>1020</v>
      </c>
      <c r="F243" s="211">
        <v>1122</v>
      </c>
      <c r="G243" s="211">
        <v>1004</v>
      </c>
      <c r="I243" s="211" t="s">
        <v>1525</v>
      </c>
      <c r="J243" s="212" t="s">
        <v>363</v>
      </c>
      <c r="K243" s="211" t="s">
        <v>364</v>
      </c>
      <c r="L243" s="211" t="s">
        <v>711</v>
      </c>
      <c r="AD243" s="213"/>
    </row>
    <row r="244" spans="1:30" s="211" customFormat="1" x14ac:dyDescent="0.25">
      <c r="A244" s="211" t="s">
        <v>145</v>
      </c>
      <c r="B244" s="211">
        <v>2546</v>
      </c>
      <c r="C244" s="211" t="s">
        <v>250</v>
      </c>
      <c r="D244" s="211">
        <v>1704319</v>
      </c>
      <c r="E244" s="211">
        <v>1020</v>
      </c>
      <c r="F244" s="211">
        <v>1122</v>
      </c>
      <c r="G244" s="211">
        <v>1004</v>
      </c>
      <c r="I244" s="211" t="s">
        <v>1526</v>
      </c>
      <c r="J244" s="212" t="s">
        <v>363</v>
      </c>
      <c r="K244" s="211" t="s">
        <v>294</v>
      </c>
      <c r="L244" s="211" t="s">
        <v>655</v>
      </c>
      <c r="AD244" s="213"/>
    </row>
    <row r="245" spans="1:30" s="211" customFormat="1" x14ac:dyDescent="0.25">
      <c r="A245" s="211" t="s">
        <v>145</v>
      </c>
      <c r="B245" s="211">
        <v>2546</v>
      </c>
      <c r="C245" s="211" t="s">
        <v>250</v>
      </c>
      <c r="D245" s="211">
        <v>1704347</v>
      </c>
      <c r="E245" s="211">
        <v>1020</v>
      </c>
      <c r="F245" s="211">
        <v>1122</v>
      </c>
      <c r="G245" s="211">
        <v>1004</v>
      </c>
      <c r="I245" s="211" t="s">
        <v>1527</v>
      </c>
      <c r="J245" s="212" t="s">
        <v>363</v>
      </c>
      <c r="K245" s="211" t="s">
        <v>364</v>
      </c>
      <c r="L245" s="211" t="s">
        <v>2369</v>
      </c>
      <c r="AD245" s="213"/>
    </row>
    <row r="246" spans="1:30" s="211" customFormat="1" x14ac:dyDescent="0.25">
      <c r="A246" s="211" t="s">
        <v>145</v>
      </c>
      <c r="B246" s="211">
        <v>2546</v>
      </c>
      <c r="C246" s="211" t="s">
        <v>250</v>
      </c>
      <c r="D246" s="211">
        <v>1704720</v>
      </c>
      <c r="E246" s="211">
        <v>1020</v>
      </c>
      <c r="F246" s="211">
        <v>1122</v>
      </c>
      <c r="G246" s="211">
        <v>1004</v>
      </c>
      <c r="I246" s="211" t="s">
        <v>1528</v>
      </c>
      <c r="J246" s="212" t="s">
        <v>363</v>
      </c>
      <c r="K246" s="211" t="s">
        <v>294</v>
      </c>
      <c r="L246" s="211" t="s">
        <v>1095</v>
      </c>
      <c r="AD246" s="213"/>
    </row>
    <row r="247" spans="1:30" s="211" customFormat="1" x14ac:dyDescent="0.25">
      <c r="A247" s="211" t="s">
        <v>145</v>
      </c>
      <c r="B247" s="211">
        <v>2546</v>
      </c>
      <c r="C247" s="211" t="s">
        <v>250</v>
      </c>
      <c r="D247" s="211">
        <v>1704870</v>
      </c>
      <c r="E247" s="211">
        <v>1030</v>
      </c>
      <c r="F247" s="211">
        <v>1122</v>
      </c>
      <c r="G247" s="211">
        <v>1004</v>
      </c>
      <c r="I247" s="211" t="s">
        <v>1529</v>
      </c>
      <c r="J247" s="212" t="s">
        <v>363</v>
      </c>
      <c r="K247" s="211" t="s">
        <v>364</v>
      </c>
      <c r="L247" s="211" t="s">
        <v>2370</v>
      </c>
      <c r="AD247" s="213"/>
    </row>
    <row r="248" spans="1:30" s="211" customFormat="1" x14ac:dyDescent="0.25">
      <c r="A248" s="211" t="s">
        <v>145</v>
      </c>
      <c r="B248" s="211">
        <v>2546</v>
      </c>
      <c r="C248" s="211" t="s">
        <v>250</v>
      </c>
      <c r="D248" s="211">
        <v>1704871</v>
      </c>
      <c r="E248" s="211">
        <v>1060</v>
      </c>
      <c r="G248" s="211">
        <v>1004</v>
      </c>
      <c r="I248" s="211" t="s">
        <v>1529</v>
      </c>
      <c r="J248" s="212" t="s">
        <v>363</v>
      </c>
      <c r="K248" s="211" t="s">
        <v>364</v>
      </c>
      <c r="L248" s="211" t="s">
        <v>2370</v>
      </c>
      <c r="AD248" s="213"/>
    </row>
    <row r="249" spans="1:30" s="211" customFormat="1" x14ac:dyDescent="0.25">
      <c r="A249" s="211" t="s">
        <v>145</v>
      </c>
      <c r="B249" s="211">
        <v>2546</v>
      </c>
      <c r="C249" s="211" t="s">
        <v>250</v>
      </c>
      <c r="D249" s="211">
        <v>1704935</v>
      </c>
      <c r="E249" s="211">
        <v>1020</v>
      </c>
      <c r="F249" s="211">
        <v>1110</v>
      </c>
      <c r="G249" s="211">
        <v>1004</v>
      </c>
      <c r="I249" s="211" t="s">
        <v>1530</v>
      </c>
      <c r="J249" s="212" t="s">
        <v>363</v>
      </c>
      <c r="K249" s="211" t="s">
        <v>294</v>
      </c>
      <c r="L249" s="211" t="s">
        <v>656</v>
      </c>
      <c r="AD249" s="213"/>
    </row>
    <row r="250" spans="1:30" s="211" customFormat="1" x14ac:dyDescent="0.25">
      <c r="A250" s="211" t="s">
        <v>145</v>
      </c>
      <c r="B250" s="211">
        <v>2546</v>
      </c>
      <c r="C250" s="211" t="s">
        <v>250</v>
      </c>
      <c r="D250" s="211">
        <v>1704942</v>
      </c>
      <c r="E250" s="211">
        <v>1030</v>
      </c>
      <c r="F250" s="211">
        <v>1110</v>
      </c>
      <c r="G250" s="211">
        <v>1004</v>
      </c>
      <c r="I250" s="211" t="s">
        <v>1531</v>
      </c>
      <c r="J250" s="212" t="s">
        <v>363</v>
      </c>
      <c r="K250" s="211" t="s">
        <v>294</v>
      </c>
      <c r="L250" s="211" t="s">
        <v>657</v>
      </c>
      <c r="AD250" s="213"/>
    </row>
    <row r="251" spans="1:30" s="211" customFormat="1" x14ac:dyDescent="0.25">
      <c r="A251" s="211" t="s">
        <v>145</v>
      </c>
      <c r="B251" s="211">
        <v>2546</v>
      </c>
      <c r="C251" s="211" t="s">
        <v>250</v>
      </c>
      <c r="D251" s="211">
        <v>1705161</v>
      </c>
      <c r="E251" s="211">
        <v>1020</v>
      </c>
      <c r="F251" s="211">
        <v>1121</v>
      </c>
      <c r="G251" s="211">
        <v>1004</v>
      </c>
      <c r="I251" s="211" t="s">
        <v>1532</v>
      </c>
      <c r="J251" s="212" t="s">
        <v>363</v>
      </c>
      <c r="K251" s="211" t="s">
        <v>294</v>
      </c>
      <c r="L251" s="211" t="s">
        <v>758</v>
      </c>
      <c r="AD251" s="213"/>
    </row>
    <row r="252" spans="1:30" s="211" customFormat="1" x14ac:dyDescent="0.25">
      <c r="A252" s="211" t="s">
        <v>145</v>
      </c>
      <c r="B252" s="211">
        <v>2546</v>
      </c>
      <c r="C252" s="211" t="s">
        <v>250</v>
      </c>
      <c r="D252" s="211">
        <v>1705244</v>
      </c>
      <c r="E252" s="211">
        <v>1020</v>
      </c>
      <c r="F252" s="211">
        <v>1110</v>
      </c>
      <c r="G252" s="211">
        <v>1004</v>
      </c>
      <c r="I252" s="211" t="s">
        <v>1533</v>
      </c>
      <c r="J252" s="212" t="s">
        <v>363</v>
      </c>
      <c r="K252" s="211" t="s">
        <v>294</v>
      </c>
      <c r="L252" s="211" t="s">
        <v>816</v>
      </c>
      <c r="AD252" s="213"/>
    </row>
    <row r="253" spans="1:30" s="211" customFormat="1" x14ac:dyDescent="0.25">
      <c r="A253" s="211" t="s">
        <v>145</v>
      </c>
      <c r="B253" s="211">
        <v>2546</v>
      </c>
      <c r="C253" s="211" t="s">
        <v>250</v>
      </c>
      <c r="D253" s="211">
        <v>1705572</v>
      </c>
      <c r="E253" s="211">
        <v>1040</v>
      </c>
      <c r="G253" s="211">
        <v>1004</v>
      </c>
      <c r="I253" s="211" t="s">
        <v>1534</v>
      </c>
      <c r="J253" s="212" t="s">
        <v>363</v>
      </c>
      <c r="K253" s="211" t="s">
        <v>364</v>
      </c>
      <c r="L253" s="211" t="s">
        <v>953</v>
      </c>
      <c r="AD253" s="213"/>
    </row>
    <row r="254" spans="1:30" s="211" customFormat="1" x14ac:dyDescent="0.25">
      <c r="A254" s="211" t="s">
        <v>145</v>
      </c>
      <c r="B254" s="211">
        <v>2546</v>
      </c>
      <c r="C254" s="211" t="s">
        <v>250</v>
      </c>
      <c r="D254" s="211">
        <v>1705634</v>
      </c>
      <c r="E254" s="211">
        <v>1020</v>
      </c>
      <c r="F254" s="211">
        <v>1110</v>
      </c>
      <c r="G254" s="211">
        <v>1004</v>
      </c>
      <c r="I254" s="211" t="s">
        <v>1535</v>
      </c>
      <c r="J254" s="212" t="s">
        <v>363</v>
      </c>
      <c r="K254" s="211" t="s">
        <v>294</v>
      </c>
      <c r="L254" s="211" t="s">
        <v>658</v>
      </c>
      <c r="AD254" s="213"/>
    </row>
    <row r="255" spans="1:30" s="211" customFormat="1" x14ac:dyDescent="0.25">
      <c r="A255" s="211" t="s">
        <v>145</v>
      </c>
      <c r="B255" s="211">
        <v>2546</v>
      </c>
      <c r="C255" s="211" t="s">
        <v>250</v>
      </c>
      <c r="D255" s="211">
        <v>1705780</v>
      </c>
      <c r="E255" s="211">
        <v>1060</v>
      </c>
      <c r="F255" s="211">
        <v>1251</v>
      </c>
      <c r="G255" s="211">
        <v>1004</v>
      </c>
      <c r="I255" s="211" t="s">
        <v>1536</v>
      </c>
      <c r="J255" s="212" t="s">
        <v>363</v>
      </c>
      <c r="K255" s="211" t="s">
        <v>294</v>
      </c>
      <c r="L255" s="211" t="s">
        <v>1055</v>
      </c>
      <c r="AD255" s="213"/>
    </row>
    <row r="256" spans="1:30" s="211" customFormat="1" x14ac:dyDescent="0.25">
      <c r="A256" s="211" t="s">
        <v>145</v>
      </c>
      <c r="B256" s="211">
        <v>2546</v>
      </c>
      <c r="C256" s="211" t="s">
        <v>250</v>
      </c>
      <c r="D256" s="211">
        <v>1706001</v>
      </c>
      <c r="E256" s="211">
        <v>1060</v>
      </c>
      <c r="G256" s="211">
        <v>1004</v>
      </c>
      <c r="I256" s="211" t="s">
        <v>1537</v>
      </c>
      <c r="J256" s="212" t="s">
        <v>363</v>
      </c>
      <c r="K256" s="211" t="s">
        <v>294</v>
      </c>
      <c r="L256" s="211" t="s">
        <v>1258</v>
      </c>
      <c r="AD256" s="213"/>
    </row>
    <row r="257" spans="1:30" s="211" customFormat="1" x14ac:dyDescent="0.25">
      <c r="A257" s="211" t="s">
        <v>145</v>
      </c>
      <c r="B257" s="211">
        <v>2546</v>
      </c>
      <c r="C257" s="211" t="s">
        <v>250</v>
      </c>
      <c r="D257" s="211">
        <v>1706035</v>
      </c>
      <c r="E257" s="211">
        <v>1060</v>
      </c>
      <c r="F257" s="211">
        <v>1251</v>
      </c>
      <c r="G257" s="211">
        <v>1004</v>
      </c>
      <c r="I257" s="211" t="s">
        <v>1538</v>
      </c>
      <c r="J257" s="212" t="s">
        <v>363</v>
      </c>
      <c r="K257" s="211" t="s">
        <v>364</v>
      </c>
      <c r="L257" s="211" t="s">
        <v>712</v>
      </c>
      <c r="AD257" s="213"/>
    </row>
    <row r="258" spans="1:30" s="211" customFormat="1" x14ac:dyDescent="0.25">
      <c r="A258" s="211" t="s">
        <v>145</v>
      </c>
      <c r="B258" s="211">
        <v>2546</v>
      </c>
      <c r="C258" s="211" t="s">
        <v>250</v>
      </c>
      <c r="D258" s="211">
        <v>1706065</v>
      </c>
      <c r="E258" s="211">
        <v>1060</v>
      </c>
      <c r="G258" s="211">
        <v>1004</v>
      </c>
      <c r="I258" s="211" t="s">
        <v>1539</v>
      </c>
      <c r="J258" s="212" t="s">
        <v>363</v>
      </c>
      <c r="K258" s="211" t="s">
        <v>294</v>
      </c>
      <c r="L258" s="211" t="s">
        <v>1121</v>
      </c>
      <c r="AD258" s="213"/>
    </row>
    <row r="259" spans="1:30" s="211" customFormat="1" x14ac:dyDescent="0.25">
      <c r="A259" s="211" t="s">
        <v>145</v>
      </c>
      <c r="B259" s="211">
        <v>2546</v>
      </c>
      <c r="C259" s="211" t="s">
        <v>250</v>
      </c>
      <c r="D259" s="211">
        <v>2123587</v>
      </c>
      <c r="E259" s="211">
        <v>1020</v>
      </c>
      <c r="F259" s="211">
        <v>1110</v>
      </c>
      <c r="G259" s="211">
        <v>1004</v>
      </c>
      <c r="I259" s="211" t="s">
        <v>1540</v>
      </c>
      <c r="J259" s="212" t="s">
        <v>363</v>
      </c>
      <c r="K259" s="211" t="s">
        <v>364</v>
      </c>
      <c r="L259" s="211" t="s">
        <v>713</v>
      </c>
      <c r="AD259" s="213"/>
    </row>
    <row r="260" spans="1:30" s="211" customFormat="1" x14ac:dyDescent="0.25">
      <c r="A260" s="211" t="s">
        <v>145</v>
      </c>
      <c r="B260" s="211">
        <v>2546</v>
      </c>
      <c r="C260" s="211" t="s">
        <v>250</v>
      </c>
      <c r="D260" s="211">
        <v>3004478</v>
      </c>
      <c r="E260" s="211">
        <v>1060</v>
      </c>
      <c r="F260" s="211">
        <v>1264</v>
      </c>
      <c r="G260" s="211">
        <v>1004</v>
      </c>
      <c r="I260" s="211" t="s">
        <v>1541</v>
      </c>
      <c r="J260" s="212" t="s">
        <v>363</v>
      </c>
      <c r="K260" s="211" t="s">
        <v>364</v>
      </c>
      <c r="L260" s="211" t="s">
        <v>2371</v>
      </c>
      <c r="AD260" s="213"/>
    </row>
    <row r="261" spans="1:30" s="211" customFormat="1" x14ac:dyDescent="0.25">
      <c r="A261" s="211" t="s">
        <v>145</v>
      </c>
      <c r="B261" s="211">
        <v>2546</v>
      </c>
      <c r="C261" s="211" t="s">
        <v>250</v>
      </c>
      <c r="D261" s="211">
        <v>3073923</v>
      </c>
      <c r="E261" s="211">
        <v>1040</v>
      </c>
      <c r="G261" s="211">
        <v>1004</v>
      </c>
      <c r="I261" s="211" t="s">
        <v>1542</v>
      </c>
      <c r="J261" s="212" t="s">
        <v>363</v>
      </c>
      <c r="K261" s="211" t="s">
        <v>294</v>
      </c>
      <c r="L261" s="211" t="s">
        <v>1122</v>
      </c>
      <c r="AD261" s="213"/>
    </row>
    <row r="262" spans="1:30" s="211" customFormat="1" x14ac:dyDescent="0.25">
      <c r="A262" s="211" t="s">
        <v>145</v>
      </c>
      <c r="B262" s="211">
        <v>2546</v>
      </c>
      <c r="C262" s="211" t="s">
        <v>250</v>
      </c>
      <c r="D262" s="211">
        <v>3074008</v>
      </c>
      <c r="E262" s="211">
        <v>1040</v>
      </c>
      <c r="F262" s="211">
        <v>1261</v>
      </c>
      <c r="G262" s="211">
        <v>1004</v>
      </c>
      <c r="I262" s="211" t="s">
        <v>1543</v>
      </c>
      <c r="J262" s="212" t="s">
        <v>363</v>
      </c>
      <c r="K262" s="211" t="s">
        <v>364</v>
      </c>
      <c r="L262" s="211" t="s">
        <v>2372</v>
      </c>
      <c r="AD262" s="213"/>
    </row>
    <row r="263" spans="1:30" s="211" customFormat="1" x14ac:dyDescent="0.25">
      <c r="A263" s="211" t="s">
        <v>145</v>
      </c>
      <c r="B263" s="211">
        <v>2546</v>
      </c>
      <c r="C263" s="211" t="s">
        <v>250</v>
      </c>
      <c r="D263" s="211">
        <v>9036992</v>
      </c>
      <c r="E263" s="211">
        <v>1060</v>
      </c>
      <c r="G263" s="211">
        <v>1004</v>
      </c>
      <c r="I263" s="211" t="s">
        <v>1544</v>
      </c>
      <c r="J263" s="212" t="s">
        <v>363</v>
      </c>
      <c r="K263" s="211" t="s">
        <v>364</v>
      </c>
      <c r="L263" s="211" t="s">
        <v>714</v>
      </c>
      <c r="AD263" s="213"/>
    </row>
    <row r="264" spans="1:30" s="211" customFormat="1" x14ac:dyDescent="0.25">
      <c r="A264" s="211" t="s">
        <v>145</v>
      </c>
      <c r="B264" s="211">
        <v>2546</v>
      </c>
      <c r="C264" s="211" t="s">
        <v>250</v>
      </c>
      <c r="D264" s="211">
        <v>9063279</v>
      </c>
      <c r="E264" s="211">
        <v>1060</v>
      </c>
      <c r="G264" s="211">
        <v>1004</v>
      </c>
      <c r="I264" s="211" t="s">
        <v>1545</v>
      </c>
      <c r="J264" s="212" t="s">
        <v>363</v>
      </c>
      <c r="K264" s="211" t="s">
        <v>364</v>
      </c>
      <c r="L264" s="211" t="s">
        <v>2373</v>
      </c>
      <c r="AD264" s="213"/>
    </row>
    <row r="265" spans="1:30" s="211" customFormat="1" x14ac:dyDescent="0.25">
      <c r="A265" s="211" t="s">
        <v>145</v>
      </c>
      <c r="B265" s="211">
        <v>2546</v>
      </c>
      <c r="C265" s="211" t="s">
        <v>250</v>
      </c>
      <c r="D265" s="211">
        <v>190093947</v>
      </c>
      <c r="E265" s="211">
        <v>1060</v>
      </c>
      <c r="G265" s="211">
        <v>1004</v>
      </c>
      <c r="I265" s="211" t="s">
        <v>1546</v>
      </c>
      <c r="J265" s="212" t="s">
        <v>363</v>
      </c>
      <c r="K265" s="211" t="s">
        <v>294</v>
      </c>
      <c r="L265" s="211" t="s">
        <v>1259</v>
      </c>
      <c r="AD265" s="213"/>
    </row>
    <row r="266" spans="1:30" s="211" customFormat="1" x14ac:dyDescent="0.25">
      <c r="A266" s="211" t="s">
        <v>145</v>
      </c>
      <c r="B266" s="211">
        <v>2546</v>
      </c>
      <c r="C266" s="211" t="s">
        <v>250</v>
      </c>
      <c r="D266" s="211">
        <v>190185208</v>
      </c>
      <c r="E266" s="211">
        <v>1020</v>
      </c>
      <c r="F266" s="211">
        <v>1110</v>
      </c>
      <c r="G266" s="211">
        <v>1004</v>
      </c>
      <c r="I266" s="211" t="s">
        <v>1547</v>
      </c>
      <c r="J266" s="212" t="s">
        <v>363</v>
      </c>
      <c r="K266" s="211" t="s">
        <v>294</v>
      </c>
      <c r="L266" s="211" t="s">
        <v>2350</v>
      </c>
      <c r="AD266" s="213"/>
    </row>
    <row r="267" spans="1:30" s="211" customFormat="1" x14ac:dyDescent="0.25">
      <c r="A267" s="211" t="s">
        <v>145</v>
      </c>
      <c r="B267" s="211">
        <v>2546</v>
      </c>
      <c r="C267" s="211" t="s">
        <v>250</v>
      </c>
      <c r="D267" s="211">
        <v>190185999</v>
      </c>
      <c r="E267" s="211">
        <v>1020</v>
      </c>
      <c r="F267" s="211">
        <v>1110</v>
      </c>
      <c r="G267" s="211">
        <v>1004</v>
      </c>
      <c r="I267" s="211" t="s">
        <v>1548</v>
      </c>
      <c r="J267" s="212" t="s">
        <v>363</v>
      </c>
      <c r="K267" s="211" t="s">
        <v>294</v>
      </c>
      <c r="L267" s="211" t="s">
        <v>2351</v>
      </c>
      <c r="AD267" s="213"/>
    </row>
    <row r="268" spans="1:30" s="211" customFormat="1" x14ac:dyDescent="0.25">
      <c r="A268" s="211" t="s">
        <v>145</v>
      </c>
      <c r="B268" s="211">
        <v>2546</v>
      </c>
      <c r="C268" s="211" t="s">
        <v>250</v>
      </c>
      <c r="D268" s="211">
        <v>190647608</v>
      </c>
      <c r="E268" s="211">
        <v>1060</v>
      </c>
      <c r="F268" s="211">
        <v>1252</v>
      </c>
      <c r="G268" s="211">
        <v>1004</v>
      </c>
      <c r="I268" s="211" t="s">
        <v>1549</v>
      </c>
      <c r="J268" s="212" t="s">
        <v>363</v>
      </c>
      <c r="K268" s="211" t="s">
        <v>294</v>
      </c>
      <c r="L268" s="211" t="s">
        <v>659</v>
      </c>
      <c r="AD268" s="213"/>
    </row>
    <row r="269" spans="1:30" s="211" customFormat="1" x14ac:dyDescent="0.25">
      <c r="A269" s="211" t="s">
        <v>145</v>
      </c>
      <c r="B269" s="211">
        <v>2546</v>
      </c>
      <c r="C269" s="211" t="s">
        <v>250</v>
      </c>
      <c r="D269" s="211">
        <v>190808429</v>
      </c>
      <c r="E269" s="211">
        <v>1060</v>
      </c>
      <c r="F269" s="211">
        <v>1252</v>
      </c>
      <c r="G269" s="211">
        <v>1004</v>
      </c>
      <c r="I269" s="211" t="s">
        <v>1550</v>
      </c>
      <c r="J269" s="212" t="s">
        <v>363</v>
      </c>
      <c r="K269" s="211" t="s">
        <v>294</v>
      </c>
      <c r="L269" s="211" t="s">
        <v>660</v>
      </c>
      <c r="AD269" s="213"/>
    </row>
    <row r="270" spans="1:30" s="211" customFormat="1" x14ac:dyDescent="0.25">
      <c r="A270" s="211" t="s">
        <v>145</v>
      </c>
      <c r="B270" s="211">
        <v>2546</v>
      </c>
      <c r="C270" s="211" t="s">
        <v>250</v>
      </c>
      <c r="D270" s="211">
        <v>190904929</v>
      </c>
      <c r="E270" s="211">
        <v>1080</v>
      </c>
      <c r="F270" s="211">
        <v>1241</v>
      </c>
      <c r="G270" s="211">
        <v>1004</v>
      </c>
      <c r="I270" s="211" t="s">
        <v>1551</v>
      </c>
      <c r="J270" s="212" t="s">
        <v>363</v>
      </c>
      <c r="K270" s="211" t="s">
        <v>364</v>
      </c>
      <c r="L270" s="211" t="s">
        <v>715</v>
      </c>
      <c r="AD270" s="213"/>
    </row>
    <row r="271" spans="1:30" s="211" customFormat="1" x14ac:dyDescent="0.25">
      <c r="A271" s="211" t="s">
        <v>145</v>
      </c>
      <c r="B271" s="211">
        <v>2546</v>
      </c>
      <c r="C271" s="211" t="s">
        <v>250</v>
      </c>
      <c r="D271" s="211">
        <v>190919410</v>
      </c>
      <c r="E271" s="211">
        <v>1060</v>
      </c>
      <c r="F271" s="211">
        <v>1274</v>
      </c>
      <c r="G271" s="211">
        <v>1004</v>
      </c>
      <c r="I271" s="211" t="s">
        <v>1552</v>
      </c>
      <c r="J271" s="212" t="s">
        <v>363</v>
      </c>
      <c r="K271" s="211" t="s">
        <v>294</v>
      </c>
      <c r="L271" s="211" t="s">
        <v>661</v>
      </c>
      <c r="AD271" s="213"/>
    </row>
    <row r="272" spans="1:30" s="211" customFormat="1" x14ac:dyDescent="0.25">
      <c r="A272" s="211" t="s">
        <v>145</v>
      </c>
      <c r="B272" s="211">
        <v>2546</v>
      </c>
      <c r="C272" s="211" t="s">
        <v>250</v>
      </c>
      <c r="D272" s="211">
        <v>190937089</v>
      </c>
      <c r="E272" s="211">
        <v>1060</v>
      </c>
      <c r="F272" s="211">
        <v>1242</v>
      </c>
      <c r="G272" s="211">
        <v>1004</v>
      </c>
      <c r="I272" s="211" t="s">
        <v>1553</v>
      </c>
      <c r="J272" s="212" t="s">
        <v>363</v>
      </c>
      <c r="K272" s="211" t="s">
        <v>294</v>
      </c>
      <c r="L272" s="211" t="s">
        <v>662</v>
      </c>
      <c r="AD272" s="213"/>
    </row>
    <row r="273" spans="1:30" s="211" customFormat="1" x14ac:dyDescent="0.25">
      <c r="A273" s="211" t="s">
        <v>145</v>
      </c>
      <c r="B273" s="211">
        <v>2546</v>
      </c>
      <c r="C273" s="211" t="s">
        <v>250</v>
      </c>
      <c r="D273" s="211">
        <v>190941131</v>
      </c>
      <c r="E273" s="211">
        <v>1060</v>
      </c>
      <c r="F273" s="211">
        <v>1242</v>
      </c>
      <c r="G273" s="211">
        <v>1004</v>
      </c>
      <c r="I273" s="211" t="s">
        <v>1554</v>
      </c>
      <c r="J273" s="212" t="s">
        <v>363</v>
      </c>
      <c r="K273" s="211" t="s">
        <v>294</v>
      </c>
      <c r="L273" s="211" t="s">
        <v>663</v>
      </c>
      <c r="AD273" s="213"/>
    </row>
    <row r="274" spans="1:30" s="211" customFormat="1" x14ac:dyDescent="0.25">
      <c r="A274" s="211" t="s">
        <v>145</v>
      </c>
      <c r="B274" s="211">
        <v>2546</v>
      </c>
      <c r="C274" s="211" t="s">
        <v>250</v>
      </c>
      <c r="D274" s="211">
        <v>191026317</v>
      </c>
      <c r="E274" s="211">
        <v>1020</v>
      </c>
      <c r="F274" s="211">
        <v>1122</v>
      </c>
      <c r="G274" s="211">
        <v>1004</v>
      </c>
      <c r="I274" s="211" t="s">
        <v>1555</v>
      </c>
      <c r="J274" s="212" t="s">
        <v>363</v>
      </c>
      <c r="K274" s="211" t="s">
        <v>296</v>
      </c>
      <c r="L274" s="211" t="s">
        <v>2348</v>
      </c>
      <c r="AD274" s="213"/>
    </row>
    <row r="275" spans="1:30" s="211" customFormat="1" x14ac:dyDescent="0.25">
      <c r="A275" s="211" t="s">
        <v>145</v>
      </c>
      <c r="B275" s="211">
        <v>2546</v>
      </c>
      <c r="C275" s="211" t="s">
        <v>250</v>
      </c>
      <c r="D275" s="211">
        <v>191026318</v>
      </c>
      <c r="E275" s="211">
        <v>1020</v>
      </c>
      <c r="F275" s="211">
        <v>1122</v>
      </c>
      <c r="G275" s="211">
        <v>1004</v>
      </c>
      <c r="I275" s="211" t="s">
        <v>1555</v>
      </c>
      <c r="J275" s="212" t="s">
        <v>363</v>
      </c>
      <c r="K275" s="211" t="s">
        <v>296</v>
      </c>
      <c r="L275" s="211" t="s">
        <v>2348</v>
      </c>
      <c r="AD275" s="213"/>
    </row>
    <row r="276" spans="1:30" s="211" customFormat="1" x14ac:dyDescent="0.25">
      <c r="A276" s="211" t="s">
        <v>145</v>
      </c>
      <c r="B276" s="211">
        <v>2546</v>
      </c>
      <c r="C276" s="211" t="s">
        <v>250</v>
      </c>
      <c r="D276" s="211">
        <v>191048497</v>
      </c>
      <c r="E276" s="211">
        <v>1060</v>
      </c>
      <c r="F276" s="211">
        <v>1252</v>
      </c>
      <c r="G276" s="211">
        <v>1004</v>
      </c>
      <c r="I276" s="211" t="s">
        <v>1556</v>
      </c>
      <c r="J276" s="212" t="s">
        <v>363</v>
      </c>
      <c r="K276" s="211" t="s">
        <v>294</v>
      </c>
      <c r="L276" s="211" t="s">
        <v>664</v>
      </c>
      <c r="AD276" s="213"/>
    </row>
    <row r="277" spans="1:30" s="211" customFormat="1" x14ac:dyDescent="0.25">
      <c r="A277" s="211" t="s">
        <v>145</v>
      </c>
      <c r="B277" s="211">
        <v>2546</v>
      </c>
      <c r="C277" s="211" t="s">
        <v>250</v>
      </c>
      <c r="D277" s="211">
        <v>191063153</v>
      </c>
      <c r="E277" s="211">
        <v>1060</v>
      </c>
      <c r="F277" s="211">
        <v>1252</v>
      </c>
      <c r="G277" s="211">
        <v>1004</v>
      </c>
      <c r="I277" s="211" t="s">
        <v>1557</v>
      </c>
      <c r="J277" s="212" t="s">
        <v>363</v>
      </c>
      <c r="K277" s="211" t="s">
        <v>294</v>
      </c>
      <c r="L277" s="211" t="s">
        <v>665</v>
      </c>
      <c r="AD277" s="213"/>
    </row>
    <row r="278" spans="1:30" s="211" customFormat="1" x14ac:dyDescent="0.25">
      <c r="A278" s="211" t="s">
        <v>145</v>
      </c>
      <c r="B278" s="211">
        <v>2546</v>
      </c>
      <c r="C278" s="211" t="s">
        <v>250</v>
      </c>
      <c r="D278" s="211">
        <v>191110850</v>
      </c>
      <c r="E278" s="211">
        <v>1060</v>
      </c>
      <c r="F278" s="211">
        <v>1252</v>
      </c>
      <c r="G278" s="211">
        <v>1004</v>
      </c>
      <c r="I278" s="211" t="s">
        <v>1558</v>
      </c>
      <c r="J278" s="212" t="s">
        <v>363</v>
      </c>
      <c r="K278" s="211" t="s">
        <v>294</v>
      </c>
      <c r="L278" s="211" t="s">
        <v>666</v>
      </c>
      <c r="AD278" s="213"/>
    </row>
    <row r="279" spans="1:30" s="211" customFormat="1" x14ac:dyDescent="0.25">
      <c r="A279" s="211" t="s">
        <v>145</v>
      </c>
      <c r="B279" s="211">
        <v>2546</v>
      </c>
      <c r="C279" s="211" t="s">
        <v>250</v>
      </c>
      <c r="D279" s="211">
        <v>191111310</v>
      </c>
      <c r="E279" s="211">
        <v>1060</v>
      </c>
      <c r="F279" s="211">
        <v>1252</v>
      </c>
      <c r="G279" s="211">
        <v>1004</v>
      </c>
      <c r="I279" s="211" t="s">
        <v>1559</v>
      </c>
      <c r="J279" s="212" t="s">
        <v>363</v>
      </c>
      <c r="K279" s="211" t="s">
        <v>294</v>
      </c>
      <c r="L279" s="211" t="s">
        <v>667</v>
      </c>
      <c r="AD279" s="213"/>
    </row>
    <row r="280" spans="1:30" s="211" customFormat="1" x14ac:dyDescent="0.25">
      <c r="A280" s="211" t="s">
        <v>145</v>
      </c>
      <c r="B280" s="211">
        <v>2546</v>
      </c>
      <c r="C280" s="211" t="s">
        <v>250</v>
      </c>
      <c r="D280" s="211">
        <v>191114270</v>
      </c>
      <c r="E280" s="211">
        <v>1060</v>
      </c>
      <c r="F280" s="211">
        <v>1252</v>
      </c>
      <c r="G280" s="211">
        <v>1004</v>
      </c>
      <c r="I280" s="211" t="s">
        <v>1560</v>
      </c>
      <c r="J280" s="212" t="s">
        <v>363</v>
      </c>
      <c r="K280" s="211" t="s">
        <v>294</v>
      </c>
      <c r="L280" s="211" t="s">
        <v>668</v>
      </c>
      <c r="AD280" s="213"/>
    </row>
    <row r="281" spans="1:30" s="211" customFormat="1" x14ac:dyDescent="0.25">
      <c r="A281" s="211" t="s">
        <v>145</v>
      </c>
      <c r="B281" s="211">
        <v>2546</v>
      </c>
      <c r="C281" s="211" t="s">
        <v>250</v>
      </c>
      <c r="D281" s="211">
        <v>191126372</v>
      </c>
      <c r="E281" s="211">
        <v>1060</v>
      </c>
      <c r="F281" s="211">
        <v>1261</v>
      </c>
      <c r="G281" s="211">
        <v>1004</v>
      </c>
      <c r="I281" s="211" t="s">
        <v>1561</v>
      </c>
      <c r="J281" s="212" t="s">
        <v>363</v>
      </c>
      <c r="K281" s="211" t="s">
        <v>294</v>
      </c>
      <c r="L281" s="211" t="s">
        <v>669</v>
      </c>
      <c r="AD281" s="213"/>
    </row>
    <row r="282" spans="1:30" s="211" customFormat="1" x14ac:dyDescent="0.25">
      <c r="A282" s="211" t="s">
        <v>145</v>
      </c>
      <c r="B282" s="211">
        <v>2546</v>
      </c>
      <c r="C282" s="211" t="s">
        <v>250</v>
      </c>
      <c r="D282" s="211">
        <v>191157490</v>
      </c>
      <c r="E282" s="211">
        <v>1060</v>
      </c>
      <c r="F282" s="211">
        <v>1251</v>
      </c>
      <c r="G282" s="211">
        <v>1004</v>
      </c>
      <c r="I282" s="211" t="s">
        <v>1562</v>
      </c>
      <c r="J282" s="212" t="s">
        <v>363</v>
      </c>
      <c r="K282" s="211" t="s">
        <v>364</v>
      </c>
      <c r="L282" s="211" t="s">
        <v>716</v>
      </c>
      <c r="AD282" s="213"/>
    </row>
    <row r="283" spans="1:30" s="211" customFormat="1" x14ac:dyDescent="0.25">
      <c r="A283" s="211" t="s">
        <v>145</v>
      </c>
      <c r="B283" s="211">
        <v>2546</v>
      </c>
      <c r="C283" s="211" t="s">
        <v>250</v>
      </c>
      <c r="D283" s="211">
        <v>191168070</v>
      </c>
      <c r="E283" s="211">
        <v>1060</v>
      </c>
      <c r="F283" s="211">
        <v>1252</v>
      </c>
      <c r="G283" s="211">
        <v>1004</v>
      </c>
      <c r="I283" s="211" t="s">
        <v>1563</v>
      </c>
      <c r="J283" s="212" t="s">
        <v>363</v>
      </c>
      <c r="K283" s="211" t="s">
        <v>294</v>
      </c>
      <c r="L283" s="211" t="s">
        <v>670</v>
      </c>
      <c r="AD283" s="213"/>
    </row>
    <row r="284" spans="1:30" s="211" customFormat="1" x14ac:dyDescent="0.25">
      <c r="A284" s="211" t="s">
        <v>145</v>
      </c>
      <c r="B284" s="211">
        <v>2546</v>
      </c>
      <c r="C284" s="211" t="s">
        <v>250</v>
      </c>
      <c r="D284" s="211">
        <v>191177491</v>
      </c>
      <c r="E284" s="211">
        <v>1060</v>
      </c>
      <c r="F284" s="211">
        <v>1252</v>
      </c>
      <c r="G284" s="211">
        <v>1004</v>
      </c>
      <c r="I284" s="211" t="s">
        <v>1564</v>
      </c>
      <c r="J284" s="212" t="s">
        <v>363</v>
      </c>
      <c r="K284" s="211" t="s">
        <v>294</v>
      </c>
      <c r="L284" s="211" t="s">
        <v>671</v>
      </c>
      <c r="AD284" s="213"/>
    </row>
    <row r="285" spans="1:30" s="211" customFormat="1" x14ac:dyDescent="0.25">
      <c r="A285" s="211" t="s">
        <v>145</v>
      </c>
      <c r="B285" s="211">
        <v>2546</v>
      </c>
      <c r="C285" s="211" t="s">
        <v>250</v>
      </c>
      <c r="D285" s="211">
        <v>191200190</v>
      </c>
      <c r="E285" s="211">
        <v>1060</v>
      </c>
      <c r="F285" s="211">
        <v>1261</v>
      </c>
      <c r="G285" s="211">
        <v>1004</v>
      </c>
      <c r="I285" s="211" t="s">
        <v>1565</v>
      </c>
      <c r="J285" s="212" t="s">
        <v>363</v>
      </c>
      <c r="K285" s="211" t="s">
        <v>294</v>
      </c>
      <c r="L285" s="211" t="s">
        <v>672</v>
      </c>
      <c r="AD285" s="213"/>
    </row>
    <row r="286" spans="1:30" s="211" customFormat="1" x14ac:dyDescent="0.25">
      <c r="A286" s="211" t="s">
        <v>145</v>
      </c>
      <c r="B286" s="211">
        <v>2546</v>
      </c>
      <c r="C286" s="211" t="s">
        <v>250</v>
      </c>
      <c r="D286" s="211">
        <v>191205731</v>
      </c>
      <c r="E286" s="211">
        <v>1060</v>
      </c>
      <c r="F286" s="211">
        <v>1252</v>
      </c>
      <c r="G286" s="211">
        <v>1004</v>
      </c>
      <c r="I286" s="211" t="s">
        <v>1566</v>
      </c>
      <c r="J286" s="212" t="s">
        <v>363</v>
      </c>
      <c r="K286" s="211" t="s">
        <v>294</v>
      </c>
      <c r="L286" s="211" t="s">
        <v>673</v>
      </c>
      <c r="AD286" s="213"/>
    </row>
    <row r="287" spans="1:30" s="211" customFormat="1" x14ac:dyDescent="0.25">
      <c r="A287" s="211" t="s">
        <v>145</v>
      </c>
      <c r="B287" s="211">
        <v>2546</v>
      </c>
      <c r="C287" s="211" t="s">
        <v>250</v>
      </c>
      <c r="D287" s="211">
        <v>191252430</v>
      </c>
      <c r="E287" s="211">
        <v>1060</v>
      </c>
      <c r="F287" s="211">
        <v>1252</v>
      </c>
      <c r="G287" s="211">
        <v>1004</v>
      </c>
      <c r="I287" s="211" t="s">
        <v>1567</v>
      </c>
      <c r="J287" s="212" t="s">
        <v>363</v>
      </c>
      <c r="K287" s="211" t="s">
        <v>294</v>
      </c>
      <c r="L287" s="211" t="s">
        <v>674</v>
      </c>
      <c r="AD287" s="213"/>
    </row>
    <row r="288" spans="1:30" s="211" customFormat="1" x14ac:dyDescent="0.25">
      <c r="A288" s="211" t="s">
        <v>145</v>
      </c>
      <c r="B288" s="211">
        <v>2546</v>
      </c>
      <c r="C288" s="211" t="s">
        <v>250</v>
      </c>
      <c r="D288" s="211">
        <v>191254410</v>
      </c>
      <c r="E288" s="211">
        <v>1060</v>
      </c>
      <c r="F288" s="211">
        <v>1252</v>
      </c>
      <c r="G288" s="211">
        <v>1004</v>
      </c>
      <c r="I288" s="211" t="s">
        <v>1568</v>
      </c>
      <c r="J288" s="212" t="s">
        <v>363</v>
      </c>
      <c r="K288" s="211" t="s">
        <v>294</v>
      </c>
      <c r="L288" s="211" t="s">
        <v>675</v>
      </c>
      <c r="AD288" s="213"/>
    </row>
    <row r="289" spans="1:30" s="211" customFormat="1" x14ac:dyDescent="0.25">
      <c r="A289" s="211" t="s">
        <v>145</v>
      </c>
      <c r="B289" s="211">
        <v>2546</v>
      </c>
      <c r="C289" s="211" t="s">
        <v>250</v>
      </c>
      <c r="D289" s="211">
        <v>191290090</v>
      </c>
      <c r="E289" s="211">
        <v>1060</v>
      </c>
      <c r="F289" s="211">
        <v>1252</v>
      </c>
      <c r="G289" s="211">
        <v>1004</v>
      </c>
      <c r="I289" s="211" t="s">
        <v>1569</v>
      </c>
      <c r="J289" s="212" t="s">
        <v>363</v>
      </c>
      <c r="K289" s="211" t="s">
        <v>294</v>
      </c>
      <c r="L289" s="211" t="s">
        <v>676</v>
      </c>
      <c r="AD289" s="213"/>
    </row>
    <row r="290" spans="1:30" s="211" customFormat="1" x14ac:dyDescent="0.25">
      <c r="A290" s="211" t="s">
        <v>145</v>
      </c>
      <c r="B290" s="211">
        <v>2546</v>
      </c>
      <c r="C290" s="211" t="s">
        <v>250</v>
      </c>
      <c r="D290" s="211">
        <v>191368651</v>
      </c>
      <c r="E290" s="211">
        <v>1060</v>
      </c>
      <c r="F290" s="211">
        <v>1261</v>
      </c>
      <c r="G290" s="211">
        <v>1004</v>
      </c>
      <c r="I290" s="211" t="s">
        <v>1570</v>
      </c>
      <c r="J290" s="212" t="s">
        <v>363</v>
      </c>
      <c r="K290" s="211" t="s">
        <v>294</v>
      </c>
      <c r="L290" s="211" t="s">
        <v>677</v>
      </c>
      <c r="AD290" s="213"/>
    </row>
    <row r="291" spans="1:30" s="211" customFormat="1" x14ac:dyDescent="0.25">
      <c r="A291" s="211" t="s">
        <v>145</v>
      </c>
      <c r="B291" s="211">
        <v>2546</v>
      </c>
      <c r="C291" s="211" t="s">
        <v>250</v>
      </c>
      <c r="D291" s="211">
        <v>191407662</v>
      </c>
      <c r="E291" s="211">
        <v>1060</v>
      </c>
      <c r="F291" s="211">
        <v>1252</v>
      </c>
      <c r="G291" s="211">
        <v>1004</v>
      </c>
      <c r="I291" s="211" t="s">
        <v>1571</v>
      </c>
      <c r="J291" s="212" t="s">
        <v>363</v>
      </c>
      <c r="K291" s="211" t="s">
        <v>294</v>
      </c>
      <c r="L291" s="211" t="s">
        <v>678</v>
      </c>
      <c r="AD291" s="213"/>
    </row>
    <row r="292" spans="1:30" s="211" customFormat="1" x14ac:dyDescent="0.25">
      <c r="A292" s="211" t="s">
        <v>145</v>
      </c>
      <c r="B292" s="211">
        <v>2546</v>
      </c>
      <c r="C292" s="211" t="s">
        <v>250</v>
      </c>
      <c r="D292" s="211">
        <v>191428113</v>
      </c>
      <c r="E292" s="211">
        <v>1060</v>
      </c>
      <c r="F292" s="211">
        <v>1261</v>
      </c>
      <c r="G292" s="211">
        <v>1004</v>
      </c>
      <c r="I292" s="211" t="s">
        <v>1572</v>
      </c>
      <c r="J292" s="212" t="s">
        <v>363</v>
      </c>
      <c r="K292" s="211" t="s">
        <v>294</v>
      </c>
      <c r="L292" s="211" t="s">
        <v>679</v>
      </c>
      <c r="AD292" s="213"/>
    </row>
    <row r="293" spans="1:30" s="211" customFormat="1" x14ac:dyDescent="0.25">
      <c r="A293" s="211" t="s">
        <v>145</v>
      </c>
      <c r="B293" s="211">
        <v>2546</v>
      </c>
      <c r="C293" s="211" t="s">
        <v>250</v>
      </c>
      <c r="D293" s="211">
        <v>191475732</v>
      </c>
      <c r="E293" s="211">
        <v>1060</v>
      </c>
      <c r="F293" s="211">
        <v>1242</v>
      </c>
      <c r="G293" s="211">
        <v>1004</v>
      </c>
      <c r="I293" s="211" t="s">
        <v>1573</v>
      </c>
      <c r="J293" s="212" t="s">
        <v>363</v>
      </c>
      <c r="K293" s="211" t="s">
        <v>294</v>
      </c>
      <c r="L293" s="211" t="s">
        <v>680</v>
      </c>
      <c r="AD293" s="213"/>
    </row>
    <row r="294" spans="1:30" s="211" customFormat="1" x14ac:dyDescent="0.25">
      <c r="A294" s="211" t="s">
        <v>145</v>
      </c>
      <c r="B294" s="211">
        <v>2546</v>
      </c>
      <c r="C294" s="211" t="s">
        <v>250</v>
      </c>
      <c r="D294" s="211">
        <v>191507691</v>
      </c>
      <c r="E294" s="211">
        <v>1060</v>
      </c>
      <c r="F294" s="211">
        <v>1261</v>
      </c>
      <c r="G294" s="211">
        <v>1004</v>
      </c>
      <c r="I294" s="211" t="s">
        <v>1574</v>
      </c>
      <c r="J294" s="212" t="s">
        <v>363</v>
      </c>
      <c r="K294" s="211" t="s">
        <v>294</v>
      </c>
      <c r="L294" s="211" t="s">
        <v>681</v>
      </c>
      <c r="AD294" s="213"/>
    </row>
    <row r="295" spans="1:30" s="211" customFormat="1" x14ac:dyDescent="0.25">
      <c r="A295" s="211" t="s">
        <v>145</v>
      </c>
      <c r="B295" s="211">
        <v>2546</v>
      </c>
      <c r="C295" s="211" t="s">
        <v>250</v>
      </c>
      <c r="D295" s="211">
        <v>191556900</v>
      </c>
      <c r="E295" s="211">
        <v>1060</v>
      </c>
      <c r="F295" s="211">
        <v>1252</v>
      </c>
      <c r="G295" s="211">
        <v>1004</v>
      </c>
      <c r="I295" s="211" t="s">
        <v>1575</v>
      </c>
      <c r="J295" s="212" t="s">
        <v>363</v>
      </c>
      <c r="K295" s="211" t="s">
        <v>294</v>
      </c>
      <c r="L295" s="211" t="s">
        <v>682</v>
      </c>
      <c r="AD295" s="213"/>
    </row>
    <row r="296" spans="1:30" s="211" customFormat="1" x14ac:dyDescent="0.25">
      <c r="A296" s="211" t="s">
        <v>145</v>
      </c>
      <c r="B296" s="211">
        <v>2546</v>
      </c>
      <c r="C296" s="211" t="s">
        <v>250</v>
      </c>
      <c r="D296" s="211">
        <v>191569813</v>
      </c>
      <c r="E296" s="211">
        <v>1060</v>
      </c>
      <c r="F296" s="211">
        <v>1252</v>
      </c>
      <c r="G296" s="211">
        <v>1004</v>
      </c>
      <c r="I296" s="211" t="s">
        <v>1576</v>
      </c>
      <c r="J296" s="212" t="s">
        <v>363</v>
      </c>
      <c r="K296" s="211" t="s">
        <v>294</v>
      </c>
      <c r="L296" s="211" t="s">
        <v>683</v>
      </c>
      <c r="AD296" s="213"/>
    </row>
    <row r="297" spans="1:30" s="211" customFormat="1" x14ac:dyDescent="0.25">
      <c r="A297" s="211" t="s">
        <v>145</v>
      </c>
      <c r="B297" s="211">
        <v>2546</v>
      </c>
      <c r="C297" s="211" t="s">
        <v>250</v>
      </c>
      <c r="D297" s="211">
        <v>191578816</v>
      </c>
      <c r="E297" s="211">
        <v>1060</v>
      </c>
      <c r="F297" s="211">
        <v>1261</v>
      </c>
      <c r="G297" s="211">
        <v>1004</v>
      </c>
      <c r="I297" s="211" t="s">
        <v>1577</v>
      </c>
      <c r="J297" s="212" t="s">
        <v>363</v>
      </c>
      <c r="K297" s="211" t="s">
        <v>294</v>
      </c>
      <c r="L297" s="211" t="s">
        <v>684</v>
      </c>
      <c r="AD297" s="213"/>
    </row>
    <row r="298" spans="1:30" s="211" customFormat="1" x14ac:dyDescent="0.25">
      <c r="A298" s="211" t="s">
        <v>145</v>
      </c>
      <c r="B298" s="211">
        <v>2546</v>
      </c>
      <c r="C298" s="211" t="s">
        <v>250</v>
      </c>
      <c r="D298" s="211">
        <v>191602391</v>
      </c>
      <c r="E298" s="211">
        <v>1060</v>
      </c>
      <c r="F298" s="211">
        <v>1261</v>
      </c>
      <c r="G298" s="211">
        <v>1004</v>
      </c>
      <c r="I298" s="211" t="s">
        <v>1578</v>
      </c>
      <c r="J298" s="212" t="s">
        <v>363</v>
      </c>
      <c r="K298" s="211" t="s">
        <v>294</v>
      </c>
      <c r="L298" s="211" t="s">
        <v>685</v>
      </c>
      <c r="AD298" s="213"/>
    </row>
    <row r="299" spans="1:30" s="211" customFormat="1" x14ac:dyDescent="0.25">
      <c r="A299" s="211" t="s">
        <v>145</v>
      </c>
      <c r="B299" s="211">
        <v>2546</v>
      </c>
      <c r="C299" s="211" t="s">
        <v>250</v>
      </c>
      <c r="D299" s="211">
        <v>191626351</v>
      </c>
      <c r="E299" s="211">
        <v>1060</v>
      </c>
      <c r="F299" s="211">
        <v>1274</v>
      </c>
      <c r="G299" s="211">
        <v>1004</v>
      </c>
      <c r="I299" s="211" t="s">
        <v>1579</v>
      </c>
      <c r="J299" s="212" t="s">
        <v>363</v>
      </c>
      <c r="K299" s="211" t="s">
        <v>294</v>
      </c>
      <c r="L299" s="211" t="s">
        <v>686</v>
      </c>
      <c r="AD299" s="213"/>
    </row>
    <row r="300" spans="1:30" s="211" customFormat="1" x14ac:dyDescent="0.25">
      <c r="A300" s="211" t="s">
        <v>145</v>
      </c>
      <c r="B300" s="211">
        <v>2546</v>
      </c>
      <c r="C300" s="211" t="s">
        <v>250</v>
      </c>
      <c r="D300" s="211">
        <v>191633896</v>
      </c>
      <c r="E300" s="211">
        <v>1060</v>
      </c>
      <c r="F300" s="211">
        <v>1274</v>
      </c>
      <c r="G300" s="211">
        <v>1004</v>
      </c>
      <c r="I300" s="211" t="s">
        <v>1580</v>
      </c>
      <c r="J300" s="212" t="s">
        <v>363</v>
      </c>
      <c r="K300" s="211" t="s">
        <v>294</v>
      </c>
      <c r="L300" s="211" t="s">
        <v>687</v>
      </c>
      <c r="AD300" s="213"/>
    </row>
    <row r="301" spans="1:30" s="211" customFormat="1" x14ac:dyDescent="0.25">
      <c r="A301" s="211" t="s">
        <v>145</v>
      </c>
      <c r="B301" s="211">
        <v>2546</v>
      </c>
      <c r="C301" s="211" t="s">
        <v>250</v>
      </c>
      <c r="D301" s="211">
        <v>191675651</v>
      </c>
      <c r="E301" s="211">
        <v>1060</v>
      </c>
      <c r="F301" s="211">
        <v>1274</v>
      </c>
      <c r="G301" s="211">
        <v>1004</v>
      </c>
      <c r="I301" s="211" t="s">
        <v>1581</v>
      </c>
      <c r="J301" s="212" t="s">
        <v>363</v>
      </c>
      <c r="K301" s="211" t="s">
        <v>294</v>
      </c>
      <c r="L301" s="211" t="s">
        <v>688</v>
      </c>
      <c r="AD301" s="213"/>
    </row>
    <row r="302" spans="1:30" s="211" customFormat="1" x14ac:dyDescent="0.25">
      <c r="A302" s="211" t="s">
        <v>145</v>
      </c>
      <c r="B302" s="211">
        <v>2546</v>
      </c>
      <c r="C302" s="211" t="s">
        <v>250</v>
      </c>
      <c r="D302" s="211">
        <v>191679798</v>
      </c>
      <c r="E302" s="211">
        <v>1060</v>
      </c>
      <c r="F302" s="211">
        <v>1274</v>
      </c>
      <c r="G302" s="211">
        <v>1004</v>
      </c>
      <c r="I302" s="211" t="s">
        <v>1582</v>
      </c>
      <c r="J302" s="212" t="s">
        <v>363</v>
      </c>
      <c r="K302" s="211" t="s">
        <v>364</v>
      </c>
      <c r="L302" s="211" t="s">
        <v>717</v>
      </c>
      <c r="AD302" s="213"/>
    </row>
    <row r="303" spans="1:30" s="211" customFormat="1" x14ac:dyDescent="0.25">
      <c r="A303" s="211" t="s">
        <v>145</v>
      </c>
      <c r="B303" s="211">
        <v>2546</v>
      </c>
      <c r="C303" s="211" t="s">
        <v>250</v>
      </c>
      <c r="D303" s="211">
        <v>191737518</v>
      </c>
      <c r="E303" s="211">
        <v>1060</v>
      </c>
      <c r="F303" s="211">
        <v>1274</v>
      </c>
      <c r="G303" s="211">
        <v>1004</v>
      </c>
      <c r="I303" s="211" t="s">
        <v>1583</v>
      </c>
      <c r="J303" s="212" t="s">
        <v>363</v>
      </c>
      <c r="K303" s="211" t="s">
        <v>294</v>
      </c>
      <c r="L303" s="211" t="s">
        <v>689</v>
      </c>
      <c r="AD303" s="213"/>
    </row>
    <row r="304" spans="1:30" s="211" customFormat="1" x14ac:dyDescent="0.25">
      <c r="A304" s="211" t="s">
        <v>145</v>
      </c>
      <c r="B304" s="211">
        <v>2546</v>
      </c>
      <c r="C304" s="211" t="s">
        <v>250</v>
      </c>
      <c r="D304" s="211">
        <v>191737519</v>
      </c>
      <c r="E304" s="211">
        <v>1060</v>
      </c>
      <c r="F304" s="211">
        <v>1274</v>
      </c>
      <c r="G304" s="211">
        <v>1004</v>
      </c>
      <c r="I304" s="211" t="s">
        <v>1584</v>
      </c>
      <c r="J304" s="212" t="s">
        <v>363</v>
      </c>
      <c r="K304" s="211" t="s">
        <v>294</v>
      </c>
      <c r="L304" s="211" t="s">
        <v>690</v>
      </c>
      <c r="AD304" s="213"/>
    </row>
    <row r="305" spans="1:30" s="211" customFormat="1" x14ac:dyDescent="0.25">
      <c r="A305" s="211" t="s">
        <v>145</v>
      </c>
      <c r="B305" s="211">
        <v>2546</v>
      </c>
      <c r="C305" s="211" t="s">
        <v>250</v>
      </c>
      <c r="D305" s="211">
        <v>191773851</v>
      </c>
      <c r="E305" s="211">
        <v>1060</v>
      </c>
      <c r="F305" s="211">
        <v>1242</v>
      </c>
      <c r="G305" s="211">
        <v>1004</v>
      </c>
      <c r="I305" s="211" t="s">
        <v>1585</v>
      </c>
      <c r="J305" s="212" t="s">
        <v>363</v>
      </c>
      <c r="K305" s="211" t="s">
        <v>294</v>
      </c>
      <c r="L305" s="211" t="s">
        <v>691</v>
      </c>
      <c r="AD305" s="213"/>
    </row>
    <row r="306" spans="1:30" s="211" customFormat="1" x14ac:dyDescent="0.25">
      <c r="A306" s="211" t="s">
        <v>145</v>
      </c>
      <c r="B306" s="211">
        <v>2546</v>
      </c>
      <c r="C306" s="211" t="s">
        <v>250</v>
      </c>
      <c r="D306" s="211">
        <v>191818184</v>
      </c>
      <c r="E306" s="211">
        <v>1060</v>
      </c>
      <c r="F306" s="211">
        <v>1274</v>
      </c>
      <c r="G306" s="211">
        <v>1004</v>
      </c>
      <c r="I306" s="211" t="s">
        <v>1586</v>
      </c>
      <c r="J306" s="212" t="s">
        <v>363</v>
      </c>
      <c r="K306" s="211" t="s">
        <v>294</v>
      </c>
      <c r="L306" s="211" t="s">
        <v>692</v>
      </c>
      <c r="AD306" s="213"/>
    </row>
    <row r="307" spans="1:30" s="211" customFormat="1" x14ac:dyDescent="0.25">
      <c r="A307" s="211" t="s">
        <v>145</v>
      </c>
      <c r="B307" s="211">
        <v>2546</v>
      </c>
      <c r="C307" s="211" t="s">
        <v>250</v>
      </c>
      <c r="D307" s="211">
        <v>191841916</v>
      </c>
      <c r="E307" s="211">
        <v>1060</v>
      </c>
      <c r="F307" s="211">
        <v>1274</v>
      </c>
      <c r="G307" s="211">
        <v>1004</v>
      </c>
      <c r="I307" s="211" t="s">
        <v>1587</v>
      </c>
      <c r="J307" s="212" t="s">
        <v>363</v>
      </c>
      <c r="K307" s="211" t="s">
        <v>294</v>
      </c>
      <c r="L307" s="211" t="s">
        <v>693</v>
      </c>
      <c r="AD307" s="213"/>
    </row>
    <row r="308" spans="1:30" s="211" customFormat="1" x14ac:dyDescent="0.25">
      <c r="A308" s="211" t="s">
        <v>145</v>
      </c>
      <c r="B308" s="211">
        <v>2546</v>
      </c>
      <c r="C308" s="211" t="s">
        <v>250</v>
      </c>
      <c r="D308" s="211">
        <v>191843424</v>
      </c>
      <c r="E308" s="211">
        <v>1060</v>
      </c>
      <c r="F308" s="211">
        <v>1274</v>
      </c>
      <c r="G308" s="211">
        <v>1004</v>
      </c>
      <c r="I308" s="211" t="s">
        <v>1588</v>
      </c>
      <c r="J308" s="212" t="s">
        <v>363</v>
      </c>
      <c r="K308" s="211" t="s">
        <v>364</v>
      </c>
      <c r="L308" s="211" t="s">
        <v>718</v>
      </c>
      <c r="AD308" s="213"/>
    </row>
    <row r="309" spans="1:30" s="211" customFormat="1" x14ac:dyDescent="0.25">
      <c r="A309" s="211" t="s">
        <v>145</v>
      </c>
      <c r="B309" s="211">
        <v>2546</v>
      </c>
      <c r="C309" s="211" t="s">
        <v>250</v>
      </c>
      <c r="D309" s="211">
        <v>191888481</v>
      </c>
      <c r="E309" s="211">
        <v>1060</v>
      </c>
      <c r="F309" s="211">
        <v>1274</v>
      </c>
      <c r="G309" s="211">
        <v>1004</v>
      </c>
      <c r="I309" s="211" t="s">
        <v>1589</v>
      </c>
      <c r="J309" s="212" t="s">
        <v>363</v>
      </c>
      <c r="K309" s="211" t="s">
        <v>294</v>
      </c>
      <c r="L309" s="211" t="s">
        <v>2352</v>
      </c>
      <c r="AD309" s="213"/>
    </row>
    <row r="310" spans="1:30" s="211" customFormat="1" x14ac:dyDescent="0.25">
      <c r="A310" s="211" t="s">
        <v>145</v>
      </c>
      <c r="B310" s="211">
        <v>2546</v>
      </c>
      <c r="C310" s="211" t="s">
        <v>250</v>
      </c>
      <c r="D310" s="211">
        <v>191968089</v>
      </c>
      <c r="E310" s="211">
        <v>1060</v>
      </c>
      <c r="F310" s="211">
        <v>1274</v>
      </c>
      <c r="G310" s="211">
        <v>1004</v>
      </c>
      <c r="I310" s="211" t="s">
        <v>1590</v>
      </c>
      <c r="J310" s="212" t="s">
        <v>363</v>
      </c>
      <c r="K310" s="211" t="s">
        <v>294</v>
      </c>
      <c r="L310" s="211" t="s">
        <v>694</v>
      </c>
      <c r="AD310" s="213"/>
    </row>
    <row r="311" spans="1:30" s="211" customFormat="1" x14ac:dyDescent="0.25">
      <c r="A311" s="211" t="s">
        <v>145</v>
      </c>
      <c r="B311" s="211">
        <v>2546</v>
      </c>
      <c r="C311" s="211" t="s">
        <v>250</v>
      </c>
      <c r="D311" s="211">
        <v>191968539</v>
      </c>
      <c r="E311" s="211">
        <v>1060</v>
      </c>
      <c r="F311" s="211">
        <v>1274</v>
      </c>
      <c r="G311" s="211">
        <v>1004</v>
      </c>
      <c r="I311" s="211" t="s">
        <v>1591</v>
      </c>
      <c r="J311" s="212" t="s">
        <v>363</v>
      </c>
      <c r="K311" s="211" t="s">
        <v>294</v>
      </c>
      <c r="L311" s="211" t="s">
        <v>695</v>
      </c>
      <c r="AD311" s="213"/>
    </row>
    <row r="312" spans="1:30" s="211" customFormat="1" x14ac:dyDescent="0.25">
      <c r="A312" s="211" t="s">
        <v>145</v>
      </c>
      <c r="B312" s="211">
        <v>2546</v>
      </c>
      <c r="C312" s="211" t="s">
        <v>250</v>
      </c>
      <c r="D312" s="211">
        <v>191969205</v>
      </c>
      <c r="E312" s="211">
        <v>1060</v>
      </c>
      <c r="F312" s="211">
        <v>1274</v>
      </c>
      <c r="G312" s="211">
        <v>1004</v>
      </c>
      <c r="I312" s="211" t="s">
        <v>1592</v>
      </c>
      <c r="J312" s="212" t="s">
        <v>363</v>
      </c>
      <c r="K312" s="211" t="s">
        <v>294</v>
      </c>
      <c r="L312" s="211" t="s">
        <v>696</v>
      </c>
      <c r="AD312" s="213"/>
    </row>
    <row r="313" spans="1:30" s="211" customFormat="1" x14ac:dyDescent="0.25">
      <c r="A313" s="211" t="s">
        <v>145</v>
      </c>
      <c r="B313" s="211">
        <v>2546</v>
      </c>
      <c r="C313" s="211" t="s">
        <v>250</v>
      </c>
      <c r="D313" s="211">
        <v>191969582</v>
      </c>
      <c r="E313" s="211">
        <v>1060</v>
      </c>
      <c r="F313" s="211">
        <v>1274</v>
      </c>
      <c r="G313" s="211">
        <v>1004</v>
      </c>
      <c r="I313" s="211" t="s">
        <v>1593</v>
      </c>
      <c r="J313" s="212" t="s">
        <v>363</v>
      </c>
      <c r="K313" s="211" t="s">
        <v>294</v>
      </c>
      <c r="L313" s="211" t="s">
        <v>697</v>
      </c>
      <c r="AD313" s="213"/>
    </row>
    <row r="314" spans="1:30" s="211" customFormat="1" x14ac:dyDescent="0.25">
      <c r="A314" s="211" t="s">
        <v>145</v>
      </c>
      <c r="B314" s="211">
        <v>2546</v>
      </c>
      <c r="C314" s="211" t="s">
        <v>250</v>
      </c>
      <c r="D314" s="211">
        <v>191977482</v>
      </c>
      <c r="E314" s="211">
        <v>1060</v>
      </c>
      <c r="F314" s="211">
        <v>1274</v>
      </c>
      <c r="G314" s="211">
        <v>1004</v>
      </c>
      <c r="I314" s="211" t="s">
        <v>1594</v>
      </c>
      <c r="J314" s="212" t="s">
        <v>363</v>
      </c>
      <c r="K314" s="211" t="s">
        <v>294</v>
      </c>
      <c r="L314" s="211" t="s">
        <v>698</v>
      </c>
      <c r="AD314" s="213"/>
    </row>
    <row r="315" spans="1:30" s="211" customFormat="1" x14ac:dyDescent="0.25">
      <c r="A315" s="211" t="s">
        <v>145</v>
      </c>
      <c r="B315" s="211">
        <v>2546</v>
      </c>
      <c r="C315" s="211" t="s">
        <v>250</v>
      </c>
      <c r="D315" s="211">
        <v>504178608</v>
      </c>
      <c r="E315" s="211">
        <v>1060</v>
      </c>
      <c r="F315" s="211">
        <v>1242</v>
      </c>
      <c r="G315" s="211">
        <v>1004</v>
      </c>
      <c r="I315" s="211" t="s">
        <v>1595</v>
      </c>
      <c r="J315" s="212" t="s">
        <v>363</v>
      </c>
      <c r="K315" s="211" t="s">
        <v>294</v>
      </c>
      <c r="L315" s="211" t="s">
        <v>997</v>
      </c>
      <c r="AD315" s="213"/>
    </row>
    <row r="316" spans="1:30" s="211" customFormat="1" x14ac:dyDescent="0.25">
      <c r="A316" s="211" t="s">
        <v>145</v>
      </c>
      <c r="B316" s="211">
        <v>2546</v>
      </c>
      <c r="C316" s="211" t="s">
        <v>250</v>
      </c>
      <c r="D316" s="211">
        <v>504178750</v>
      </c>
      <c r="E316" s="211">
        <v>1060</v>
      </c>
      <c r="F316" s="211">
        <v>1274</v>
      </c>
      <c r="G316" s="211">
        <v>1004</v>
      </c>
      <c r="I316" s="211" t="s">
        <v>1596</v>
      </c>
      <c r="J316" s="212" t="s">
        <v>363</v>
      </c>
      <c r="K316" s="211" t="s">
        <v>294</v>
      </c>
      <c r="L316" s="211" t="s">
        <v>1096</v>
      </c>
      <c r="AD316" s="213"/>
    </row>
    <row r="317" spans="1:30" s="211" customFormat="1" x14ac:dyDescent="0.25">
      <c r="A317" s="211" t="s">
        <v>145</v>
      </c>
      <c r="B317" s="211">
        <v>2546</v>
      </c>
      <c r="C317" s="211" t="s">
        <v>250</v>
      </c>
      <c r="D317" s="211">
        <v>504179032</v>
      </c>
      <c r="E317" s="211">
        <v>1060</v>
      </c>
      <c r="F317" s="211">
        <v>1242</v>
      </c>
      <c r="G317" s="211">
        <v>1004</v>
      </c>
      <c r="I317" s="211" t="s">
        <v>1597</v>
      </c>
      <c r="J317" s="212" t="s">
        <v>363</v>
      </c>
      <c r="K317" s="211" t="s">
        <v>294</v>
      </c>
      <c r="L317" s="211" t="s">
        <v>1123</v>
      </c>
      <c r="AD317" s="213"/>
    </row>
    <row r="318" spans="1:30" s="211" customFormat="1" x14ac:dyDescent="0.25">
      <c r="A318" s="211" t="s">
        <v>145</v>
      </c>
      <c r="B318" s="211">
        <v>2546</v>
      </c>
      <c r="C318" s="211" t="s">
        <v>250</v>
      </c>
      <c r="D318" s="211">
        <v>504179162</v>
      </c>
      <c r="E318" s="211">
        <v>1060</v>
      </c>
      <c r="F318" s="211">
        <v>1274</v>
      </c>
      <c r="G318" s="211">
        <v>1004</v>
      </c>
      <c r="I318" s="211" t="s">
        <v>1598</v>
      </c>
      <c r="J318" s="212" t="s">
        <v>363</v>
      </c>
      <c r="K318" s="211" t="s">
        <v>364</v>
      </c>
      <c r="L318" s="211" t="s">
        <v>1001</v>
      </c>
      <c r="AD318" s="213"/>
    </row>
    <row r="319" spans="1:30" s="211" customFormat="1" x14ac:dyDescent="0.25">
      <c r="A319" s="211" t="s">
        <v>145</v>
      </c>
      <c r="B319" s="211">
        <v>2546</v>
      </c>
      <c r="C319" s="211" t="s">
        <v>250</v>
      </c>
      <c r="D319" s="211">
        <v>504179166</v>
      </c>
      <c r="E319" s="211">
        <v>1060</v>
      </c>
      <c r="F319" s="211">
        <v>1242</v>
      </c>
      <c r="G319" s="211">
        <v>1004</v>
      </c>
      <c r="I319" s="211" t="s">
        <v>1599</v>
      </c>
      <c r="J319" s="212" t="s">
        <v>363</v>
      </c>
      <c r="K319" s="211" t="s">
        <v>294</v>
      </c>
      <c r="L319" s="211" t="s">
        <v>1124</v>
      </c>
      <c r="AD319" s="213"/>
    </row>
    <row r="320" spans="1:30" s="211" customFormat="1" x14ac:dyDescent="0.25">
      <c r="A320" s="211" t="s">
        <v>145</v>
      </c>
      <c r="B320" s="211">
        <v>2546</v>
      </c>
      <c r="C320" s="211" t="s">
        <v>250</v>
      </c>
      <c r="D320" s="211">
        <v>504179296</v>
      </c>
      <c r="E320" s="211">
        <v>1060</v>
      </c>
      <c r="F320" s="211">
        <v>1242</v>
      </c>
      <c r="G320" s="211">
        <v>1004</v>
      </c>
      <c r="I320" s="211" t="s">
        <v>1600</v>
      </c>
      <c r="J320" s="212" t="s">
        <v>363</v>
      </c>
      <c r="K320" s="211" t="s">
        <v>294</v>
      </c>
      <c r="L320" s="211" t="s">
        <v>1097</v>
      </c>
      <c r="AD320" s="213"/>
    </row>
    <row r="321" spans="1:30" s="211" customFormat="1" x14ac:dyDescent="0.25">
      <c r="A321" s="211" t="s">
        <v>145</v>
      </c>
      <c r="B321" s="211">
        <v>2546</v>
      </c>
      <c r="C321" s="211" t="s">
        <v>250</v>
      </c>
      <c r="D321" s="211">
        <v>504179472</v>
      </c>
      <c r="E321" s="211">
        <v>1060</v>
      </c>
      <c r="G321" s="211">
        <v>1004</v>
      </c>
      <c r="I321" s="211" t="s">
        <v>1601</v>
      </c>
      <c r="J321" s="212" t="s">
        <v>363</v>
      </c>
      <c r="K321" s="211" t="s">
        <v>294</v>
      </c>
      <c r="L321" s="211" t="s">
        <v>2353</v>
      </c>
      <c r="AD321" s="213"/>
    </row>
    <row r="322" spans="1:30" s="211" customFormat="1" x14ac:dyDescent="0.25">
      <c r="A322" s="211" t="s">
        <v>145</v>
      </c>
      <c r="B322" s="211">
        <v>2546</v>
      </c>
      <c r="C322" s="211" t="s">
        <v>250</v>
      </c>
      <c r="D322" s="211">
        <v>504179473</v>
      </c>
      <c r="E322" s="211">
        <v>1060</v>
      </c>
      <c r="G322" s="211">
        <v>1004</v>
      </c>
      <c r="I322" s="211" t="s">
        <v>1602</v>
      </c>
      <c r="J322" s="212" t="s">
        <v>363</v>
      </c>
      <c r="K322" s="211" t="s">
        <v>294</v>
      </c>
      <c r="L322" s="211" t="s">
        <v>2354</v>
      </c>
      <c r="AD322" s="213"/>
    </row>
    <row r="323" spans="1:30" s="211" customFormat="1" x14ac:dyDescent="0.25">
      <c r="A323" s="211" t="s">
        <v>145</v>
      </c>
      <c r="B323" s="211">
        <v>2546</v>
      </c>
      <c r="C323" s="211" t="s">
        <v>250</v>
      </c>
      <c r="D323" s="211">
        <v>504179478</v>
      </c>
      <c r="E323" s="211">
        <v>1060</v>
      </c>
      <c r="G323" s="211">
        <v>1004</v>
      </c>
      <c r="I323" s="211" t="s">
        <v>1603</v>
      </c>
      <c r="J323" s="212" t="s">
        <v>363</v>
      </c>
      <c r="K323" s="211" t="s">
        <v>294</v>
      </c>
      <c r="L323" s="211" t="s">
        <v>2355</v>
      </c>
      <c r="AD323" s="213"/>
    </row>
    <row r="324" spans="1:30" s="211" customFormat="1" x14ac:dyDescent="0.25">
      <c r="A324" s="211" t="s">
        <v>145</v>
      </c>
      <c r="B324" s="211">
        <v>2546</v>
      </c>
      <c r="C324" s="211" t="s">
        <v>250</v>
      </c>
      <c r="D324" s="211">
        <v>504179479</v>
      </c>
      <c r="E324" s="211">
        <v>1060</v>
      </c>
      <c r="G324" s="211">
        <v>1004</v>
      </c>
      <c r="I324" s="211" t="s">
        <v>1604</v>
      </c>
      <c r="J324" s="212" t="s">
        <v>363</v>
      </c>
      <c r="K324" s="211" t="s">
        <v>294</v>
      </c>
      <c r="L324" s="211" t="s">
        <v>2356</v>
      </c>
      <c r="AD324" s="213"/>
    </row>
    <row r="325" spans="1:30" s="211" customFormat="1" x14ac:dyDescent="0.25">
      <c r="A325" s="211" t="s">
        <v>145</v>
      </c>
      <c r="B325" s="211">
        <v>2546</v>
      </c>
      <c r="C325" s="211" t="s">
        <v>250</v>
      </c>
      <c r="D325" s="211">
        <v>504179487</v>
      </c>
      <c r="E325" s="211">
        <v>1060</v>
      </c>
      <c r="G325" s="211">
        <v>1004</v>
      </c>
      <c r="I325" s="211" t="s">
        <v>1605</v>
      </c>
      <c r="J325" s="212" t="s">
        <v>363</v>
      </c>
      <c r="K325" s="211" t="s">
        <v>294</v>
      </c>
      <c r="L325" s="211" t="s">
        <v>2357</v>
      </c>
      <c r="AD325" s="213"/>
    </row>
    <row r="326" spans="1:30" s="211" customFormat="1" x14ac:dyDescent="0.25">
      <c r="A326" s="211" t="s">
        <v>145</v>
      </c>
      <c r="B326" s="211">
        <v>2546</v>
      </c>
      <c r="C326" s="211" t="s">
        <v>250</v>
      </c>
      <c r="D326" s="211">
        <v>504179488</v>
      </c>
      <c r="E326" s="211">
        <v>1060</v>
      </c>
      <c r="G326" s="211">
        <v>1004</v>
      </c>
      <c r="I326" s="211" t="s">
        <v>1606</v>
      </c>
      <c r="J326" s="212" t="s">
        <v>363</v>
      </c>
      <c r="K326" s="211" t="s">
        <v>294</v>
      </c>
      <c r="L326" s="211" t="s">
        <v>2358</v>
      </c>
      <c r="AD326" s="213"/>
    </row>
    <row r="327" spans="1:30" s="211" customFormat="1" x14ac:dyDescent="0.25">
      <c r="A327" s="211" t="s">
        <v>145</v>
      </c>
      <c r="B327" s="211">
        <v>2546</v>
      </c>
      <c r="C327" s="211" t="s">
        <v>250</v>
      </c>
      <c r="D327" s="211">
        <v>504179489</v>
      </c>
      <c r="E327" s="211">
        <v>1060</v>
      </c>
      <c r="G327" s="211">
        <v>1004</v>
      </c>
      <c r="I327" s="211" t="s">
        <v>1607</v>
      </c>
      <c r="J327" s="212" t="s">
        <v>363</v>
      </c>
      <c r="K327" s="211" t="s">
        <v>294</v>
      </c>
      <c r="L327" s="211" t="s">
        <v>2359</v>
      </c>
      <c r="AD327" s="213"/>
    </row>
    <row r="328" spans="1:30" s="211" customFormat="1" x14ac:dyDescent="0.25">
      <c r="A328" s="211" t="s">
        <v>145</v>
      </c>
      <c r="B328" s="211">
        <v>2546</v>
      </c>
      <c r="C328" s="211" t="s">
        <v>250</v>
      </c>
      <c r="D328" s="211">
        <v>504179490</v>
      </c>
      <c r="E328" s="211">
        <v>1060</v>
      </c>
      <c r="G328" s="211">
        <v>1004</v>
      </c>
      <c r="I328" s="211" t="s">
        <v>1608</v>
      </c>
      <c r="J328" s="212" t="s">
        <v>363</v>
      </c>
      <c r="K328" s="211" t="s">
        <v>294</v>
      </c>
      <c r="L328" s="211" t="s">
        <v>2360</v>
      </c>
      <c r="AD328" s="213"/>
    </row>
    <row r="329" spans="1:30" s="211" customFormat="1" x14ac:dyDescent="0.25">
      <c r="A329" s="211" t="s">
        <v>145</v>
      </c>
      <c r="B329" s="211">
        <v>2546</v>
      </c>
      <c r="C329" s="211" t="s">
        <v>250</v>
      </c>
      <c r="D329" s="211">
        <v>504179531</v>
      </c>
      <c r="E329" s="211">
        <v>1060</v>
      </c>
      <c r="G329" s="211">
        <v>1004</v>
      </c>
      <c r="I329" s="211" t="s">
        <v>1609</v>
      </c>
      <c r="J329" s="212" t="s">
        <v>363</v>
      </c>
      <c r="K329" s="211" t="s">
        <v>294</v>
      </c>
      <c r="L329" s="211" t="s">
        <v>2361</v>
      </c>
      <c r="AD329" s="213"/>
    </row>
    <row r="330" spans="1:30" s="211" customFormat="1" x14ac:dyDescent="0.25">
      <c r="A330" s="211" t="s">
        <v>145</v>
      </c>
      <c r="B330" s="211">
        <v>2546</v>
      </c>
      <c r="C330" s="211" t="s">
        <v>250</v>
      </c>
      <c r="D330" s="211">
        <v>504179532</v>
      </c>
      <c r="E330" s="211">
        <v>1060</v>
      </c>
      <c r="G330" s="211">
        <v>1004</v>
      </c>
      <c r="I330" s="211" t="s">
        <v>1610</v>
      </c>
      <c r="J330" s="212" t="s">
        <v>363</v>
      </c>
      <c r="K330" s="211" t="s">
        <v>294</v>
      </c>
      <c r="L330" s="211" t="s">
        <v>2362</v>
      </c>
      <c r="AD330" s="213"/>
    </row>
    <row r="331" spans="1:30" s="211" customFormat="1" x14ac:dyDescent="0.25">
      <c r="A331" s="211" t="s">
        <v>145</v>
      </c>
      <c r="B331" s="211">
        <v>2546</v>
      </c>
      <c r="C331" s="211" t="s">
        <v>250</v>
      </c>
      <c r="D331" s="211">
        <v>504179533</v>
      </c>
      <c r="E331" s="211">
        <v>1060</v>
      </c>
      <c r="G331" s="211">
        <v>1004</v>
      </c>
      <c r="I331" s="211" t="s">
        <v>1611</v>
      </c>
      <c r="J331" s="212" t="s">
        <v>363</v>
      </c>
      <c r="K331" s="211" t="s">
        <v>294</v>
      </c>
      <c r="L331" s="211" t="s">
        <v>2363</v>
      </c>
      <c r="AD331" s="213"/>
    </row>
    <row r="332" spans="1:30" s="211" customFormat="1" x14ac:dyDescent="0.25">
      <c r="A332" s="211" t="s">
        <v>145</v>
      </c>
      <c r="B332" s="211">
        <v>2546</v>
      </c>
      <c r="C332" s="211" t="s">
        <v>250</v>
      </c>
      <c r="D332" s="211">
        <v>504179686</v>
      </c>
      <c r="E332" s="211">
        <v>1060</v>
      </c>
      <c r="F332" s="211">
        <v>1274</v>
      </c>
      <c r="G332" s="211">
        <v>1004</v>
      </c>
      <c r="I332" s="211" t="s">
        <v>1612</v>
      </c>
      <c r="J332" s="212" t="s">
        <v>363</v>
      </c>
      <c r="K332" s="211" t="s">
        <v>294</v>
      </c>
      <c r="L332" s="211" t="s">
        <v>1029</v>
      </c>
      <c r="AD332" s="213"/>
    </row>
    <row r="333" spans="1:30" s="211" customFormat="1" x14ac:dyDescent="0.25">
      <c r="A333" s="211" t="s">
        <v>145</v>
      </c>
      <c r="B333" s="211">
        <v>2546</v>
      </c>
      <c r="C333" s="211" t="s">
        <v>250</v>
      </c>
      <c r="D333" s="211">
        <v>504179703</v>
      </c>
      <c r="E333" s="211">
        <v>1060</v>
      </c>
      <c r="G333" s="211">
        <v>1004</v>
      </c>
      <c r="I333" s="211" t="s">
        <v>1613</v>
      </c>
      <c r="J333" s="212" t="s">
        <v>363</v>
      </c>
      <c r="K333" s="211" t="s">
        <v>294</v>
      </c>
      <c r="L333" s="211" t="s">
        <v>1098</v>
      </c>
      <c r="AD333" s="213"/>
    </row>
    <row r="334" spans="1:30" s="211" customFormat="1" x14ac:dyDescent="0.25">
      <c r="A334" s="211" t="s">
        <v>145</v>
      </c>
      <c r="B334" s="211">
        <v>2546</v>
      </c>
      <c r="C334" s="211" t="s">
        <v>250</v>
      </c>
      <c r="D334" s="211">
        <v>504179780</v>
      </c>
      <c r="E334" s="211">
        <v>1060</v>
      </c>
      <c r="G334" s="211">
        <v>1004</v>
      </c>
      <c r="I334" s="211" t="s">
        <v>1614</v>
      </c>
      <c r="J334" s="212" t="s">
        <v>363</v>
      </c>
      <c r="K334" s="211" t="s">
        <v>294</v>
      </c>
      <c r="L334" s="211" t="s">
        <v>2364</v>
      </c>
      <c r="AD334" s="213"/>
    </row>
    <row r="335" spans="1:30" s="211" customFormat="1" x14ac:dyDescent="0.25">
      <c r="A335" s="211" t="s">
        <v>145</v>
      </c>
      <c r="B335" s="211">
        <v>2546</v>
      </c>
      <c r="C335" s="211" t="s">
        <v>250</v>
      </c>
      <c r="D335" s="211">
        <v>504179781</v>
      </c>
      <c r="E335" s="211">
        <v>1060</v>
      </c>
      <c r="G335" s="211">
        <v>1004</v>
      </c>
      <c r="I335" s="211" t="s">
        <v>1615</v>
      </c>
      <c r="J335" s="212" t="s">
        <v>363</v>
      </c>
      <c r="K335" s="211" t="s">
        <v>294</v>
      </c>
      <c r="L335" s="211" t="s">
        <v>2365</v>
      </c>
      <c r="AD335" s="213"/>
    </row>
    <row r="336" spans="1:30" s="211" customFormat="1" x14ac:dyDescent="0.25">
      <c r="A336" s="211" t="s">
        <v>145</v>
      </c>
      <c r="B336" s="211">
        <v>2546</v>
      </c>
      <c r="C336" s="211" t="s">
        <v>250</v>
      </c>
      <c r="D336" s="211">
        <v>504179782</v>
      </c>
      <c r="E336" s="211">
        <v>1060</v>
      </c>
      <c r="G336" s="211">
        <v>1004</v>
      </c>
      <c r="I336" s="211" t="s">
        <v>1616</v>
      </c>
      <c r="J336" s="212" t="s">
        <v>363</v>
      </c>
      <c r="K336" s="211" t="s">
        <v>294</v>
      </c>
      <c r="L336" s="211" t="s">
        <v>2366</v>
      </c>
      <c r="AD336" s="213"/>
    </row>
    <row r="337" spans="1:30" s="211" customFormat="1" x14ac:dyDescent="0.25">
      <c r="A337" s="211" t="s">
        <v>145</v>
      </c>
      <c r="B337" s="211">
        <v>2548</v>
      </c>
      <c r="C337" s="211" t="s">
        <v>252</v>
      </c>
      <c r="D337" s="211">
        <v>504155904</v>
      </c>
      <c r="E337" s="211">
        <v>1060</v>
      </c>
      <c r="F337" s="211">
        <v>1271</v>
      </c>
      <c r="G337" s="211">
        <v>1004</v>
      </c>
      <c r="I337" s="211" t="s">
        <v>1617</v>
      </c>
      <c r="J337" s="212" t="s">
        <v>363</v>
      </c>
      <c r="K337" s="211" t="s">
        <v>364</v>
      </c>
      <c r="L337" s="211" t="s">
        <v>821</v>
      </c>
      <c r="AD337" s="213"/>
    </row>
    <row r="338" spans="1:30" s="211" customFormat="1" x14ac:dyDescent="0.25">
      <c r="A338" s="211" t="s">
        <v>145</v>
      </c>
      <c r="B338" s="211">
        <v>2550</v>
      </c>
      <c r="C338" s="211" t="s">
        <v>254</v>
      </c>
      <c r="D338" s="211">
        <v>192029428</v>
      </c>
      <c r="E338" s="211">
        <v>1020</v>
      </c>
      <c r="F338" s="211">
        <v>1122</v>
      </c>
      <c r="G338" s="211">
        <v>1003</v>
      </c>
      <c r="I338" s="211" t="s">
        <v>1618</v>
      </c>
      <c r="J338" s="212" t="s">
        <v>363</v>
      </c>
      <c r="K338" s="211" t="s">
        <v>294</v>
      </c>
      <c r="L338" s="211" t="s">
        <v>1255</v>
      </c>
      <c r="AD338" s="213"/>
    </row>
    <row r="339" spans="1:30" s="211" customFormat="1" x14ac:dyDescent="0.25">
      <c r="A339" s="211" t="s">
        <v>145</v>
      </c>
      <c r="B339" s="211">
        <v>2550</v>
      </c>
      <c r="C339" s="211" t="s">
        <v>254</v>
      </c>
      <c r="D339" s="211">
        <v>192029429</v>
      </c>
      <c r="E339" s="211">
        <v>1020</v>
      </c>
      <c r="F339" s="211">
        <v>1122</v>
      </c>
      <c r="G339" s="211">
        <v>1003</v>
      </c>
      <c r="I339" s="211" t="s">
        <v>1619</v>
      </c>
      <c r="J339" s="212" t="s">
        <v>363</v>
      </c>
      <c r="K339" s="211" t="s">
        <v>294</v>
      </c>
      <c r="L339" s="211" t="s">
        <v>1177</v>
      </c>
      <c r="AD339" s="213"/>
    </row>
    <row r="340" spans="1:30" s="211" customFormat="1" x14ac:dyDescent="0.25">
      <c r="A340" s="211" t="s">
        <v>145</v>
      </c>
      <c r="B340" s="211">
        <v>2550</v>
      </c>
      <c r="C340" s="211" t="s">
        <v>254</v>
      </c>
      <c r="D340" s="211">
        <v>502271594</v>
      </c>
      <c r="E340" s="211">
        <v>1060</v>
      </c>
      <c r="F340" s="211">
        <v>1274</v>
      </c>
      <c r="G340" s="211">
        <v>1004</v>
      </c>
      <c r="I340" s="211" t="s">
        <v>1620</v>
      </c>
      <c r="J340" s="212" t="s">
        <v>363</v>
      </c>
      <c r="K340" s="211" t="s">
        <v>294</v>
      </c>
      <c r="L340" s="211" t="s">
        <v>1147</v>
      </c>
      <c r="AD340" s="213"/>
    </row>
    <row r="341" spans="1:30" s="211" customFormat="1" x14ac:dyDescent="0.25">
      <c r="A341" s="211" t="s">
        <v>145</v>
      </c>
      <c r="B341" s="211">
        <v>2551</v>
      </c>
      <c r="C341" s="211" t="s">
        <v>255</v>
      </c>
      <c r="D341" s="211">
        <v>504156111</v>
      </c>
      <c r="E341" s="211">
        <v>1060</v>
      </c>
      <c r="F341" s="211">
        <v>1274</v>
      </c>
      <c r="G341" s="211">
        <v>1004</v>
      </c>
      <c r="I341" s="211" t="s">
        <v>1621</v>
      </c>
      <c r="J341" s="212" t="s">
        <v>363</v>
      </c>
      <c r="K341" s="211" t="s">
        <v>294</v>
      </c>
      <c r="L341" s="211" t="s">
        <v>842</v>
      </c>
      <c r="AD341" s="213"/>
    </row>
    <row r="342" spans="1:30" s="211" customFormat="1" x14ac:dyDescent="0.25">
      <c r="A342" s="211" t="s">
        <v>145</v>
      </c>
      <c r="B342" s="211">
        <v>2551</v>
      </c>
      <c r="C342" s="211" t="s">
        <v>255</v>
      </c>
      <c r="D342" s="211">
        <v>504156191</v>
      </c>
      <c r="E342" s="211">
        <v>1060</v>
      </c>
      <c r="F342" s="211">
        <v>1274</v>
      </c>
      <c r="G342" s="211">
        <v>1004</v>
      </c>
      <c r="I342" s="211" t="s">
        <v>1622</v>
      </c>
      <c r="J342" s="212" t="s">
        <v>363</v>
      </c>
      <c r="K342" s="211" t="s">
        <v>294</v>
      </c>
      <c r="L342" s="211" t="s">
        <v>843</v>
      </c>
      <c r="AD342" s="213"/>
    </row>
    <row r="343" spans="1:30" s="211" customFormat="1" x14ac:dyDescent="0.25">
      <c r="A343" s="211" t="s">
        <v>145</v>
      </c>
      <c r="B343" s="211">
        <v>2551</v>
      </c>
      <c r="C343" s="211" t="s">
        <v>255</v>
      </c>
      <c r="D343" s="211">
        <v>504156219</v>
      </c>
      <c r="E343" s="211">
        <v>1060</v>
      </c>
      <c r="G343" s="211">
        <v>1004</v>
      </c>
      <c r="I343" s="211" t="s">
        <v>1623</v>
      </c>
      <c r="J343" s="212" t="s">
        <v>363</v>
      </c>
      <c r="K343" s="211" t="s">
        <v>294</v>
      </c>
      <c r="L343" s="211" t="s">
        <v>817</v>
      </c>
      <c r="AD343" s="213"/>
    </row>
    <row r="344" spans="1:30" s="211" customFormat="1" x14ac:dyDescent="0.25">
      <c r="A344" s="211" t="s">
        <v>145</v>
      </c>
      <c r="B344" s="211">
        <v>2551</v>
      </c>
      <c r="C344" s="211" t="s">
        <v>255</v>
      </c>
      <c r="D344" s="211">
        <v>504156240</v>
      </c>
      <c r="E344" s="211">
        <v>1060</v>
      </c>
      <c r="G344" s="211">
        <v>1004</v>
      </c>
      <c r="I344" s="211" t="s">
        <v>1624</v>
      </c>
      <c r="J344" s="212" t="s">
        <v>363</v>
      </c>
      <c r="K344" s="211" t="s">
        <v>294</v>
      </c>
      <c r="L344" s="211" t="s">
        <v>818</v>
      </c>
      <c r="AD344" s="213"/>
    </row>
    <row r="345" spans="1:30" s="211" customFormat="1" x14ac:dyDescent="0.25">
      <c r="A345" s="211" t="s">
        <v>145</v>
      </c>
      <c r="B345" s="211">
        <v>2553</v>
      </c>
      <c r="C345" s="211" t="s">
        <v>256</v>
      </c>
      <c r="D345" s="211">
        <v>504156869</v>
      </c>
      <c r="E345" s="211">
        <v>1060</v>
      </c>
      <c r="G345" s="211">
        <v>1004</v>
      </c>
      <c r="I345" s="211" t="s">
        <v>1625</v>
      </c>
      <c r="J345" s="212" t="s">
        <v>363</v>
      </c>
      <c r="K345" s="211" t="s">
        <v>294</v>
      </c>
      <c r="L345" s="211" t="s">
        <v>860</v>
      </c>
      <c r="AD345" s="213"/>
    </row>
    <row r="346" spans="1:30" s="211" customFormat="1" x14ac:dyDescent="0.25">
      <c r="A346" s="211" t="s">
        <v>145</v>
      </c>
      <c r="B346" s="211">
        <v>2553</v>
      </c>
      <c r="C346" s="211" t="s">
        <v>256</v>
      </c>
      <c r="D346" s="211">
        <v>504156874</v>
      </c>
      <c r="E346" s="211">
        <v>1060</v>
      </c>
      <c r="G346" s="211">
        <v>1004</v>
      </c>
      <c r="I346" s="211" t="s">
        <v>1626</v>
      </c>
      <c r="J346" s="212" t="s">
        <v>363</v>
      </c>
      <c r="K346" s="211" t="s">
        <v>294</v>
      </c>
      <c r="L346" s="211" t="s">
        <v>861</v>
      </c>
      <c r="AD346" s="213"/>
    </row>
    <row r="347" spans="1:30" s="211" customFormat="1" x14ac:dyDescent="0.25">
      <c r="A347" s="211" t="s">
        <v>145</v>
      </c>
      <c r="B347" s="211">
        <v>2553</v>
      </c>
      <c r="C347" s="211" t="s">
        <v>256</v>
      </c>
      <c r="D347" s="211">
        <v>504156889</v>
      </c>
      <c r="E347" s="211">
        <v>1060</v>
      </c>
      <c r="G347" s="211">
        <v>1004</v>
      </c>
      <c r="I347" s="211" t="s">
        <v>1627</v>
      </c>
      <c r="J347" s="212" t="s">
        <v>363</v>
      </c>
      <c r="K347" s="211" t="s">
        <v>294</v>
      </c>
      <c r="L347" s="211" t="s">
        <v>851</v>
      </c>
      <c r="AD347" s="213"/>
    </row>
    <row r="348" spans="1:30" s="211" customFormat="1" x14ac:dyDescent="0.25">
      <c r="A348" s="211" t="s">
        <v>145</v>
      </c>
      <c r="B348" s="211">
        <v>2553</v>
      </c>
      <c r="C348" s="211" t="s">
        <v>256</v>
      </c>
      <c r="D348" s="211">
        <v>504156914</v>
      </c>
      <c r="E348" s="211">
        <v>1060</v>
      </c>
      <c r="G348" s="211">
        <v>1004</v>
      </c>
      <c r="I348" s="211" t="s">
        <v>1628</v>
      </c>
      <c r="J348" s="212" t="s">
        <v>363</v>
      </c>
      <c r="K348" s="211" t="s">
        <v>294</v>
      </c>
      <c r="L348" s="211" t="s">
        <v>852</v>
      </c>
      <c r="AD348" s="213"/>
    </row>
    <row r="349" spans="1:30" s="211" customFormat="1" x14ac:dyDescent="0.25">
      <c r="A349" s="211" t="s">
        <v>145</v>
      </c>
      <c r="B349" s="211">
        <v>2553</v>
      </c>
      <c r="C349" s="211" t="s">
        <v>256</v>
      </c>
      <c r="D349" s="211">
        <v>504156921</v>
      </c>
      <c r="E349" s="211">
        <v>1060</v>
      </c>
      <c r="G349" s="211">
        <v>1004</v>
      </c>
      <c r="I349" s="211" t="s">
        <v>1629</v>
      </c>
      <c r="J349" s="212" t="s">
        <v>363</v>
      </c>
      <c r="K349" s="211" t="s">
        <v>294</v>
      </c>
      <c r="L349" s="211" t="s">
        <v>862</v>
      </c>
      <c r="AD349" s="213"/>
    </row>
    <row r="350" spans="1:30" s="211" customFormat="1" x14ac:dyDescent="0.25">
      <c r="A350" s="211" t="s">
        <v>145</v>
      </c>
      <c r="B350" s="211">
        <v>2553</v>
      </c>
      <c r="C350" s="211" t="s">
        <v>256</v>
      </c>
      <c r="D350" s="211">
        <v>504156924</v>
      </c>
      <c r="E350" s="211">
        <v>1060</v>
      </c>
      <c r="F350" s="211">
        <v>1274</v>
      </c>
      <c r="G350" s="211">
        <v>1004</v>
      </c>
      <c r="I350" s="211" t="s">
        <v>1630</v>
      </c>
      <c r="J350" s="212" t="s">
        <v>363</v>
      </c>
      <c r="K350" s="211" t="s">
        <v>294</v>
      </c>
      <c r="L350" s="211" t="s">
        <v>863</v>
      </c>
      <c r="AD350" s="213"/>
    </row>
    <row r="351" spans="1:30" s="211" customFormat="1" x14ac:dyDescent="0.25">
      <c r="A351" s="211" t="s">
        <v>145</v>
      </c>
      <c r="B351" s="211">
        <v>2553</v>
      </c>
      <c r="C351" s="211" t="s">
        <v>256</v>
      </c>
      <c r="D351" s="211">
        <v>504156944</v>
      </c>
      <c r="E351" s="211">
        <v>1060</v>
      </c>
      <c r="G351" s="211">
        <v>1004</v>
      </c>
      <c r="I351" s="211" t="s">
        <v>1631</v>
      </c>
      <c r="J351" s="212" t="s">
        <v>363</v>
      </c>
      <c r="K351" s="211" t="s">
        <v>294</v>
      </c>
      <c r="L351" s="211" t="s">
        <v>864</v>
      </c>
      <c r="AD351" s="213"/>
    </row>
    <row r="352" spans="1:30" s="211" customFormat="1" x14ac:dyDescent="0.25">
      <c r="A352" s="211" t="s">
        <v>145</v>
      </c>
      <c r="B352" s="211">
        <v>2554</v>
      </c>
      <c r="C352" s="211" t="s">
        <v>257</v>
      </c>
      <c r="D352" s="211">
        <v>191866774</v>
      </c>
      <c r="E352" s="211">
        <v>1020</v>
      </c>
      <c r="F352" s="211">
        <v>1110</v>
      </c>
      <c r="G352" s="211">
        <v>1004</v>
      </c>
      <c r="I352" s="211" t="s">
        <v>1632</v>
      </c>
      <c r="J352" s="212" t="s">
        <v>363</v>
      </c>
      <c r="K352" s="211" t="s">
        <v>294</v>
      </c>
      <c r="L352" s="211" t="s">
        <v>488</v>
      </c>
      <c r="AD352" s="213"/>
    </row>
    <row r="353" spans="1:30" s="211" customFormat="1" x14ac:dyDescent="0.25">
      <c r="A353" s="211" t="s">
        <v>145</v>
      </c>
      <c r="B353" s="211">
        <v>2554</v>
      </c>
      <c r="C353" s="211" t="s">
        <v>257</v>
      </c>
      <c r="D353" s="211">
        <v>191999005</v>
      </c>
      <c r="E353" s="211">
        <v>1060</v>
      </c>
      <c r="F353" s="211">
        <v>1274</v>
      </c>
      <c r="G353" s="211">
        <v>1004</v>
      </c>
      <c r="I353" s="211" t="s">
        <v>1633</v>
      </c>
      <c r="J353" s="212" t="s">
        <v>363</v>
      </c>
      <c r="K353" s="211" t="s">
        <v>294</v>
      </c>
      <c r="L353" s="211" t="s">
        <v>811</v>
      </c>
      <c r="AD353" s="213"/>
    </row>
    <row r="354" spans="1:30" s="211" customFormat="1" x14ac:dyDescent="0.25">
      <c r="A354" s="211" t="s">
        <v>145</v>
      </c>
      <c r="B354" s="211">
        <v>2554</v>
      </c>
      <c r="C354" s="211" t="s">
        <v>257</v>
      </c>
      <c r="D354" s="211">
        <v>192025462</v>
      </c>
      <c r="E354" s="211">
        <v>1080</v>
      </c>
      <c r="F354" s="211">
        <v>1274</v>
      </c>
      <c r="G354" s="211">
        <v>1004</v>
      </c>
      <c r="I354" s="211" t="s">
        <v>1634</v>
      </c>
      <c r="J354" s="212" t="s">
        <v>363</v>
      </c>
      <c r="K354" s="211" t="s">
        <v>364</v>
      </c>
      <c r="L354" s="211" t="s">
        <v>1088</v>
      </c>
      <c r="AD354" s="213"/>
    </row>
    <row r="355" spans="1:30" s="211" customFormat="1" x14ac:dyDescent="0.25">
      <c r="A355" s="211" t="s">
        <v>145</v>
      </c>
      <c r="B355" s="211">
        <v>2554</v>
      </c>
      <c r="C355" s="211" t="s">
        <v>257</v>
      </c>
      <c r="D355" s="211">
        <v>192025775</v>
      </c>
      <c r="E355" s="211">
        <v>1060</v>
      </c>
      <c r="F355" s="211">
        <v>1274</v>
      </c>
      <c r="G355" s="211">
        <v>1004</v>
      </c>
      <c r="I355" s="211" t="s">
        <v>1634</v>
      </c>
      <c r="J355" s="212" t="s">
        <v>363</v>
      </c>
      <c r="K355" s="211" t="s">
        <v>364</v>
      </c>
      <c r="L355" s="211" t="s">
        <v>1088</v>
      </c>
      <c r="AD355" s="213"/>
    </row>
    <row r="356" spans="1:30" s="211" customFormat="1" x14ac:dyDescent="0.25">
      <c r="A356" s="211" t="s">
        <v>145</v>
      </c>
      <c r="B356" s="211">
        <v>2554</v>
      </c>
      <c r="C356" s="211" t="s">
        <v>257</v>
      </c>
      <c r="D356" s="211">
        <v>192042026</v>
      </c>
      <c r="E356" s="211">
        <v>1060</v>
      </c>
      <c r="F356" s="211">
        <v>1251</v>
      </c>
      <c r="G356" s="211">
        <v>1004</v>
      </c>
      <c r="I356" s="211" t="s">
        <v>1635</v>
      </c>
      <c r="J356" s="212" t="s">
        <v>363</v>
      </c>
      <c r="K356" s="211" t="s">
        <v>294</v>
      </c>
      <c r="L356" s="211" t="s">
        <v>1131</v>
      </c>
      <c r="AD356" s="213"/>
    </row>
    <row r="357" spans="1:30" s="211" customFormat="1" x14ac:dyDescent="0.25">
      <c r="A357" s="211" t="s">
        <v>145</v>
      </c>
      <c r="B357" s="211">
        <v>2556</v>
      </c>
      <c r="C357" s="211" t="s">
        <v>259</v>
      </c>
      <c r="D357" s="211">
        <v>370203</v>
      </c>
      <c r="E357" s="211">
        <v>1020</v>
      </c>
      <c r="F357" s="211">
        <v>1110</v>
      </c>
      <c r="G357" s="211">
        <v>1004</v>
      </c>
      <c r="I357" s="211" t="s">
        <v>1636</v>
      </c>
      <c r="J357" s="212" t="s">
        <v>363</v>
      </c>
      <c r="K357" s="211" t="s">
        <v>296</v>
      </c>
      <c r="L357" s="211" t="s">
        <v>409</v>
      </c>
      <c r="AD357" s="213"/>
    </row>
    <row r="358" spans="1:30" s="211" customFormat="1" x14ac:dyDescent="0.25">
      <c r="A358" s="211" t="s">
        <v>145</v>
      </c>
      <c r="B358" s="211">
        <v>2556</v>
      </c>
      <c r="C358" s="211" t="s">
        <v>259</v>
      </c>
      <c r="D358" s="211">
        <v>370204</v>
      </c>
      <c r="E358" s="211">
        <v>1020</v>
      </c>
      <c r="F358" s="211">
        <v>1110</v>
      </c>
      <c r="G358" s="211">
        <v>1004</v>
      </c>
      <c r="I358" s="211" t="s">
        <v>1636</v>
      </c>
      <c r="J358" s="212" t="s">
        <v>363</v>
      </c>
      <c r="K358" s="211" t="s">
        <v>296</v>
      </c>
      <c r="L358" s="211" t="s">
        <v>409</v>
      </c>
      <c r="AD358" s="213"/>
    </row>
    <row r="359" spans="1:30" s="211" customFormat="1" x14ac:dyDescent="0.25">
      <c r="A359" s="211" t="s">
        <v>145</v>
      </c>
      <c r="B359" s="211">
        <v>2556</v>
      </c>
      <c r="C359" s="211" t="s">
        <v>259</v>
      </c>
      <c r="D359" s="211">
        <v>370460</v>
      </c>
      <c r="E359" s="211">
        <v>1030</v>
      </c>
      <c r="F359" s="211">
        <v>1110</v>
      </c>
      <c r="G359" s="211">
        <v>1004</v>
      </c>
      <c r="I359" s="211" t="s">
        <v>1637</v>
      </c>
      <c r="J359" s="212" t="s">
        <v>363</v>
      </c>
      <c r="K359" s="211" t="s">
        <v>294</v>
      </c>
      <c r="L359" s="211" t="s">
        <v>877</v>
      </c>
      <c r="AD359" s="213"/>
    </row>
    <row r="360" spans="1:30" s="211" customFormat="1" x14ac:dyDescent="0.25">
      <c r="A360" s="211" t="s">
        <v>145</v>
      </c>
      <c r="B360" s="211">
        <v>2556</v>
      </c>
      <c r="C360" s="211" t="s">
        <v>259</v>
      </c>
      <c r="D360" s="211">
        <v>504159252</v>
      </c>
      <c r="E360" s="211">
        <v>1060</v>
      </c>
      <c r="F360" s="211">
        <v>1274</v>
      </c>
      <c r="G360" s="211">
        <v>1004</v>
      </c>
      <c r="I360" s="211" t="s">
        <v>1638</v>
      </c>
      <c r="J360" s="212" t="s">
        <v>363</v>
      </c>
      <c r="K360" s="211" t="s">
        <v>294</v>
      </c>
      <c r="L360" s="211" t="s">
        <v>878</v>
      </c>
      <c r="AD360" s="213"/>
    </row>
    <row r="361" spans="1:30" s="211" customFormat="1" x14ac:dyDescent="0.25">
      <c r="A361" s="211" t="s">
        <v>145</v>
      </c>
      <c r="B361" s="211">
        <v>2556</v>
      </c>
      <c r="C361" s="211" t="s">
        <v>259</v>
      </c>
      <c r="D361" s="211">
        <v>504159565</v>
      </c>
      <c r="E361" s="211">
        <v>1060</v>
      </c>
      <c r="G361" s="211">
        <v>1004</v>
      </c>
      <c r="I361" s="211" t="s">
        <v>1639</v>
      </c>
      <c r="J361" s="212" t="s">
        <v>363</v>
      </c>
      <c r="K361" s="211" t="s">
        <v>294</v>
      </c>
      <c r="L361" s="211" t="s">
        <v>879</v>
      </c>
      <c r="AD361" s="213"/>
    </row>
    <row r="362" spans="1:30" s="211" customFormat="1" x14ac:dyDescent="0.25">
      <c r="A362" s="211" t="s">
        <v>145</v>
      </c>
      <c r="B362" s="211">
        <v>2556</v>
      </c>
      <c r="C362" s="211" t="s">
        <v>259</v>
      </c>
      <c r="D362" s="211">
        <v>504159569</v>
      </c>
      <c r="E362" s="211">
        <v>1060</v>
      </c>
      <c r="F362" s="211">
        <v>1274</v>
      </c>
      <c r="G362" s="211">
        <v>1004</v>
      </c>
      <c r="I362" s="211" t="s">
        <v>1640</v>
      </c>
      <c r="J362" s="212" t="s">
        <v>363</v>
      </c>
      <c r="K362" s="211" t="s">
        <v>294</v>
      </c>
      <c r="L362" s="211" t="s">
        <v>880</v>
      </c>
      <c r="AD362" s="213"/>
    </row>
    <row r="363" spans="1:30" s="211" customFormat="1" x14ac:dyDescent="0.25">
      <c r="A363" s="211" t="s">
        <v>145</v>
      </c>
      <c r="B363" s="211">
        <v>2556</v>
      </c>
      <c r="C363" s="211" t="s">
        <v>259</v>
      </c>
      <c r="D363" s="211">
        <v>504159593</v>
      </c>
      <c r="E363" s="211">
        <v>1060</v>
      </c>
      <c r="F363" s="211">
        <v>1274</v>
      </c>
      <c r="G363" s="211">
        <v>1004</v>
      </c>
      <c r="I363" s="211" t="s">
        <v>1641</v>
      </c>
      <c r="J363" s="212" t="s">
        <v>363</v>
      </c>
      <c r="K363" s="211" t="s">
        <v>294</v>
      </c>
      <c r="L363" s="211" t="s">
        <v>881</v>
      </c>
      <c r="AD363" s="213"/>
    </row>
    <row r="364" spans="1:30" s="211" customFormat="1" x14ac:dyDescent="0.25">
      <c r="A364" s="211" t="s">
        <v>145</v>
      </c>
      <c r="B364" s="211">
        <v>2556</v>
      </c>
      <c r="C364" s="211" t="s">
        <v>259</v>
      </c>
      <c r="D364" s="211">
        <v>504159594</v>
      </c>
      <c r="E364" s="211">
        <v>1060</v>
      </c>
      <c r="F364" s="211">
        <v>1274</v>
      </c>
      <c r="G364" s="211">
        <v>1004</v>
      </c>
      <c r="I364" s="211" t="s">
        <v>1642</v>
      </c>
      <c r="J364" s="212" t="s">
        <v>363</v>
      </c>
      <c r="K364" s="211" t="s">
        <v>294</v>
      </c>
      <c r="L364" s="211" t="s">
        <v>882</v>
      </c>
      <c r="AD364" s="213"/>
    </row>
    <row r="365" spans="1:30" s="211" customFormat="1" x14ac:dyDescent="0.25">
      <c r="A365" s="211" t="s">
        <v>145</v>
      </c>
      <c r="B365" s="211">
        <v>2556</v>
      </c>
      <c r="C365" s="211" t="s">
        <v>259</v>
      </c>
      <c r="D365" s="211">
        <v>504159605</v>
      </c>
      <c r="E365" s="211">
        <v>1060</v>
      </c>
      <c r="G365" s="211">
        <v>1004</v>
      </c>
      <c r="I365" s="211" t="s">
        <v>1643</v>
      </c>
      <c r="J365" s="212" t="s">
        <v>363</v>
      </c>
      <c r="K365" s="211" t="s">
        <v>294</v>
      </c>
      <c r="L365" s="211" t="s">
        <v>883</v>
      </c>
      <c r="AD365" s="213"/>
    </row>
    <row r="366" spans="1:30" s="211" customFormat="1" x14ac:dyDescent="0.25">
      <c r="A366" s="211" t="s">
        <v>145</v>
      </c>
      <c r="B366" s="211">
        <v>2556</v>
      </c>
      <c r="C366" s="211" t="s">
        <v>259</v>
      </c>
      <c r="D366" s="211">
        <v>504159606</v>
      </c>
      <c r="E366" s="211">
        <v>1060</v>
      </c>
      <c r="G366" s="211">
        <v>1004</v>
      </c>
      <c r="I366" s="211" t="s">
        <v>1644</v>
      </c>
      <c r="J366" s="212" t="s">
        <v>363</v>
      </c>
      <c r="K366" s="211" t="s">
        <v>294</v>
      </c>
      <c r="L366" s="211" t="s">
        <v>884</v>
      </c>
      <c r="AD366" s="213"/>
    </row>
    <row r="367" spans="1:30" s="211" customFormat="1" x14ac:dyDescent="0.25">
      <c r="A367" s="211" t="s">
        <v>145</v>
      </c>
      <c r="B367" s="211">
        <v>2556</v>
      </c>
      <c r="C367" s="211" t="s">
        <v>259</v>
      </c>
      <c r="D367" s="211">
        <v>504159613</v>
      </c>
      <c r="E367" s="211">
        <v>1060</v>
      </c>
      <c r="G367" s="211">
        <v>1004</v>
      </c>
      <c r="I367" s="211" t="s">
        <v>1645</v>
      </c>
      <c r="J367" s="212" t="s">
        <v>363</v>
      </c>
      <c r="K367" s="211" t="s">
        <v>294</v>
      </c>
      <c r="L367" s="211" t="s">
        <v>885</v>
      </c>
      <c r="AD367" s="213"/>
    </row>
    <row r="368" spans="1:30" s="211" customFormat="1" x14ac:dyDescent="0.25">
      <c r="A368" s="211" t="s">
        <v>145</v>
      </c>
      <c r="B368" s="211">
        <v>2556</v>
      </c>
      <c r="C368" s="211" t="s">
        <v>259</v>
      </c>
      <c r="D368" s="211">
        <v>504159618</v>
      </c>
      <c r="E368" s="211">
        <v>1060</v>
      </c>
      <c r="G368" s="211">
        <v>1004</v>
      </c>
      <c r="I368" s="211" t="s">
        <v>1646</v>
      </c>
      <c r="J368" s="212" t="s">
        <v>363</v>
      </c>
      <c r="K368" s="211" t="s">
        <v>294</v>
      </c>
      <c r="L368" s="211" t="s">
        <v>886</v>
      </c>
      <c r="AD368" s="213"/>
    </row>
    <row r="369" spans="1:30" s="211" customFormat="1" x14ac:dyDescent="0.25">
      <c r="A369" s="211" t="s">
        <v>145</v>
      </c>
      <c r="B369" s="211">
        <v>2556</v>
      </c>
      <c r="C369" s="211" t="s">
        <v>259</v>
      </c>
      <c r="D369" s="211">
        <v>504159619</v>
      </c>
      <c r="E369" s="211">
        <v>1060</v>
      </c>
      <c r="G369" s="211">
        <v>1004</v>
      </c>
      <c r="I369" s="211" t="s">
        <v>1647</v>
      </c>
      <c r="J369" s="212" t="s">
        <v>363</v>
      </c>
      <c r="K369" s="211" t="s">
        <v>294</v>
      </c>
      <c r="L369" s="211" t="s">
        <v>887</v>
      </c>
      <c r="AD369" s="213"/>
    </row>
    <row r="370" spans="1:30" s="211" customFormat="1" x14ac:dyDescent="0.25">
      <c r="A370" s="211" t="s">
        <v>145</v>
      </c>
      <c r="B370" s="211">
        <v>2556</v>
      </c>
      <c r="C370" s="211" t="s">
        <v>259</v>
      </c>
      <c r="D370" s="211">
        <v>504159660</v>
      </c>
      <c r="E370" s="211">
        <v>1060</v>
      </c>
      <c r="G370" s="211">
        <v>1004</v>
      </c>
      <c r="I370" s="211" t="s">
        <v>1648</v>
      </c>
      <c r="J370" s="212" t="s">
        <v>363</v>
      </c>
      <c r="K370" s="211" t="s">
        <v>294</v>
      </c>
      <c r="L370" s="211" t="s">
        <v>888</v>
      </c>
      <c r="AD370" s="213"/>
    </row>
    <row r="371" spans="1:30" s="211" customFormat="1" x14ac:dyDescent="0.25">
      <c r="A371" s="211" t="s">
        <v>145</v>
      </c>
      <c r="B371" s="211">
        <v>2556</v>
      </c>
      <c r="C371" s="211" t="s">
        <v>259</v>
      </c>
      <c r="D371" s="211">
        <v>504159661</v>
      </c>
      <c r="E371" s="211">
        <v>1060</v>
      </c>
      <c r="G371" s="211">
        <v>1004</v>
      </c>
      <c r="I371" s="211" t="s">
        <v>1649</v>
      </c>
      <c r="J371" s="212" t="s">
        <v>363</v>
      </c>
      <c r="K371" s="211" t="s">
        <v>294</v>
      </c>
      <c r="L371" s="211" t="s">
        <v>889</v>
      </c>
      <c r="AD371" s="213"/>
    </row>
    <row r="372" spans="1:30" s="211" customFormat="1" x14ac:dyDescent="0.25">
      <c r="A372" s="211" t="s">
        <v>145</v>
      </c>
      <c r="B372" s="211">
        <v>2556</v>
      </c>
      <c r="C372" s="211" t="s">
        <v>259</v>
      </c>
      <c r="D372" s="211">
        <v>504159662</v>
      </c>
      <c r="E372" s="211">
        <v>1060</v>
      </c>
      <c r="G372" s="211">
        <v>1004</v>
      </c>
      <c r="I372" s="211" t="s">
        <v>1650</v>
      </c>
      <c r="J372" s="212" t="s">
        <v>363</v>
      </c>
      <c r="K372" s="211" t="s">
        <v>294</v>
      </c>
      <c r="L372" s="211" t="s">
        <v>890</v>
      </c>
      <c r="AD372" s="213"/>
    </row>
    <row r="373" spans="1:30" s="211" customFormat="1" x14ac:dyDescent="0.25">
      <c r="A373" s="211" t="s">
        <v>145</v>
      </c>
      <c r="B373" s="211">
        <v>2556</v>
      </c>
      <c r="C373" s="211" t="s">
        <v>259</v>
      </c>
      <c r="D373" s="211">
        <v>504159666</v>
      </c>
      <c r="E373" s="211">
        <v>1060</v>
      </c>
      <c r="G373" s="211">
        <v>1004</v>
      </c>
      <c r="I373" s="211" t="s">
        <v>1651</v>
      </c>
      <c r="J373" s="212" t="s">
        <v>363</v>
      </c>
      <c r="K373" s="211" t="s">
        <v>294</v>
      </c>
      <c r="L373" s="211" t="s">
        <v>891</v>
      </c>
      <c r="AD373" s="213"/>
    </row>
    <row r="374" spans="1:30" s="211" customFormat="1" x14ac:dyDescent="0.25">
      <c r="A374" s="211" t="s">
        <v>145</v>
      </c>
      <c r="B374" s="211">
        <v>2556</v>
      </c>
      <c r="C374" s="211" t="s">
        <v>259</v>
      </c>
      <c r="D374" s="211">
        <v>504159686</v>
      </c>
      <c r="E374" s="211">
        <v>1060</v>
      </c>
      <c r="G374" s="211">
        <v>1004</v>
      </c>
      <c r="I374" s="211" t="s">
        <v>1652</v>
      </c>
      <c r="J374" s="212" t="s">
        <v>363</v>
      </c>
      <c r="K374" s="211" t="s">
        <v>294</v>
      </c>
      <c r="L374" s="211" t="s">
        <v>892</v>
      </c>
      <c r="AD374" s="213"/>
    </row>
    <row r="375" spans="1:30" s="211" customFormat="1" x14ac:dyDescent="0.25">
      <c r="A375" s="211" t="s">
        <v>145</v>
      </c>
      <c r="B375" s="211">
        <v>2556</v>
      </c>
      <c r="C375" s="211" t="s">
        <v>259</v>
      </c>
      <c r="D375" s="211">
        <v>504159705</v>
      </c>
      <c r="E375" s="211">
        <v>1060</v>
      </c>
      <c r="G375" s="211">
        <v>1004</v>
      </c>
      <c r="I375" s="211" t="s">
        <v>1653</v>
      </c>
      <c r="J375" s="212" t="s">
        <v>363</v>
      </c>
      <c r="K375" s="211" t="s">
        <v>294</v>
      </c>
      <c r="L375" s="211" t="s">
        <v>893</v>
      </c>
      <c r="AD375" s="213"/>
    </row>
    <row r="376" spans="1:30" s="211" customFormat="1" x14ac:dyDescent="0.25">
      <c r="A376" s="211" t="s">
        <v>145</v>
      </c>
      <c r="B376" s="211">
        <v>2556</v>
      </c>
      <c r="C376" s="211" t="s">
        <v>259</v>
      </c>
      <c r="D376" s="211">
        <v>504159707</v>
      </c>
      <c r="E376" s="211">
        <v>1060</v>
      </c>
      <c r="G376" s="211">
        <v>1004</v>
      </c>
      <c r="I376" s="211" t="s">
        <v>1654</v>
      </c>
      <c r="J376" s="212" t="s">
        <v>363</v>
      </c>
      <c r="K376" s="211" t="s">
        <v>294</v>
      </c>
      <c r="L376" s="211" t="s">
        <v>894</v>
      </c>
      <c r="AD376" s="213"/>
    </row>
    <row r="377" spans="1:30" s="211" customFormat="1" x14ac:dyDescent="0.25">
      <c r="A377" s="211" t="s">
        <v>145</v>
      </c>
      <c r="B377" s="211">
        <v>2556</v>
      </c>
      <c r="C377" s="211" t="s">
        <v>259</v>
      </c>
      <c r="D377" s="211">
        <v>504159710</v>
      </c>
      <c r="E377" s="211">
        <v>1060</v>
      </c>
      <c r="G377" s="211">
        <v>1004</v>
      </c>
      <c r="I377" s="211" t="s">
        <v>1655</v>
      </c>
      <c r="J377" s="212" t="s">
        <v>363</v>
      </c>
      <c r="K377" s="211" t="s">
        <v>294</v>
      </c>
      <c r="L377" s="211" t="s">
        <v>895</v>
      </c>
      <c r="AD377" s="213"/>
    </row>
    <row r="378" spans="1:30" s="211" customFormat="1" x14ac:dyDescent="0.25">
      <c r="A378" s="211" t="s">
        <v>145</v>
      </c>
      <c r="B378" s="211">
        <v>2556</v>
      </c>
      <c r="C378" s="211" t="s">
        <v>259</v>
      </c>
      <c r="D378" s="211">
        <v>504159711</v>
      </c>
      <c r="E378" s="211">
        <v>1060</v>
      </c>
      <c r="G378" s="211">
        <v>1004</v>
      </c>
      <c r="I378" s="211" t="s">
        <v>1656</v>
      </c>
      <c r="J378" s="212" t="s">
        <v>363</v>
      </c>
      <c r="K378" s="211" t="s">
        <v>294</v>
      </c>
      <c r="L378" s="211" t="s">
        <v>896</v>
      </c>
      <c r="AD378" s="213"/>
    </row>
    <row r="379" spans="1:30" s="211" customFormat="1" x14ac:dyDescent="0.25">
      <c r="A379" s="211" t="s">
        <v>145</v>
      </c>
      <c r="B379" s="211">
        <v>2556</v>
      </c>
      <c r="C379" s="211" t="s">
        <v>259</v>
      </c>
      <c r="D379" s="211">
        <v>504159726</v>
      </c>
      <c r="E379" s="211">
        <v>1060</v>
      </c>
      <c r="F379" s="211">
        <v>1274</v>
      </c>
      <c r="G379" s="211">
        <v>1004</v>
      </c>
      <c r="I379" s="211" t="s">
        <v>1657</v>
      </c>
      <c r="J379" s="212" t="s">
        <v>363</v>
      </c>
      <c r="K379" s="211" t="s">
        <v>294</v>
      </c>
      <c r="L379" s="211" t="s">
        <v>897</v>
      </c>
      <c r="AD379" s="213"/>
    </row>
    <row r="380" spans="1:30" s="211" customFormat="1" x14ac:dyDescent="0.25">
      <c r="A380" s="211" t="s">
        <v>145</v>
      </c>
      <c r="B380" s="211">
        <v>2556</v>
      </c>
      <c r="C380" s="211" t="s">
        <v>259</v>
      </c>
      <c r="D380" s="211">
        <v>504159753</v>
      </c>
      <c r="E380" s="211">
        <v>1060</v>
      </c>
      <c r="G380" s="211">
        <v>1004</v>
      </c>
      <c r="I380" s="211" t="s">
        <v>1658</v>
      </c>
      <c r="J380" s="212" t="s">
        <v>363</v>
      </c>
      <c r="K380" s="211" t="s">
        <v>294</v>
      </c>
      <c r="L380" s="211" t="s">
        <v>898</v>
      </c>
      <c r="AD380" s="213"/>
    </row>
    <row r="381" spans="1:30" s="211" customFormat="1" x14ac:dyDescent="0.25">
      <c r="A381" s="211" t="s">
        <v>145</v>
      </c>
      <c r="B381" s="211">
        <v>2556</v>
      </c>
      <c r="C381" s="211" t="s">
        <v>259</v>
      </c>
      <c r="D381" s="211">
        <v>504159755</v>
      </c>
      <c r="E381" s="211">
        <v>1060</v>
      </c>
      <c r="G381" s="211">
        <v>1004</v>
      </c>
      <c r="I381" s="211" t="s">
        <v>1659</v>
      </c>
      <c r="J381" s="212" t="s">
        <v>363</v>
      </c>
      <c r="K381" s="211" t="s">
        <v>294</v>
      </c>
      <c r="L381" s="211" t="s">
        <v>899</v>
      </c>
      <c r="AD381" s="213"/>
    </row>
    <row r="382" spans="1:30" s="211" customFormat="1" x14ac:dyDescent="0.25">
      <c r="A382" s="211" t="s">
        <v>145</v>
      </c>
      <c r="B382" s="211">
        <v>2556</v>
      </c>
      <c r="C382" s="211" t="s">
        <v>259</v>
      </c>
      <c r="D382" s="211">
        <v>504159774</v>
      </c>
      <c r="E382" s="211">
        <v>1060</v>
      </c>
      <c r="G382" s="211">
        <v>1004</v>
      </c>
      <c r="I382" s="211" t="s">
        <v>1660</v>
      </c>
      <c r="J382" s="212" t="s">
        <v>363</v>
      </c>
      <c r="K382" s="211" t="s">
        <v>294</v>
      </c>
      <c r="L382" s="211" t="s">
        <v>900</v>
      </c>
      <c r="AD382" s="213"/>
    </row>
    <row r="383" spans="1:30" s="211" customFormat="1" x14ac:dyDescent="0.25">
      <c r="A383" s="211" t="s">
        <v>145</v>
      </c>
      <c r="B383" s="211">
        <v>2571</v>
      </c>
      <c r="C383" s="211" t="s">
        <v>260</v>
      </c>
      <c r="D383" s="211">
        <v>192053165</v>
      </c>
      <c r="E383" s="211">
        <v>1060</v>
      </c>
      <c r="F383" s="211">
        <v>1274</v>
      </c>
      <c r="G383" s="211">
        <v>1003</v>
      </c>
      <c r="I383" s="211" t="s">
        <v>1661</v>
      </c>
      <c r="J383" s="212" t="s">
        <v>363</v>
      </c>
      <c r="K383" s="211" t="s">
        <v>364</v>
      </c>
      <c r="L383" s="211" t="s">
        <v>1289</v>
      </c>
      <c r="AD383" s="213"/>
    </row>
    <row r="384" spans="1:30" s="211" customFormat="1" x14ac:dyDescent="0.25">
      <c r="A384" s="211" t="s">
        <v>145</v>
      </c>
      <c r="B384" s="211">
        <v>2571</v>
      </c>
      <c r="C384" s="211" t="s">
        <v>260</v>
      </c>
      <c r="D384" s="211">
        <v>502179987</v>
      </c>
      <c r="E384" s="211">
        <v>1060</v>
      </c>
      <c r="F384" s="211">
        <v>1274</v>
      </c>
      <c r="G384" s="211">
        <v>1004</v>
      </c>
      <c r="I384" s="211" t="s">
        <v>1662</v>
      </c>
      <c r="J384" s="212" t="s">
        <v>363</v>
      </c>
      <c r="K384" s="211" t="s">
        <v>294</v>
      </c>
      <c r="L384" s="211" t="s">
        <v>973</v>
      </c>
      <c r="AD384" s="213"/>
    </row>
    <row r="385" spans="1:30" s="211" customFormat="1" x14ac:dyDescent="0.25">
      <c r="A385" s="211" t="s">
        <v>145</v>
      </c>
      <c r="B385" s="211">
        <v>2572</v>
      </c>
      <c r="C385" s="211" t="s">
        <v>261</v>
      </c>
      <c r="D385" s="211">
        <v>502180121</v>
      </c>
      <c r="E385" s="211">
        <v>1060</v>
      </c>
      <c r="F385" s="211">
        <v>1274</v>
      </c>
      <c r="G385" s="211">
        <v>1004</v>
      </c>
      <c r="I385" s="211" t="s">
        <v>1663</v>
      </c>
      <c r="J385" s="212" t="s">
        <v>363</v>
      </c>
      <c r="K385" s="211" t="s">
        <v>294</v>
      </c>
      <c r="L385" s="211" t="s">
        <v>1013</v>
      </c>
      <c r="AD385" s="213"/>
    </row>
    <row r="386" spans="1:30" s="211" customFormat="1" x14ac:dyDescent="0.25">
      <c r="A386" s="211" t="s">
        <v>145</v>
      </c>
      <c r="B386" s="211">
        <v>2572</v>
      </c>
      <c r="C386" s="211" t="s">
        <v>261</v>
      </c>
      <c r="D386" s="211">
        <v>502180173</v>
      </c>
      <c r="E386" s="211">
        <v>1060</v>
      </c>
      <c r="F386" s="211">
        <v>1274</v>
      </c>
      <c r="G386" s="211">
        <v>1004</v>
      </c>
      <c r="I386" s="211" t="s">
        <v>1664</v>
      </c>
      <c r="J386" s="212" t="s">
        <v>363</v>
      </c>
      <c r="K386" s="211" t="s">
        <v>294</v>
      </c>
      <c r="L386" s="211" t="s">
        <v>1279</v>
      </c>
      <c r="AD386" s="213"/>
    </row>
    <row r="387" spans="1:30" s="211" customFormat="1" x14ac:dyDescent="0.25">
      <c r="A387" s="211" t="s">
        <v>145</v>
      </c>
      <c r="B387" s="211">
        <v>2572</v>
      </c>
      <c r="C387" s="211" t="s">
        <v>261</v>
      </c>
      <c r="D387" s="211">
        <v>502180284</v>
      </c>
      <c r="E387" s="211">
        <v>1060</v>
      </c>
      <c r="F387" s="211">
        <v>1242</v>
      </c>
      <c r="G387" s="211">
        <v>1004</v>
      </c>
      <c r="I387" s="211" t="s">
        <v>1665</v>
      </c>
      <c r="J387" s="212" t="s">
        <v>363</v>
      </c>
      <c r="K387" s="211" t="s">
        <v>364</v>
      </c>
      <c r="L387" s="211" t="s">
        <v>1005</v>
      </c>
      <c r="AD387" s="213"/>
    </row>
    <row r="388" spans="1:30" s="211" customFormat="1" x14ac:dyDescent="0.25">
      <c r="A388" s="211" t="s">
        <v>145</v>
      </c>
      <c r="B388" s="211">
        <v>2572</v>
      </c>
      <c r="C388" s="211" t="s">
        <v>261</v>
      </c>
      <c r="D388" s="211">
        <v>502180307</v>
      </c>
      <c r="E388" s="211">
        <v>1060</v>
      </c>
      <c r="F388" s="211">
        <v>1242</v>
      </c>
      <c r="G388" s="211">
        <v>1004</v>
      </c>
      <c r="I388" s="211" t="s">
        <v>1666</v>
      </c>
      <c r="J388" s="212" t="s">
        <v>363</v>
      </c>
      <c r="K388" s="211" t="s">
        <v>294</v>
      </c>
      <c r="L388" s="211" t="s">
        <v>933</v>
      </c>
      <c r="AD388" s="213"/>
    </row>
    <row r="389" spans="1:30" s="211" customFormat="1" x14ac:dyDescent="0.25">
      <c r="A389" s="211" t="s">
        <v>145</v>
      </c>
      <c r="B389" s="211">
        <v>2572</v>
      </c>
      <c r="C389" s="211" t="s">
        <v>261</v>
      </c>
      <c r="D389" s="211">
        <v>502180328</v>
      </c>
      <c r="E389" s="211">
        <v>1060</v>
      </c>
      <c r="F389" s="211">
        <v>1242</v>
      </c>
      <c r="G389" s="211">
        <v>1004</v>
      </c>
      <c r="I389" s="211" t="s">
        <v>1667</v>
      </c>
      <c r="J389" s="212" t="s">
        <v>363</v>
      </c>
      <c r="K389" s="211" t="s">
        <v>294</v>
      </c>
      <c r="L389" s="211" t="s">
        <v>934</v>
      </c>
      <c r="AD389" s="213"/>
    </row>
    <row r="390" spans="1:30" s="211" customFormat="1" x14ac:dyDescent="0.25">
      <c r="A390" s="211" t="s">
        <v>145</v>
      </c>
      <c r="B390" s="211">
        <v>2572</v>
      </c>
      <c r="C390" s="211" t="s">
        <v>261</v>
      </c>
      <c r="D390" s="211">
        <v>502180353</v>
      </c>
      <c r="E390" s="211">
        <v>1060</v>
      </c>
      <c r="F390" s="211">
        <v>1274</v>
      </c>
      <c r="G390" s="211">
        <v>1004</v>
      </c>
      <c r="I390" s="211" t="s">
        <v>1668</v>
      </c>
      <c r="J390" s="212" t="s">
        <v>363</v>
      </c>
      <c r="K390" s="211" t="s">
        <v>294</v>
      </c>
      <c r="L390" s="211" t="s">
        <v>1148</v>
      </c>
      <c r="AD390" s="213"/>
    </row>
    <row r="391" spans="1:30" s="211" customFormat="1" x14ac:dyDescent="0.25">
      <c r="A391" s="211" t="s">
        <v>145</v>
      </c>
      <c r="B391" s="211">
        <v>2572</v>
      </c>
      <c r="C391" s="211" t="s">
        <v>261</v>
      </c>
      <c r="D391" s="211">
        <v>502180395</v>
      </c>
      <c r="E391" s="211">
        <v>1060</v>
      </c>
      <c r="F391" s="211">
        <v>1274</v>
      </c>
      <c r="G391" s="211">
        <v>1004</v>
      </c>
      <c r="I391" s="211" t="s">
        <v>1669</v>
      </c>
      <c r="J391" s="212" t="s">
        <v>363</v>
      </c>
      <c r="K391" s="211" t="s">
        <v>294</v>
      </c>
      <c r="L391" s="211" t="s">
        <v>1002</v>
      </c>
      <c r="AD391" s="213"/>
    </row>
    <row r="392" spans="1:30" s="211" customFormat="1" x14ac:dyDescent="0.25">
      <c r="A392" s="211" t="s">
        <v>145</v>
      </c>
      <c r="B392" s="211">
        <v>2573</v>
      </c>
      <c r="C392" s="211" t="s">
        <v>262</v>
      </c>
      <c r="D392" s="211">
        <v>371246</v>
      </c>
      <c r="E392" s="211">
        <v>1020</v>
      </c>
      <c r="F392" s="211">
        <v>1110</v>
      </c>
      <c r="G392" s="211">
        <v>1004</v>
      </c>
      <c r="I392" s="211" t="s">
        <v>1670</v>
      </c>
      <c r="J392" s="212" t="s">
        <v>363</v>
      </c>
      <c r="K392" s="211" t="s">
        <v>294</v>
      </c>
      <c r="L392" s="211" t="s">
        <v>1222</v>
      </c>
      <c r="AD392" s="213"/>
    </row>
    <row r="393" spans="1:30" s="211" customFormat="1" x14ac:dyDescent="0.25">
      <c r="A393" s="211" t="s">
        <v>145</v>
      </c>
      <c r="B393" s="211">
        <v>2573</v>
      </c>
      <c r="C393" s="211" t="s">
        <v>262</v>
      </c>
      <c r="D393" s="211">
        <v>191892682</v>
      </c>
      <c r="E393" s="211">
        <v>1080</v>
      </c>
      <c r="F393" s="211">
        <v>1274</v>
      </c>
      <c r="G393" s="211">
        <v>1004</v>
      </c>
      <c r="I393" s="211" t="s">
        <v>1671</v>
      </c>
      <c r="J393" s="212" t="s">
        <v>363</v>
      </c>
      <c r="K393" s="211" t="s">
        <v>294</v>
      </c>
      <c r="L393" s="211" t="s">
        <v>489</v>
      </c>
      <c r="AD393" s="213"/>
    </row>
    <row r="394" spans="1:30" s="211" customFormat="1" x14ac:dyDescent="0.25">
      <c r="A394" s="211" t="s">
        <v>145</v>
      </c>
      <c r="B394" s="211">
        <v>2573</v>
      </c>
      <c r="C394" s="211" t="s">
        <v>262</v>
      </c>
      <c r="D394" s="211">
        <v>191973535</v>
      </c>
      <c r="E394" s="211">
        <v>1060</v>
      </c>
      <c r="F394" s="211">
        <v>1242</v>
      </c>
      <c r="G394" s="211">
        <v>1004</v>
      </c>
      <c r="I394" s="211" t="s">
        <v>1672</v>
      </c>
      <c r="J394" s="212" t="s">
        <v>363</v>
      </c>
      <c r="K394" s="211" t="s">
        <v>294</v>
      </c>
      <c r="L394" s="211" t="s">
        <v>1038</v>
      </c>
      <c r="AD394" s="213"/>
    </row>
    <row r="395" spans="1:30" s="211" customFormat="1" x14ac:dyDescent="0.25">
      <c r="A395" s="211" t="s">
        <v>145</v>
      </c>
      <c r="B395" s="211">
        <v>2573</v>
      </c>
      <c r="C395" s="211" t="s">
        <v>262</v>
      </c>
      <c r="D395" s="211">
        <v>191981574</v>
      </c>
      <c r="E395" s="211">
        <v>1060</v>
      </c>
      <c r="F395" s="211">
        <v>1252</v>
      </c>
      <c r="G395" s="211">
        <v>1004</v>
      </c>
      <c r="I395" s="211" t="s">
        <v>1673</v>
      </c>
      <c r="J395" s="212" t="s">
        <v>363</v>
      </c>
      <c r="K395" s="211" t="s">
        <v>294</v>
      </c>
      <c r="L395" s="211" t="s">
        <v>490</v>
      </c>
      <c r="AD395" s="213"/>
    </row>
    <row r="396" spans="1:30" s="211" customFormat="1" x14ac:dyDescent="0.25">
      <c r="A396" s="211" t="s">
        <v>145</v>
      </c>
      <c r="B396" s="211">
        <v>2573</v>
      </c>
      <c r="C396" s="211" t="s">
        <v>262</v>
      </c>
      <c r="D396" s="211">
        <v>192019093</v>
      </c>
      <c r="E396" s="211">
        <v>1060</v>
      </c>
      <c r="F396" s="211">
        <v>1242</v>
      </c>
      <c r="G396" s="211">
        <v>1004</v>
      </c>
      <c r="I396" s="211" t="s">
        <v>1674</v>
      </c>
      <c r="J396" s="212" t="s">
        <v>363</v>
      </c>
      <c r="K396" s="211" t="s">
        <v>294</v>
      </c>
      <c r="L396" s="211" t="s">
        <v>954</v>
      </c>
      <c r="AD396" s="213"/>
    </row>
    <row r="397" spans="1:30" s="211" customFormat="1" x14ac:dyDescent="0.25">
      <c r="A397" s="211" t="s">
        <v>145</v>
      </c>
      <c r="B397" s="211">
        <v>2573</v>
      </c>
      <c r="C397" s="211" t="s">
        <v>262</v>
      </c>
      <c r="D397" s="211">
        <v>192034367</v>
      </c>
      <c r="E397" s="211">
        <v>1060</v>
      </c>
      <c r="F397" s="211">
        <v>1274</v>
      </c>
      <c r="G397" s="211">
        <v>1004</v>
      </c>
      <c r="I397" s="211" t="s">
        <v>1675</v>
      </c>
      <c r="J397" s="212" t="s">
        <v>363</v>
      </c>
      <c r="K397" s="211" t="s">
        <v>294</v>
      </c>
      <c r="L397" s="211" t="s">
        <v>1039</v>
      </c>
      <c r="AD397" s="213"/>
    </row>
    <row r="398" spans="1:30" s="211" customFormat="1" x14ac:dyDescent="0.25">
      <c r="A398" s="211" t="s">
        <v>145</v>
      </c>
      <c r="B398" s="211">
        <v>2573</v>
      </c>
      <c r="C398" s="211" t="s">
        <v>262</v>
      </c>
      <c r="D398" s="211">
        <v>192035945</v>
      </c>
      <c r="E398" s="211">
        <v>1060</v>
      </c>
      <c r="F398" s="211">
        <v>1274</v>
      </c>
      <c r="G398" s="211">
        <v>1004</v>
      </c>
      <c r="I398" s="211" t="s">
        <v>1676</v>
      </c>
      <c r="J398" s="212" t="s">
        <v>363</v>
      </c>
      <c r="K398" s="211" t="s">
        <v>294</v>
      </c>
      <c r="L398" s="211" t="s">
        <v>1066</v>
      </c>
      <c r="AD398" s="213"/>
    </row>
    <row r="399" spans="1:30" s="211" customFormat="1" x14ac:dyDescent="0.25">
      <c r="A399" s="211" t="s">
        <v>145</v>
      </c>
      <c r="B399" s="211">
        <v>2573</v>
      </c>
      <c r="C399" s="211" t="s">
        <v>262</v>
      </c>
      <c r="D399" s="211">
        <v>192036049</v>
      </c>
      <c r="E399" s="211">
        <v>1060</v>
      </c>
      <c r="F399" s="211">
        <v>1274</v>
      </c>
      <c r="G399" s="211">
        <v>1004</v>
      </c>
      <c r="I399" s="211" t="s">
        <v>1677</v>
      </c>
      <c r="J399" s="212" t="s">
        <v>363</v>
      </c>
      <c r="K399" s="211" t="s">
        <v>294</v>
      </c>
      <c r="L399" s="211" t="s">
        <v>1067</v>
      </c>
      <c r="AD399" s="213"/>
    </row>
    <row r="400" spans="1:30" s="211" customFormat="1" x14ac:dyDescent="0.25">
      <c r="A400" s="211" t="s">
        <v>145</v>
      </c>
      <c r="B400" s="211">
        <v>2573</v>
      </c>
      <c r="C400" s="211" t="s">
        <v>262</v>
      </c>
      <c r="D400" s="211">
        <v>502180542</v>
      </c>
      <c r="E400" s="211">
        <v>1060</v>
      </c>
      <c r="F400" s="211">
        <v>1242</v>
      </c>
      <c r="G400" s="211">
        <v>1004</v>
      </c>
      <c r="I400" s="211" t="s">
        <v>1678</v>
      </c>
      <c r="J400" s="212" t="s">
        <v>363</v>
      </c>
      <c r="K400" s="211" t="s">
        <v>294</v>
      </c>
      <c r="L400" s="211" t="s">
        <v>1223</v>
      </c>
      <c r="AD400" s="213"/>
    </row>
    <row r="401" spans="1:30" s="211" customFormat="1" x14ac:dyDescent="0.25">
      <c r="A401" s="211" t="s">
        <v>145</v>
      </c>
      <c r="B401" s="211">
        <v>2573</v>
      </c>
      <c r="C401" s="211" t="s">
        <v>262</v>
      </c>
      <c r="D401" s="211">
        <v>502180543</v>
      </c>
      <c r="E401" s="211">
        <v>1060</v>
      </c>
      <c r="F401" s="211">
        <v>1274</v>
      </c>
      <c r="G401" s="211">
        <v>1004</v>
      </c>
      <c r="I401" s="211" t="s">
        <v>1679</v>
      </c>
      <c r="J401" s="212" t="s">
        <v>363</v>
      </c>
      <c r="K401" s="211" t="s">
        <v>294</v>
      </c>
      <c r="L401" s="211" t="s">
        <v>1224</v>
      </c>
      <c r="AD401" s="213"/>
    </row>
    <row r="402" spans="1:30" s="211" customFormat="1" x14ac:dyDescent="0.25">
      <c r="A402" s="211" t="s">
        <v>145</v>
      </c>
      <c r="B402" s="211">
        <v>2573</v>
      </c>
      <c r="C402" s="211" t="s">
        <v>262</v>
      </c>
      <c r="D402" s="211">
        <v>502180545</v>
      </c>
      <c r="E402" s="211">
        <v>1060</v>
      </c>
      <c r="F402" s="211">
        <v>1274</v>
      </c>
      <c r="G402" s="211">
        <v>1004</v>
      </c>
      <c r="I402" s="211" t="s">
        <v>1680</v>
      </c>
      <c r="J402" s="212" t="s">
        <v>363</v>
      </c>
      <c r="K402" s="211" t="s">
        <v>294</v>
      </c>
      <c r="L402" s="211" t="s">
        <v>1225</v>
      </c>
      <c r="AD402" s="213"/>
    </row>
    <row r="403" spans="1:30" s="211" customFormat="1" x14ac:dyDescent="0.25">
      <c r="A403" s="211" t="s">
        <v>145</v>
      </c>
      <c r="B403" s="211">
        <v>2573</v>
      </c>
      <c r="C403" s="211" t="s">
        <v>262</v>
      </c>
      <c r="D403" s="211">
        <v>502180947</v>
      </c>
      <c r="E403" s="211">
        <v>1060</v>
      </c>
      <c r="F403" s="211">
        <v>1242</v>
      </c>
      <c r="G403" s="211">
        <v>1004</v>
      </c>
      <c r="I403" s="211" t="s">
        <v>1681</v>
      </c>
      <c r="J403" s="212" t="s">
        <v>363</v>
      </c>
      <c r="K403" s="211" t="s">
        <v>364</v>
      </c>
      <c r="L403" s="211" t="s">
        <v>845</v>
      </c>
      <c r="AD403" s="213"/>
    </row>
    <row r="404" spans="1:30" s="211" customFormat="1" x14ac:dyDescent="0.25">
      <c r="A404" s="211" t="s">
        <v>145</v>
      </c>
      <c r="B404" s="211">
        <v>2575</v>
      </c>
      <c r="C404" s="211" t="s">
        <v>264</v>
      </c>
      <c r="D404" s="211">
        <v>192030640</v>
      </c>
      <c r="E404" s="211">
        <v>1060</v>
      </c>
      <c r="F404" s="211">
        <v>1242</v>
      </c>
      <c r="G404" s="211">
        <v>1004</v>
      </c>
      <c r="I404" s="211" t="s">
        <v>1682</v>
      </c>
      <c r="J404" s="212" t="s">
        <v>363</v>
      </c>
      <c r="K404" s="211" t="s">
        <v>294</v>
      </c>
      <c r="L404" s="211" t="s">
        <v>1179</v>
      </c>
      <c r="AD404" s="213"/>
    </row>
    <row r="405" spans="1:30" s="211" customFormat="1" x14ac:dyDescent="0.25">
      <c r="A405" s="211" t="s">
        <v>145</v>
      </c>
      <c r="B405" s="211">
        <v>2575</v>
      </c>
      <c r="C405" s="211" t="s">
        <v>264</v>
      </c>
      <c r="D405" s="211">
        <v>192036770</v>
      </c>
      <c r="E405" s="211">
        <v>1060</v>
      </c>
      <c r="F405" s="211">
        <v>1274</v>
      </c>
      <c r="G405" s="211">
        <v>1004</v>
      </c>
      <c r="I405" s="211" t="s">
        <v>1683</v>
      </c>
      <c r="J405" s="212" t="s">
        <v>363</v>
      </c>
      <c r="K405" s="211" t="s">
        <v>294</v>
      </c>
      <c r="L405" s="211" t="s">
        <v>1074</v>
      </c>
      <c r="AD405" s="213"/>
    </row>
    <row r="406" spans="1:30" s="211" customFormat="1" x14ac:dyDescent="0.25">
      <c r="A406" s="211" t="s">
        <v>145</v>
      </c>
      <c r="B406" s="211">
        <v>2576</v>
      </c>
      <c r="C406" s="211" t="s">
        <v>265</v>
      </c>
      <c r="D406" s="211">
        <v>502272487</v>
      </c>
      <c r="E406" s="211">
        <v>1060</v>
      </c>
      <c r="F406" s="211">
        <v>1274</v>
      </c>
      <c r="G406" s="211">
        <v>1004</v>
      </c>
      <c r="I406" s="211" t="s">
        <v>1684</v>
      </c>
      <c r="J406" s="212" t="s">
        <v>363</v>
      </c>
      <c r="K406" s="211" t="s">
        <v>364</v>
      </c>
      <c r="L406" s="211" t="s">
        <v>1099</v>
      </c>
      <c r="AD406" s="213"/>
    </row>
    <row r="407" spans="1:30" s="211" customFormat="1" x14ac:dyDescent="0.25">
      <c r="A407" s="211" t="s">
        <v>145</v>
      </c>
      <c r="B407" s="211">
        <v>2576</v>
      </c>
      <c r="C407" s="211" t="s">
        <v>265</v>
      </c>
      <c r="D407" s="211">
        <v>502272641</v>
      </c>
      <c r="E407" s="211">
        <v>1060</v>
      </c>
      <c r="G407" s="211">
        <v>1004</v>
      </c>
      <c r="I407" s="211" t="s">
        <v>1685</v>
      </c>
      <c r="J407" s="212" t="s">
        <v>363</v>
      </c>
      <c r="K407" s="211" t="s">
        <v>294</v>
      </c>
      <c r="L407" s="211" t="s">
        <v>1149</v>
      </c>
      <c r="AD407" s="213"/>
    </row>
    <row r="408" spans="1:30" s="211" customFormat="1" x14ac:dyDescent="0.25">
      <c r="A408" s="211" t="s">
        <v>145</v>
      </c>
      <c r="B408" s="211">
        <v>2576</v>
      </c>
      <c r="C408" s="211" t="s">
        <v>265</v>
      </c>
      <c r="D408" s="211">
        <v>502272644</v>
      </c>
      <c r="E408" s="211">
        <v>1060</v>
      </c>
      <c r="F408" s="211">
        <v>1242</v>
      </c>
      <c r="G408" s="211">
        <v>1004</v>
      </c>
      <c r="I408" s="211" t="s">
        <v>1686</v>
      </c>
      <c r="J408" s="212" t="s">
        <v>363</v>
      </c>
      <c r="K408" s="211" t="s">
        <v>294</v>
      </c>
      <c r="L408" s="211" t="s">
        <v>950</v>
      </c>
      <c r="AD408" s="213"/>
    </row>
    <row r="409" spans="1:30" s="211" customFormat="1" x14ac:dyDescent="0.25">
      <c r="A409" s="211" t="s">
        <v>145</v>
      </c>
      <c r="B409" s="211">
        <v>2576</v>
      </c>
      <c r="C409" s="211" t="s">
        <v>265</v>
      </c>
      <c r="D409" s="211">
        <v>502272660</v>
      </c>
      <c r="E409" s="211">
        <v>1060</v>
      </c>
      <c r="G409" s="211">
        <v>1004</v>
      </c>
      <c r="I409" s="211" t="s">
        <v>1687</v>
      </c>
      <c r="J409" s="212" t="s">
        <v>363</v>
      </c>
      <c r="K409" s="211" t="s">
        <v>364</v>
      </c>
      <c r="L409" s="211" t="s">
        <v>1157</v>
      </c>
      <c r="AD409" s="213"/>
    </row>
    <row r="410" spans="1:30" s="211" customFormat="1" x14ac:dyDescent="0.25">
      <c r="A410" s="211" t="s">
        <v>145</v>
      </c>
      <c r="B410" s="211">
        <v>2576</v>
      </c>
      <c r="C410" s="211" t="s">
        <v>265</v>
      </c>
      <c r="D410" s="211">
        <v>502272712</v>
      </c>
      <c r="E410" s="211">
        <v>1060</v>
      </c>
      <c r="F410" s="211">
        <v>1271</v>
      </c>
      <c r="G410" s="211">
        <v>1004</v>
      </c>
      <c r="I410" s="211" t="s">
        <v>1688</v>
      </c>
      <c r="J410" s="212" t="s">
        <v>363</v>
      </c>
      <c r="K410" s="211" t="s">
        <v>294</v>
      </c>
      <c r="L410" s="211" t="s">
        <v>1150</v>
      </c>
      <c r="AD410" s="213"/>
    </row>
    <row r="411" spans="1:30" s="211" customFormat="1" x14ac:dyDescent="0.25">
      <c r="A411" s="211" t="s">
        <v>145</v>
      </c>
      <c r="B411" s="211">
        <v>2578</v>
      </c>
      <c r="C411" s="211" t="s">
        <v>266</v>
      </c>
      <c r="D411" s="211">
        <v>502181060</v>
      </c>
      <c r="E411" s="211">
        <v>1060</v>
      </c>
      <c r="F411" s="211">
        <v>1242</v>
      </c>
      <c r="G411" s="211">
        <v>1004</v>
      </c>
      <c r="I411" s="211" t="s">
        <v>1689</v>
      </c>
      <c r="J411" s="212" t="s">
        <v>363</v>
      </c>
      <c r="K411" s="211" t="s">
        <v>294</v>
      </c>
      <c r="L411" s="211" t="s">
        <v>998</v>
      </c>
      <c r="AD411" s="213"/>
    </row>
    <row r="412" spans="1:30" s="211" customFormat="1" x14ac:dyDescent="0.25">
      <c r="A412" s="211" t="s">
        <v>145</v>
      </c>
      <c r="B412" s="211">
        <v>2578</v>
      </c>
      <c r="C412" s="211" t="s">
        <v>266</v>
      </c>
      <c r="D412" s="211">
        <v>502181165</v>
      </c>
      <c r="E412" s="211">
        <v>1060</v>
      </c>
      <c r="F412" s="211">
        <v>1241</v>
      </c>
      <c r="G412" s="211">
        <v>1004</v>
      </c>
      <c r="I412" s="211" t="s">
        <v>1690</v>
      </c>
      <c r="J412" s="212" t="s">
        <v>363</v>
      </c>
      <c r="K412" s="211" t="s">
        <v>294</v>
      </c>
      <c r="L412" s="211" t="s">
        <v>1280</v>
      </c>
      <c r="AD412" s="213"/>
    </row>
    <row r="413" spans="1:30" s="211" customFormat="1" x14ac:dyDescent="0.25">
      <c r="A413" s="211" t="s">
        <v>145</v>
      </c>
      <c r="B413" s="211">
        <v>2578</v>
      </c>
      <c r="C413" s="211" t="s">
        <v>266</v>
      </c>
      <c r="D413" s="211">
        <v>502181170</v>
      </c>
      <c r="E413" s="211">
        <v>1060</v>
      </c>
      <c r="F413" s="211">
        <v>1241</v>
      </c>
      <c r="G413" s="211">
        <v>1004</v>
      </c>
      <c r="I413" s="211" t="s">
        <v>1691</v>
      </c>
      <c r="J413" s="212" t="s">
        <v>363</v>
      </c>
      <c r="K413" s="211" t="s">
        <v>294</v>
      </c>
      <c r="L413" s="211" t="s">
        <v>1281</v>
      </c>
      <c r="AD413" s="213"/>
    </row>
    <row r="414" spans="1:30" s="211" customFormat="1" x14ac:dyDescent="0.25">
      <c r="A414" s="211" t="s">
        <v>145</v>
      </c>
      <c r="B414" s="211">
        <v>2579</v>
      </c>
      <c r="C414" s="211" t="s">
        <v>267</v>
      </c>
      <c r="D414" s="211">
        <v>374171</v>
      </c>
      <c r="E414" s="211">
        <v>1020</v>
      </c>
      <c r="F414" s="211">
        <v>1110</v>
      </c>
      <c r="G414" s="211">
        <v>1004</v>
      </c>
      <c r="I414" s="211" t="s">
        <v>1692</v>
      </c>
      <c r="J414" s="212" t="s">
        <v>363</v>
      </c>
      <c r="K414" s="211" t="s">
        <v>294</v>
      </c>
      <c r="L414" s="211" t="s">
        <v>901</v>
      </c>
      <c r="AD414" s="213"/>
    </row>
    <row r="415" spans="1:30" s="211" customFormat="1" x14ac:dyDescent="0.25">
      <c r="A415" s="211" t="s">
        <v>145</v>
      </c>
      <c r="B415" s="211">
        <v>2579</v>
      </c>
      <c r="C415" s="211" t="s">
        <v>267</v>
      </c>
      <c r="D415" s="211">
        <v>374835</v>
      </c>
      <c r="E415" s="211">
        <v>1030</v>
      </c>
      <c r="F415" s="211">
        <v>1110</v>
      </c>
      <c r="G415" s="211">
        <v>1004</v>
      </c>
      <c r="I415" s="211" t="s">
        <v>1693</v>
      </c>
      <c r="J415" s="212" t="s">
        <v>363</v>
      </c>
      <c r="K415" s="211" t="s">
        <v>364</v>
      </c>
      <c r="L415" s="211" t="s">
        <v>1017</v>
      </c>
      <c r="AD415" s="213"/>
    </row>
    <row r="416" spans="1:30" s="211" customFormat="1" x14ac:dyDescent="0.25">
      <c r="A416" s="211" t="s">
        <v>145</v>
      </c>
      <c r="B416" s="211">
        <v>2579</v>
      </c>
      <c r="C416" s="211" t="s">
        <v>267</v>
      </c>
      <c r="D416" s="211">
        <v>191956105</v>
      </c>
      <c r="E416" s="211">
        <v>1060</v>
      </c>
      <c r="F416" s="211">
        <v>1274</v>
      </c>
      <c r="G416" s="211">
        <v>1004</v>
      </c>
      <c r="I416" s="211" t="s">
        <v>1694</v>
      </c>
      <c r="J416" s="212" t="s">
        <v>363</v>
      </c>
      <c r="K416" s="211" t="s">
        <v>294</v>
      </c>
      <c r="L416" s="211" t="s">
        <v>974</v>
      </c>
      <c r="AD416" s="213"/>
    </row>
    <row r="417" spans="1:30" s="211" customFormat="1" x14ac:dyDescent="0.25">
      <c r="A417" s="211" t="s">
        <v>145</v>
      </c>
      <c r="B417" s="211">
        <v>2579</v>
      </c>
      <c r="C417" s="211" t="s">
        <v>267</v>
      </c>
      <c r="D417" s="211">
        <v>502181261</v>
      </c>
      <c r="E417" s="211">
        <v>1060</v>
      </c>
      <c r="F417" s="211">
        <v>1242</v>
      </c>
      <c r="G417" s="211">
        <v>1004</v>
      </c>
      <c r="I417" s="211" t="s">
        <v>1695</v>
      </c>
      <c r="J417" s="212" t="s">
        <v>363</v>
      </c>
      <c r="K417" s="211" t="s">
        <v>294</v>
      </c>
      <c r="L417" s="211" t="s">
        <v>902</v>
      </c>
      <c r="AD417" s="213"/>
    </row>
    <row r="418" spans="1:30" s="211" customFormat="1" x14ac:dyDescent="0.25">
      <c r="A418" s="211" t="s">
        <v>145</v>
      </c>
      <c r="B418" s="211">
        <v>2579</v>
      </c>
      <c r="C418" s="211" t="s">
        <v>267</v>
      </c>
      <c r="D418" s="211">
        <v>502181340</v>
      </c>
      <c r="E418" s="211">
        <v>1060</v>
      </c>
      <c r="F418" s="211">
        <v>1242</v>
      </c>
      <c r="G418" s="211">
        <v>1004</v>
      </c>
      <c r="I418" s="211" t="s">
        <v>1696</v>
      </c>
      <c r="J418" s="212" t="s">
        <v>363</v>
      </c>
      <c r="K418" s="211" t="s">
        <v>294</v>
      </c>
      <c r="L418" s="211" t="s">
        <v>1205</v>
      </c>
      <c r="AD418" s="213"/>
    </row>
    <row r="419" spans="1:30" s="211" customFormat="1" x14ac:dyDescent="0.25">
      <c r="A419" s="211" t="s">
        <v>145</v>
      </c>
      <c r="B419" s="211">
        <v>2579</v>
      </c>
      <c r="C419" s="211" t="s">
        <v>267</v>
      </c>
      <c r="D419" s="211">
        <v>502181584</v>
      </c>
      <c r="E419" s="211">
        <v>1060</v>
      </c>
      <c r="F419" s="211">
        <v>1274</v>
      </c>
      <c r="G419" s="211">
        <v>1004</v>
      </c>
      <c r="I419" s="211" t="s">
        <v>1697</v>
      </c>
      <c r="J419" s="212" t="s">
        <v>363</v>
      </c>
      <c r="K419" s="211" t="s">
        <v>294</v>
      </c>
      <c r="L419" s="211" t="s">
        <v>903</v>
      </c>
      <c r="AD419" s="213"/>
    </row>
    <row r="420" spans="1:30" s="211" customFormat="1" x14ac:dyDescent="0.25">
      <c r="A420" s="211" t="s">
        <v>145</v>
      </c>
      <c r="B420" s="211">
        <v>2579</v>
      </c>
      <c r="C420" s="211" t="s">
        <v>267</v>
      </c>
      <c r="D420" s="211">
        <v>502181658</v>
      </c>
      <c r="E420" s="211">
        <v>1060</v>
      </c>
      <c r="F420" s="211">
        <v>1274</v>
      </c>
      <c r="G420" s="211">
        <v>1004</v>
      </c>
      <c r="I420" s="211" t="s">
        <v>1698</v>
      </c>
      <c r="J420" s="212" t="s">
        <v>363</v>
      </c>
      <c r="K420" s="211" t="s">
        <v>294</v>
      </c>
      <c r="L420" s="211" t="s">
        <v>1014</v>
      </c>
      <c r="AD420" s="213"/>
    </row>
    <row r="421" spans="1:30" s="211" customFormat="1" x14ac:dyDescent="0.25">
      <c r="A421" s="211" t="s">
        <v>145</v>
      </c>
      <c r="B421" s="211">
        <v>2579</v>
      </c>
      <c r="C421" s="211" t="s">
        <v>267</v>
      </c>
      <c r="D421" s="211">
        <v>502181666</v>
      </c>
      <c r="E421" s="211">
        <v>1060</v>
      </c>
      <c r="F421" s="211">
        <v>1274</v>
      </c>
      <c r="G421" s="211">
        <v>1004</v>
      </c>
      <c r="I421" s="211" t="s">
        <v>1699</v>
      </c>
      <c r="J421" s="212" t="s">
        <v>363</v>
      </c>
      <c r="K421" s="211" t="s">
        <v>294</v>
      </c>
      <c r="L421" s="211" t="s">
        <v>904</v>
      </c>
      <c r="AD421" s="213"/>
    </row>
    <row r="422" spans="1:30" s="211" customFormat="1" x14ac:dyDescent="0.25">
      <c r="A422" s="211" t="s">
        <v>145</v>
      </c>
      <c r="B422" s="211">
        <v>2579</v>
      </c>
      <c r="C422" s="211" t="s">
        <v>267</v>
      </c>
      <c r="D422" s="211">
        <v>502181722</v>
      </c>
      <c r="E422" s="211">
        <v>1060</v>
      </c>
      <c r="F422" s="211">
        <v>1274</v>
      </c>
      <c r="G422" s="211">
        <v>1004</v>
      </c>
      <c r="I422" s="211" t="s">
        <v>1700</v>
      </c>
      <c r="J422" s="212" t="s">
        <v>363</v>
      </c>
      <c r="K422" s="211" t="s">
        <v>364</v>
      </c>
      <c r="L422" s="211" t="s">
        <v>996</v>
      </c>
      <c r="AD422" s="213"/>
    </row>
    <row r="423" spans="1:30" s="211" customFormat="1" x14ac:dyDescent="0.25">
      <c r="A423" s="211" t="s">
        <v>145</v>
      </c>
      <c r="B423" s="211">
        <v>2579</v>
      </c>
      <c r="C423" s="211" t="s">
        <v>267</v>
      </c>
      <c r="D423" s="211">
        <v>502181879</v>
      </c>
      <c r="E423" s="211">
        <v>1060</v>
      </c>
      <c r="F423" s="211">
        <v>1274</v>
      </c>
      <c r="G423" s="211">
        <v>1004</v>
      </c>
      <c r="I423" s="211" t="s">
        <v>1701</v>
      </c>
      <c r="J423" s="212" t="s">
        <v>363</v>
      </c>
      <c r="K423" s="211" t="s">
        <v>294</v>
      </c>
      <c r="L423" s="211" t="s">
        <v>1015</v>
      </c>
      <c r="AD423" s="213"/>
    </row>
    <row r="424" spans="1:30" s="211" customFormat="1" x14ac:dyDescent="0.25">
      <c r="A424" s="211" t="s">
        <v>145</v>
      </c>
      <c r="B424" s="211">
        <v>2579</v>
      </c>
      <c r="C424" s="211" t="s">
        <v>267</v>
      </c>
      <c r="D424" s="211">
        <v>502181950</v>
      </c>
      <c r="E424" s="211">
        <v>1060</v>
      </c>
      <c r="F424" s="211">
        <v>1241</v>
      </c>
      <c r="G424" s="211">
        <v>1004</v>
      </c>
      <c r="I424" s="211" t="s">
        <v>1702</v>
      </c>
      <c r="J424" s="212" t="s">
        <v>363</v>
      </c>
      <c r="K424" s="211" t="s">
        <v>294</v>
      </c>
      <c r="L424" s="211" t="s">
        <v>1040</v>
      </c>
      <c r="AD424" s="213"/>
    </row>
    <row r="425" spans="1:30" s="211" customFormat="1" x14ac:dyDescent="0.25">
      <c r="A425" s="211" t="s">
        <v>145</v>
      </c>
      <c r="B425" s="211">
        <v>2579</v>
      </c>
      <c r="C425" s="211" t="s">
        <v>267</v>
      </c>
      <c r="D425" s="211">
        <v>502181951</v>
      </c>
      <c r="E425" s="211">
        <v>1060</v>
      </c>
      <c r="F425" s="211">
        <v>1241</v>
      </c>
      <c r="G425" s="211">
        <v>1004</v>
      </c>
      <c r="I425" s="211" t="s">
        <v>1703</v>
      </c>
      <c r="J425" s="212" t="s">
        <v>363</v>
      </c>
      <c r="K425" s="211" t="s">
        <v>294</v>
      </c>
      <c r="L425" s="211" t="s">
        <v>1041</v>
      </c>
      <c r="AD425" s="213"/>
    </row>
    <row r="426" spans="1:30" s="211" customFormat="1" x14ac:dyDescent="0.25">
      <c r="A426" s="211" t="s">
        <v>145</v>
      </c>
      <c r="B426" s="211">
        <v>2579</v>
      </c>
      <c r="C426" s="211" t="s">
        <v>267</v>
      </c>
      <c r="D426" s="211">
        <v>502181960</v>
      </c>
      <c r="E426" s="211">
        <v>1060</v>
      </c>
      <c r="F426" s="211">
        <v>1274</v>
      </c>
      <c r="G426" s="211">
        <v>1004</v>
      </c>
      <c r="I426" s="211" t="s">
        <v>1704</v>
      </c>
      <c r="J426" s="212" t="s">
        <v>363</v>
      </c>
      <c r="K426" s="211" t="s">
        <v>294</v>
      </c>
      <c r="L426" s="211" t="s">
        <v>905</v>
      </c>
      <c r="AD426" s="213"/>
    </row>
    <row r="427" spans="1:30" s="211" customFormat="1" x14ac:dyDescent="0.25">
      <c r="A427" s="211" t="s">
        <v>145</v>
      </c>
      <c r="B427" s="211">
        <v>2580</v>
      </c>
      <c r="C427" s="211" t="s">
        <v>268</v>
      </c>
      <c r="D427" s="211">
        <v>191964387</v>
      </c>
      <c r="E427" s="211">
        <v>1060</v>
      </c>
      <c r="F427" s="211">
        <v>1274</v>
      </c>
      <c r="G427" s="211">
        <v>1004</v>
      </c>
      <c r="I427" s="211" t="s">
        <v>1705</v>
      </c>
      <c r="J427" s="212" t="s">
        <v>363</v>
      </c>
      <c r="K427" s="211" t="s">
        <v>294</v>
      </c>
      <c r="L427" s="211" t="s">
        <v>1196</v>
      </c>
      <c r="AD427" s="213"/>
    </row>
    <row r="428" spans="1:30" s="211" customFormat="1" x14ac:dyDescent="0.25">
      <c r="A428" s="211" t="s">
        <v>145</v>
      </c>
      <c r="B428" s="211">
        <v>2580</v>
      </c>
      <c r="C428" s="211" t="s">
        <v>268</v>
      </c>
      <c r="D428" s="211">
        <v>191973162</v>
      </c>
      <c r="E428" s="211">
        <v>1060</v>
      </c>
      <c r="F428" s="211">
        <v>1252</v>
      </c>
      <c r="G428" s="211">
        <v>1004</v>
      </c>
      <c r="I428" s="211" t="s">
        <v>1706</v>
      </c>
      <c r="J428" s="212" t="s">
        <v>363</v>
      </c>
      <c r="K428" s="211" t="s">
        <v>294</v>
      </c>
      <c r="L428" s="211" t="s">
        <v>516</v>
      </c>
      <c r="AD428" s="213"/>
    </row>
    <row r="429" spans="1:30" s="211" customFormat="1" x14ac:dyDescent="0.25">
      <c r="A429" s="211" t="s">
        <v>145</v>
      </c>
      <c r="B429" s="211">
        <v>2580</v>
      </c>
      <c r="C429" s="211" t="s">
        <v>268</v>
      </c>
      <c r="D429" s="211">
        <v>192017491</v>
      </c>
      <c r="E429" s="211">
        <v>1060</v>
      </c>
      <c r="F429" s="211">
        <v>1274</v>
      </c>
      <c r="G429" s="211">
        <v>1004</v>
      </c>
      <c r="I429" s="211" t="s">
        <v>1707</v>
      </c>
      <c r="J429" s="212" t="s">
        <v>363</v>
      </c>
      <c r="K429" s="211" t="s">
        <v>294</v>
      </c>
      <c r="L429" s="211" t="s">
        <v>951</v>
      </c>
      <c r="AD429" s="213"/>
    </row>
    <row r="430" spans="1:30" s="211" customFormat="1" x14ac:dyDescent="0.25">
      <c r="A430" s="211" t="s">
        <v>145</v>
      </c>
      <c r="B430" s="211">
        <v>2580</v>
      </c>
      <c r="C430" s="211" t="s">
        <v>268</v>
      </c>
      <c r="D430" s="211">
        <v>192047297</v>
      </c>
      <c r="E430" s="211">
        <v>1060</v>
      </c>
      <c r="F430" s="211">
        <v>1242</v>
      </c>
      <c r="G430" s="211">
        <v>1004</v>
      </c>
      <c r="I430" s="211" t="s">
        <v>1708</v>
      </c>
      <c r="J430" s="212" t="s">
        <v>363</v>
      </c>
      <c r="K430" s="211" t="s">
        <v>294</v>
      </c>
      <c r="L430" s="211" t="s">
        <v>1197</v>
      </c>
      <c r="AD430" s="213"/>
    </row>
    <row r="431" spans="1:30" s="211" customFormat="1" x14ac:dyDescent="0.25">
      <c r="A431" s="211" t="s">
        <v>145</v>
      </c>
      <c r="B431" s="211">
        <v>2580</v>
      </c>
      <c r="C431" s="211" t="s">
        <v>268</v>
      </c>
      <c r="D431" s="211">
        <v>192047298</v>
      </c>
      <c r="E431" s="211">
        <v>1060</v>
      </c>
      <c r="F431" s="211">
        <v>1252</v>
      </c>
      <c r="G431" s="211">
        <v>1004</v>
      </c>
      <c r="I431" s="211" t="s">
        <v>1709</v>
      </c>
      <c r="J431" s="212" t="s">
        <v>363</v>
      </c>
      <c r="K431" s="211" t="s">
        <v>294</v>
      </c>
      <c r="L431" s="211" t="s">
        <v>1198</v>
      </c>
      <c r="AD431" s="213"/>
    </row>
    <row r="432" spans="1:30" s="211" customFormat="1" x14ac:dyDescent="0.25">
      <c r="A432" s="211" t="s">
        <v>145</v>
      </c>
      <c r="B432" s="211">
        <v>2580</v>
      </c>
      <c r="C432" s="211" t="s">
        <v>268</v>
      </c>
      <c r="D432" s="211">
        <v>502272784</v>
      </c>
      <c r="E432" s="211">
        <v>1060</v>
      </c>
      <c r="F432" s="211">
        <v>1271</v>
      </c>
      <c r="G432" s="211">
        <v>1004</v>
      </c>
      <c r="I432" s="211" t="s">
        <v>1710</v>
      </c>
      <c r="J432" s="212" t="s">
        <v>363</v>
      </c>
      <c r="K432" s="211" t="s">
        <v>294</v>
      </c>
      <c r="L432" s="211" t="s">
        <v>525</v>
      </c>
      <c r="AD432" s="213"/>
    </row>
    <row r="433" spans="1:30" s="211" customFormat="1" x14ac:dyDescent="0.25">
      <c r="A433" s="211" t="s">
        <v>145</v>
      </c>
      <c r="B433" s="211">
        <v>2580</v>
      </c>
      <c r="C433" s="211" t="s">
        <v>268</v>
      </c>
      <c r="D433" s="211">
        <v>502272788</v>
      </c>
      <c r="E433" s="211">
        <v>1060</v>
      </c>
      <c r="F433" s="211">
        <v>1242</v>
      </c>
      <c r="G433" s="211">
        <v>1004</v>
      </c>
      <c r="I433" s="211" t="s">
        <v>1711</v>
      </c>
      <c r="J433" s="212" t="s">
        <v>363</v>
      </c>
      <c r="K433" s="211" t="s">
        <v>294</v>
      </c>
      <c r="L433" s="211" t="s">
        <v>995</v>
      </c>
      <c r="AD433" s="213"/>
    </row>
    <row r="434" spans="1:30" s="211" customFormat="1" x14ac:dyDescent="0.25">
      <c r="A434" s="211" t="s">
        <v>145</v>
      </c>
      <c r="B434" s="211">
        <v>2580</v>
      </c>
      <c r="C434" s="211" t="s">
        <v>268</v>
      </c>
      <c r="D434" s="211">
        <v>502272930</v>
      </c>
      <c r="E434" s="211">
        <v>1060</v>
      </c>
      <c r="F434" s="211">
        <v>1242</v>
      </c>
      <c r="G434" s="211">
        <v>1004</v>
      </c>
      <c r="I434" s="211" t="s">
        <v>1712</v>
      </c>
      <c r="J434" s="212" t="s">
        <v>363</v>
      </c>
      <c r="K434" s="211" t="s">
        <v>294</v>
      </c>
      <c r="L434" s="211" t="s">
        <v>1151</v>
      </c>
      <c r="AD434" s="213"/>
    </row>
    <row r="435" spans="1:30" s="211" customFormat="1" x14ac:dyDescent="0.25">
      <c r="A435" s="211" t="s">
        <v>145</v>
      </c>
      <c r="B435" s="211">
        <v>2580</v>
      </c>
      <c r="C435" s="211" t="s">
        <v>268</v>
      </c>
      <c r="D435" s="211">
        <v>502272981</v>
      </c>
      <c r="E435" s="211">
        <v>1060</v>
      </c>
      <c r="G435" s="211">
        <v>1004</v>
      </c>
      <c r="I435" s="211" t="s">
        <v>1713</v>
      </c>
      <c r="J435" s="212" t="s">
        <v>363</v>
      </c>
      <c r="K435" s="211" t="s">
        <v>294</v>
      </c>
      <c r="L435" s="211" t="s">
        <v>757</v>
      </c>
      <c r="AD435" s="213"/>
    </row>
    <row r="436" spans="1:30" s="211" customFormat="1" x14ac:dyDescent="0.25">
      <c r="A436" s="211" t="s">
        <v>145</v>
      </c>
      <c r="B436" s="211">
        <v>2581</v>
      </c>
      <c r="C436" s="211" t="s">
        <v>269</v>
      </c>
      <c r="D436" s="211">
        <v>190498028</v>
      </c>
      <c r="E436" s="211">
        <v>1030</v>
      </c>
      <c r="F436" s="211">
        <v>1121</v>
      </c>
      <c r="G436" s="211">
        <v>1004</v>
      </c>
      <c r="I436" s="211" t="s">
        <v>1714</v>
      </c>
      <c r="J436" s="212" t="s">
        <v>363</v>
      </c>
      <c r="K436" s="211" t="s">
        <v>296</v>
      </c>
      <c r="L436" s="211" t="s">
        <v>1236</v>
      </c>
      <c r="AD436" s="213"/>
    </row>
    <row r="437" spans="1:30" s="211" customFormat="1" x14ac:dyDescent="0.25">
      <c r="A437" s="211" t="s">
        <v>145</v>
      </c>
      <c r="B437" s="211">
        <v>2581</v>
      </c>
      <c r="C437" s="211" t="s">
        <v>269</v>
      </c>
      <c r="D437" s="211">
        <v>190498068</v>
      </c>
      <c r="E437" s="211">
        <v>1030</v>
      </c>
      <c r="F437" s="211">
        <v>1121</v>
      </c>
      <c r="G437" s="211">
        <v>1004</v>
      </c>
      <c r="I437" s="211" t="s">
        <v>1714</v>
      </c>
      <c r="J437" s="212" t="s">
        <v>363</v>
      </c>
      <c r="K437" s="211" t="s">
        <v>296</v>
      </c>
      <c r="L437" s="211" t="s">
        <v>1237</v>
      </c>
      <c r="AD437" s="213"/>
    </row>
    <row r="438" spans="1:30" s="211" customFormat="1" x14ac:dyDescent="0.25">
      <c r="A438" s="211" t="s">
        <v>145</v>
      </c>
      <c r="B438" s="211">
        <v>2581</v>
      </c>
      <c r="C438" s="211" t="s">
        <v>269</v>
      </c>
      <c r="D438" s="211">
        <v>190953589</v>
      </c>
      <c r="E438" s="211">
        <v>1060</v>
      </c>
      <c r="F438" s="211">
        <v>1274</v>
      </c>
      <c r="G438" s="211">
        <v>1004</v>
      </c>
      <c r="I438" s="211" t="s">
        <v>1715</v>
      </c>
      <c r="J438" s="212" t="s">
        <v>363</v>
      </c>
      <c r="K438" s="211" t="s">
        <v>294</v>
      </c>
      <c r="L438" s="211" t="s">
        <v>491</v>
      </c>
      <c r="AD438" s="213"/>
    </row>
    <row r="439" spans="1:30" s="211" customFormat="1" x14ac:dyDescent="0.25">
      <c r="A439" s="211" t="s">
        <v>145</v>
      </c>
      <c r="B439" s="211">
        <v>2581</v>
      </c>
      <c r="C439" s="211" t="s">
        <v>269</v>
      </c>
      <c r="D439" s="211">
        <v>191694075</v>
      </c>
      <c r="E439" s="211">
        <v>1060</v>
      </c>
      <c r="F439" s="211">
        <v>1251</v>
      </c>
      <c r="G439" s="211">
        <v>1004</v>
      </c>
      <c r="I439" s="211" t="s">
        <v>1716</v>
      </c>
      <c r="J439" s="212" t="s">
        <v>363</v>
      </c>
      <c r="K439" s="211" t="s">
        <v>294</v>
      </c>
      <c r="L439" s="211" t="s">
        <v>492</v>
      </c>
      <c r="AD439" s="213"/>
    </row>
    <row r="440" spans="1:30" s="211" customFormat="1" x14ac:dyDescent="0.25">
      <c r="A440" s="211" t="s">
        <v>145</v>
      </c>
      <c r="B440" s="211">
        <v>2581</v>
      </c>
      <c r="C440" s="211" t="s">
        <v>269</v>
      </c>
      <c r="D440" s="211">
        <v>191921338</v>
      </c>
      <c r="E440" s="211">
        <v>1060</v>
      </c>
      <c r="G440" s="211">
        <v>1004</v>
      </c>
      <c r="I440" s="211" t="s">
        <v>1717</v>
      </c>
      <c r="J440" s="212" t="s">
        <v>363</v>
      </c>
      <c r="K440" s="211" t="s">
        <v>294</v>
      </c>
      <c r="L440" s="211" t="s">
        <v>493</v>
      </c>
      <c r="AD440" s="213"/>
    </row>
    <row r="441" spans="1:30" s="211" customFormat="1" x14ac:dyDescent="0.25">
      <c r="A441" s="211" t="s">
        <v>145</v>
      </c>
      <c r="B441" s="211">
        <v>2581</v>
      </c>
      <c r="C441" s="211" t="s">
        <v>269</v>
      </c>
      <c r="D441" s="211">
        <v>191948153</v>
      </c>
      <c r="E441" s="211">
        <v>1060</v>
      </c>
      <c r="F441" s="211">
        <v>1274</v>
      </c>
      <c r="G441" s="211">
        <v>1004</v>
      </c>
      <c r="I441" s="211" t="s">
        <v>1718</v>
      </c>
      <c r="J441" s="212" t="s">
        <v>363</v>
      </c>
      <c r="K441" s="211" t="s">
        <v>294</v>
      </c>
      <c r="L441" s="211" t="s">
        <v>494</v>
      </c>
      <c r="AD441" s="213"/>
    </row>
    <row r="442" spans="1:30" s="211" customFormat="1" x14ac:dyDescent="0.25">
      <c r="A442" s="211" t="s">
        <v>145</v>
      </c>
      <c r="B442" s="211">
        <v>2581</v>
      </c>
      <c r="C442" s="211" t="s">
        <v>269</v>
      </c>
      <c r="D442" s="211">
        <v>191976859</v>
      </c>
      <c r="E442" s="211">
        <v>1080</v>
      </c>
      <c r="F442" s="211">
        <v>1242</v>
      </c>
      <c r="G442" s="211">
        <v>1004</v>
      </c>
      <c r="I442" s="211" t="s">
        <v>1719</v>
      </c>
      <c r="J442" s="212" t="s">
        <v>363</v>
      </c>
      <c r="K442" s="211" t="s">
        <v>296</v>
      </c>
      <c r="L442" s="211" t="s">
        <v>977</v>
      </c>
      <c r="AD442" s="213"/>
    </row>
    <row r="443" spans="1:30" s="211" customFormat="1" x14ac:dyDescent="0.25">
      <c r="A443" s="211" t="s">
        <v>145</v>
      </c>
      <c r="B443" s="211">
        <v>2581</v>
      </c>
      <c r="C443" s="211" t="s">
        <v>269</v>
      </c>
      <c r="D443" s="211">
        <v>191976860</v>
      </c>
      <c r="E443" s="211">
        <v>1080</v>
      </c>
      <c r="F443" s="211">
        <v>1242</v>
      </c>
      <c r="G443" s="211">
        <v>1004</v>
      </c>
      <c r="I443" s="211" t="s">
        <v>1720</v>
      </c>
      <c r="J443" s="212" t="s">
        <v>363</v>
      </c>
      <c r="K443" s="211" t="s">
        <v>296</v>
      </c>
      <c r="L443" s="211" t="s">
        <v>977</v>
      </c>
      <c r="AD443" s="213"/>
    </row>
    <row r="444" spans="1:30" s="211" customFormat="1" x14ac:dyDescent="0.25">
      <c r="A444" s="211" t="s">
        <v>145</v>
      </c>
      <c r="B444" s="211">
        <v>2581</v>
      </c>
      <c r="C444" s="211" t="s">
        <v>269</v>
      </c>
      <c r="D444" s="211">
        <v>192043980</v>
      </c>
      <c r="E444" s="211">
        <v>1060</v>
      </c>
      <c r="F444" s="211">
        <v>1274</v>
      </c>
      <c r="G444" s="211">
        <v>1004</v>
      </c>
      <c r="I444" s="211" t="s">
        <v>1721</v>
      </c>
      <c r="J444" s="212" t="s">
        <v>363</v>
      </c>
      <c r="K444" s="211" t="s">
        <v>364</v>
      </c>
      <c r="L444" s="211" t="s">
        <v>1174</v>
      </c>
      <c r="AD444" s="213"/>
    </row>
    <row r="445" spans="1:30" s="211" customFormat="1" x14ac:dyDescent="0.25">
      <c r="A445" s="211" t="s">
        <v>145</v>
      </c>
      <c r="B445" s="211">
        <v>2581</v>
      </c>
      <c r="C445" s="211" t="s">
        <v>269</v>
      </c>
      <c r="D445" s="211">
        <v>192044014</v>
      </c>
      <c r="E445" s="211">
        <v>1060</v>
      </c>
      <c r="F445" s="211">
        <v>1274</v>
      </c>
      <c r="G445" s="211">
        <v>1004</v>
      </c>
      <c r="I445" s="211" t="s">
        <v>1722</v>
      </c>
      <c r="J445" s="212" t="s">
        <v>363</v>
      </c>
      <c r="K445" s="211" t="s">
        <v>294</v>
      </c>
      <c r="L445" s="211" t="s">
        <v>1173</v>
      </c>
      <c r="AD445" s="213"/>
    </row>
    <row r="446" spans="1:30" s="211" customFormat="1" x14ac:dyDescent="0.25">
      <c r="A446" s="211" t="s">
        <v>145</v>
      </c>
      <c r="B446" s="211">
        <v>2581</v>
      </c>
      <c r="C446" s="211" t="s">
        <v>269</v>
      </c>
      <c r="D446" s="211">
        <v>192047852</v>
      </c>
      <c r="E446" s="211">
        <v>1080</v>
      </c>
      <c r="F446" s="211">
        <v>1242</v>
      </c>
      <c r="G446" s="211">
        <v>1003</v>
      </c>
      <c r="I446" s="211" t="s">
        <v>1723</v>
      </c>
      <c r="J446" s="212" t="s">
        <v>363</v>
      </c>
      <c r="K446" s="211" t="s">
        <v>364</v>
      </c>
      <c r="L446" s="211" t="s">
        <v>1233</v>
      </c>
      <c r="AD446" s="213"/>
    </row>
    <row r="447" spans="1:30" s="211" customFormat="1" x14ac:dyDescent="0.25">
      <c r="A447" s="211" t="s">
        <v>145</v>
      </c>
      <c r="B447" s="211">
        <v>2581</v>
      </c>
      <c r="C447" s="211" t="s">
        <v>269</v>
      </c>
      <c r="D447" s="211">
        <v>502273660</v>
      </c>
      <c r="E447" s="211">
        <v>1060</v>
      </c>
      <c r="F447" s="211">
        <v>1274</v>
      </c>
      <c r="G447" s="211">
        <v>1004</v>
      </c>
      <c r="I447" s="211" t="s">
        <v>1724</v>
      </c>
      <c r="J447" s="212" t="s">
        <v>363</v>
      </c>
      <c r="K447" s="211" t="s">
        <v>364</v>
      </c>
      <c r="L447" s="211" t="s">
        <v>1133</v>
      </c>
      <c r="AD447" s="213"/>
    </row>
    <row r="448" spans="1:30" s="211" customFormat="1" x14ac:dyDescent="0.25">
      <c r="A448" s="211" t="s">
        <v>145</v>
      </c>
      <c r="B448" s="211">
        <v>2581</v>
      </c>
      <c r="C448" s="211" t="s">
        <v>269</v>
      </c>
      <c r="D448" s="211">
        <v>502273769</v>
      </c>
      <c r="E448" s="211">
        <v>1060</v>
      </c>
      <c r="F448" s="211">
        <v>1274</v>
      </c>
      <c r="G448" s="211">
        <v>1004</v>
      </c>
      <c r="I448" s="211" t="s">
        <v>1725</v>
      </c>
      <c r="J448" s="212" t="s">
        <v>363</v>
      </c>
      <c r="K448" s="211" t="s">
        <v>294</v>
      </c>
      <c r="L448" s="211" t="s">
        <v>1152</v>
      </c>
      <c r="AD448" s="213"/>
    </row>
    <row r="449" spans="1:30" s="211" customFormat="1" x14ac:dyDescent="0.25">
      <c r="A449" s="211" t="s">
        <v>145</v>
      </c>
      <c r="B449" s="211">
        <v>2581</v>
      </c>
      <c r="C449" s="211" t="s">
        <v>269</v>
      </c>
      <c r="D449" s="211">
        <v>502273771</v>
      </c>
      <c r="E449" s="211">
        <v>1060</v>
      </c>
      <c r="F449" s="211">
        <v>1274</v>
      </c>
      <c r="G449" s="211">
        <v>1004</v>
      </c>
      <c r="I449" s="211" t="s">
        <v>1726</v>
      </c>
      <c r="J449" s="212" t="s">
        <v>363</v>
      </c>
      <c r="K449" s="211" t="s">
        <v>364</v>
      </c>
      <c r="L449" s="211" t="s">
        <v>524</v>
      </c>
      <c r="AD449" s="213"/>
    </row>
    <row r="450" spans="1:30" s="211" customFormat="1" x14ac:dyDescent="0.25">
      <c r="A450" s="211" t="s">
        <v>145</v>
      </c>
      <c r="B450" s="211">
        <v>2581</v>
      </c>
      <c r="C450" s="211" t="s">
        <v>269</v>
      </c>
      <c r="D450" s="211">
        <v>502273772</v>
      </c>
      <c r="E450" s="211">
        <v>1060</v>
      </c>
      <c r="F450" s="211">
        <v>1274</v>
      </c>
      <c r="G450" s="211">
        <v>1004</v>
      </c>
      <c r="I450" s="211" t="s">
        <v>1727</v>
      </c>
      <c r="J450" s="212" t="s">
        <v>363</v>
      </c>
      <c r="K450" s="211" t="s">
        <v>364</v>
      </c>
      <c r="L450" s="211" t="s">
        <v>526</v>
      </c>
      <c r="AD450" s="213"/>
    </row>
    <row r="451" spans="1:30" s="211" customFormat="1" x14ac:dyDescent="0.25">
      <c r="A451" s="211" t="s">
        <v>145</v>
      </c>
      <c r="B451" s="211">
        <v>2581</v>
      </c>
      <c r="C451" s="211" t="s">
        <v>269</v>
      </c>
      <c r="D451" s="211">
        <v>502273811</v>
      </c>
      <c r="E451" s="211">
        <v>1060</v>
      </c>
      <c r="F451" s="211">
        <v>1264</v>
      </c>
      <c r="G451" s="211">
        <v>1004</v>
      </c>
      <c r="I451" s="211" t="s">
        <v>1728</v>
      </c>
      <c r="J451" s="212" t="s">
        <v>363</v>
      </c>
      <c r="K451" s="211" t="s">
        <v>294</v>
      </c>
      <c r="L451" s="211" t="s">
        <v>1153</v>
      </c>
      <c r="AD451" s="213"/>
    </row>
    <row r="452" spans="1:30" s="211" customFormat="1" x14ac:dyDescent="0.25">
      <c r="A452" s="211" t="s">
        <v>145</v>
      </c>
      <c r="B452" s="211">
        <v>2581</v>
      </c>
      <c r="C452" s="211" t="s">
        <v>269</v>
      </c>
      <c r="D452" s="211">
        <v>502273812</v>
      </c>
      <c r="E452" s="211">
        <v>1060</v>
      </c>
      <c r="F452" s="211">
        <v>1264</v>
      </c>
      <c r="G452" s="211">
        <v>1004</v>
      </c>
      <c r="I452" s="211" t="s">
        <v>1729</v>
      </c>
      <c r="J452" s="212" t="s">
        <v>363</v>
      </c>
      <c r="K452" s="211" t="s">
        <v>294</v>
      </c>
      <c r="L452" s="211" t="s">
        <v>1154</v>
      </c>
      <c r="AD452" s="213"/>
    </row>
    <row r="453" spans="1:30" s="211" customFormat="1" x14ac:dyDescent="0.25">
      <c r="A453" s="211" t="s">
        <v>145</v>
      </c>
      <c r="B453" s="211">
        <v>2581</v>
      </c>
      <c r="C453" s="211" t="s">
        <v>269</v>
      </c>
      <c r="D453" s="211">
        <v>502273838</v>
      </c>
      <c r="E453" s="211">
        <v>1060</v>
      </c>
      <c r="F453" s="211">
        <v>1242</v>
      </c>
      <c r="G453" s="211">
        <v>1004</v>
      </c>
      <c r="I453" s="211" t="s">
        <v>1730</v>
      </c>
      <c r="J453" s="212" t="s">
        <v>363</v>
      </c>
      <c r="K453" s="211" t="s">
        <v>294</v>
      </c>
      <c r="L453" s="211" t="s">
        <v>1155</v>
      </c>
      <c r="AD453" s="213"/>
    </row>
    <row r="454" spans="1:30" s="211" customFormat="1" x14ac:dyDescent="0.25">
      <c r="A454" s="211" t="s">
        <v>145</v>
      </c>
      <c r="B454" s="211">
        <v>2581</v>
      </c>
      <c r="C454" s="211" t="s">
        <v>269</v>
      </c>
      <c r="D454" s="211">
        <v>502273851</v>
      </c>
      <c r="E454" s="211">
        <v>1060</v>
      </c>
      <c r="F454" s="211">
        <v>1274</v>
      </c>
      <c r="G454" s="211">
        <v>1004</v>
      </c>
      <c r="I454" s="211" t="s">
        <v>1731</v>
      </c>
      <c r="J454" s="212" t="s">
        <v>363</v>
      </c>
      <c r="K454" s="211" t="s">
        <v>294</v>
      </c>
      <c r="L454" s="211" t="s">
        <v>1156</v>
      </c>
      <c r="AD454" s="213"/>
    </row>
    <row r="455" spans="1:30" s="211" customFormat="1" x14ac:dyDescent="0.25">
      <c r="A455" s="211" t="s">
        <v>145</v>
      </c>
      <c r="B455" s="211">
        <v>2581</v>
      </c>
      <c r="C455" s="211" t="s">
        <v>269</v>
      </c>
      <c r="D455" s="211">
        <v>502273865</v>
      </c>
      <c r="E455" s="211">
        <v>1060</v>
      </c>
      <c r="F455" s="211">
        <v>1274</v>
      </c>
      <c r="G455" s="211">
        <v>1004</v>
      </c>
      <c r="I455" s="211" t="s">
        <v>1732</v>
      </c>
      <c r="J455" s="212" t="s">
        <v>363</v>
      </c>
      <c r="K455" s="211" t="s">
        <v>294</v>
      </c>
      <c r="L455" s="211" t="s">
        <v>1068</v>
      </c>
      <c r="AD455" s="213"/>
    </row>
    <row r="456" spans="1:30" s="211" customFormat="1" x14ac:dyDescent="0.25">
      <c r="A456" s="211" t="s">
        <v>145</v>
      </c>
      <c r="B456" s="211">
        <v>2581</v>
      </c>
      <c r="C456" s="211" t="s">
        <v>269</v>
      </c>
      <c r="D456" s="211">
        <v>502273866</v>
      </c>
      <c r="E456" s="211">
        <v>1060</v>
      </c>
      <c r="F456" s="211">
        <v>1274</v>
      </c>
      <c r="G456" s="211">
        <v>1004</v>
      </c>
      <c r="I456" s="211" t="s">
        <v>1733</v>
      </c>
      <c r="J456" s="212" t="s">
        <v>363</v>
      </c>
      <c r="K456" s="211" t="s">
        <v>294</v>
      </c>
      <c r="L456" s="211" t="s">
        <v>1069</v>
      </c>
      <c r="AD456" s="213"/>
    </row>
    <row r="457" spans="1:30" s="211" customFormat="1" x14ac:dyDescent="0.25">
      <c r="A457" s="211" t="s">
        <v>145</v>
      </c>
      <c r="B457" s="211">
        <v>2582</v>
      </c>
      <c r="C457" s="211" t="s">
        <v>270</v>
      </c>
      <c r="D457" s="211">
        <v>379629</v>
      </c>
      <c r="E457" s="211">
        <v>1040</v>
      </c>
      <c r="G457" s="211">
        <v>1004</v>
      </c>
      <c r="I457" s="211" t="s">
        <v>1734</v>
      </c>
      <c r="J457" s="212" t="s">
        <v>363</v>
      </c>
      <c r="K457" s="211" t="s">
        <v>294</v>
      </c>
      <c r="L457" s="211" t="s">
        <v>935</v>
      </c>
      <c r="AD457" s="213"/>
    </row>
    <row r="458" spans="1:30" s="211" customFormat="1" x14ac:dyDescent="0.25">
      <c r="A458" s="211" t="s">
        <v>145</v>
      </c>
      <c r="B458" s="211">
        <v>2582</v>
      </c>
      <c r="C458" s="211" t="s">
        <v>270</v>
      </c>
      <c r="D458" s="211">
        <v>502274026</v>
      </c>
      <c r="E458" s="211">
        <v>1060</v>
      </c>
      <c r="F458" s="211">
        <v>1274</v>
      </c>
      <c r="G458" s="211">
        <v>1004</v>
      </c>
      <c r="I458" s="211" t="s">
        <v>1735</v>
      </c>
      <c r="J458" s="212" t="s">
        <v>363</v>
      </c>
      <c r="K458" s="211" t="s">
        <v>294</v>
      </c>
      <c r="L458" s="211" t="s">
        <v>999</v>
      </c>
      <c r="AD458" s="213"/>
    </row>
    <row r="459" spans="1:30" s="211" customFormat="1" x14ac:dyDescent="0.25">
      <c r="A459" s="211" t="s">
        <v>145</v>
      </c>
      <c r="B459" s="211">
        <v>2583</v>
      </c>
      <c r="C459" s="211" t="s">
        <v>271</v>
      </c>
      <c r="D459" s="211">
        <v>379905</v>
      </c>
      <c r="E459" s="211">
        <v>1020</v>
      </c>
      <c r="F459" s="211">
        <v>1110</v>
      </c>
      <c r="G459" s="211">
        <v>1004</v>
      </c>
      <c r="I459" s="211" t="s">
        <v>1736</v>
      </c>
      <c r="J459" s="212" t="s">
        <v>363</v>
      </c>
      <c r="K459" s="211" t="s">
        <v>296</v>
      </c>
      <c r="L459" s="211" t="s">
        <v>515</v>
      </c>
      <c r="AD459" s="213"/>
    </row>
    <row r="460" spans="1:30" s="211" customFormat="1" x14ac:dyDescent="0.25">
      <c r="A460" s="211" t="s">
        <v>145</v>
      </c>
      <c r="B460" s="211">
        <v>2583</v>
      </c>
      <c r="C460" s="211" t="s">
        <v>271</v>
      </c>
      <c r="D460" s="211">
        <v>379946</v>
      </c>
      <c r="E460" s="211">
        <v>1020</v>
      </c>
      <c r="F460" s="211">
        <v>1110</v>
      </c>
      <c r="G460" s="211">
        <v>1004</v>
      </c>
      <c r="I460" s="211" t="s">
        <v>1737</v>
      </c>
      <c r="J460" s="212" t="s">
        <v>363</v>
      </c>
      <c r="K460" s="211" t="s">
        <v>294</v>
      </c>
      <c r="L460" s="211" t="s">
        <v>936</v>
      </c>
      <c r="AD460" s="213"/>
    </row>
    <row r="461" spans="1:30" s="211" customFormat="1" x14ac:dyDescent="0.25">
      <c r="A461" s="211" t="s">
        <v>145</v>
      </c>
      <c r="B461" s="211">
        <v>2583</v>
      </c>
      <c r="C461" s="211" t="s">
        <v>271</v>
      </c>
      <c r="D461" s="211">
        <v>380111</v>
      </c>
      <c r="E461" s="211">
        <v>1020</v>
      </c>
      <c r="F461" s="211">
        <v>1110</v>
      </c>
      <c r="G461" s="211">
        <v>1004</v>
      </c>
      <c r="I461" s="211" t="s">
        <v>1738</v>
      </c>
      <c r="J461" s="212" t="s">
        <v>363</v>
      </c>
      <c r="K461" s="211" t="s">
        <v>294</v>
      </c>
      <c r="L461" s="211" t="s">
        <v>937</v>
      </c>
      <c r="AD461" s="213"/>
    </row>
    <row r="462" spans="1:30" s="211" customFormat="1" x14ac:dyDescent="0.25">
      <c r="A462" s="211" t="s">
        <v>145</v>
      </c>
      <c r="B462" s="211">
        <v>2583</v>
      </c>
      <c r="C462" s="211" t="s">
        <v>271</v>
      </c>
      <c r="D462" s="211">
        <v>191979977</v>
      </c>
      <c r="E462" s="211">
        <v>1020</v>
      </c>
      <c r="F462" s="211">
        <v>1122</v>
      </c>
      <c r="G462" s="211">
        <v>1004</v>
      </c>
      <c r="I462" s="211" t="s">
        <v>1739</v>
      </c>
      <c r="J462" s="212" t="s">
        <v>363</v>
      </c>
      <c r="K462" s="211" t="s">
        <v>364</v>
      </c>
      <c r="L462" s="211" t="s">
        <v>1290</v>
      </c>
      <c r="AD462" s="213"/>
    </row>
    <row r="463" spans="1:30" s="211" customFormat="1" x14ac:dyDescent="0.25">
      <c r="A463" s="211" t="s">
        <v>145</v>
      </c>
      <c r="B463" s="211">
        <v>2583</v>
      </c>
      <c r="C463" s="211" t="s">
        <v>271</v>
      </c>
      <c r="D463" s="211">
        <v>191986486</v>
      </c>
      <c r="E463" s="211">
        <v>1020</v>
      </c>
      <c r="F463" s="211">
        <v>1110</v>
      </c>
      <c r="G463" s="211">
        <v>1004</v>
      </c>
      <c r="I463" s="211" t="s">
        <v>1740</v>
      </c>
      <c r="J463" s="212" t="s">
        <v>363</v>
      </c>
      <c r="K463" s="211" t="s">
        <v>296</v>
      </c>
      <c r="L463" s="211" t="s">
        <v>515</v>
      </c>
      <c r="AD463" s="213"/>
    </row>
    <row r="464" spans="1:30" s="211" customFormat="1" x14ac:dyDescent="0.25">
      <c r="A464" s="211" t="s">
        <v>145</v>
      </c>
      <c r="B464" s="211">
        <v>2583</v>
      </c>
      <c r="C464" s="211" t="s">
        <v>271</v>
      </c>
      <c r="D464" s="211">
        <v>192001369</v>
      </c>
      <c r="E464" s="211">
        <v>1060</v>
      </c>
      <c r="F464" s="211">
        <v>1274</v>
      </c>
      <c r="G464" s="211">
        <v>1004</v>
      </c>
      <c r="I464" s="211" t="s">
        <v>1741</v>
      </c>
      <c r="J464" s="212" t="s">
        <v>363</v>
      </c>
      <c r="K464" s="211" t="s">
        <v>364</v>
      </c>
      <c r="L464" s="211" t="s">
        <v>1158</v>
      </c>
      <c r="AD464" s="213"/>
    </row>
    <row r="465" spans="1:30" s="211" customFormat="1" x14ac:dyDescent="0.25">
      <c r="A465" s="211" t="s">
        <v>145</v>
      </c>
      <c r="B465" s="211">
        <v>2583</v>
      </c>
      <c r="C465" s="211" t="s">
        <v>271</v>
      </c>
      <c r="D465" s="211">
        <v>192005126</v>
      </c>
      <c r="E465" s="211">
        <v>1060</v>
      </c>
      <c r="F465" s="211">
        <v>1241</v>
      </c>
      <c r="G465" s="211">
        <v>1004</v>
      </c>
      <c r="I465" s="211" t="s">
        <v>1742</v>
      </c>
      <c r="J465" s="212" t="s">
        <v>363</v>
      </c>
      <c r="K465" s="211" t="s">
        <v>294</v>
      </c>
      <c r="L465" s="211" t="s">
        <v>938</v>
      </c>
      <c r="AD465" s="213"/>
    </row>
    <row r="466" spans="1:30" s="211" customFormat="1" x14ac:dyDescent="0.25">
      <c r="A466" s="211" t="s">
        <v>145</v>
      </c>
      <c r="B466" s="211">
        <v>2583</v>
      </c>
      <c r="C466" s="211" t="s">
        <v>271</v>
      </c>
      <c r="D466" s="211">
        <v>192005127</v>
      </c>
      <c r="E466" s="211">
        <v>1060</v>
      </c>
      <c r="F466" s="211">
        <v>1274</v>
      </c>
      <c r="G466" s="211">
        <v>1004</v>
      </c>
      <c r="I466" s="211" t="s">
        <v>1743</v>
      </c>
      <c r="J466" s="212" t="s">
        <v>363</v>
      </c>
      <c r="K466" s="211" t="s">
        <v>294</v>
      </c>
      <c r="L466" s="211" t="s">
        <v>939</v>
      </c>
      <c r="AD466" s="213"/>
    </row>
    <row r="467" spans="1:30" s="211" customFormat="1" x14ac:dyDescent="0.25">
      <c r="A467" s="211" t="s">
        <v>145</v>
      </c>
      <c r="B467" s="211">
        <v>2583</v>
      </c>
      <c r="C467" s="211" t="s">
        <v>271</v>
      </c>
      <c r="D467" s="211">
        <v>502274320</v>
      </c>
      <c r="E467" s="211">
        <v>1060</v>
      </c>
      <c r="F467" s="211">
        <v>1274</v>
      </c>
      <c r="G467" s="211">
        <v>1004</v>
      </c>
      <c r="I467" s="211" t="s">
        <v>1744</v>
      </c>
      <c r="J467" s="212" t="s">
        <v>363</v>
      </c>
      <c r="K467" s="211" t="s">
        <v>294</v>
      </c>
      <c r="L467" s="211" t="s">
        <v>940</v>
      </c>
      <c r="AD467" s="213"/>
    </row>
    <row r="468" spans="1:30" s="211" customFormat="1" x14ac:dyDescent="0.25">
      <c r="A468" s="211" t="s">
        <v>145</v>
      </c>
      <c r="B468" s="211">
        <v>2583</v>
      </c>
      <c r="C468" s="211" t="s">
        <v>271</v>
      </c>
      <c r="D468" s="211">
        <v>502274629</v>
      </c>
      <c r="E468" s="211">
        <v>1060</v>
      </c>
      <c r="F468" s="211">
        <v>1274</v>
      </c>
      <c r="G468" s="211">
        <v>1004</v>
      </c>
      <c r="I468" s="211" t="s">
        <v>1745</v>
      </c>
      <c r="J468" s="212" t="s">
        <v>363</v>
      </c>
      <c r="K468" s="211" t="s">
        <v>294</v>
      </c>
      <c r="L468" s="211" t="s">
        <v>941</v>
      </c>
      <c r="AD468" s="213"/>
    </row>
    <row r="469" spans="1:30" s="211" customFormat="1" x14ac:dyDescent="0.25">
      <c r="A469" s="211" t="s">
        <v>145</v>
      </c>
      <c r="B469" s="211">
        <v>2583</v>
      </c>
      <c r="C469" s="211" t="s">
        <v>271</v>
      </c>
      <c r="D469" s="211">
        <v>502274701</v>
      </c>
      <c r="E469" s="211">
        <v>1060</v>
      </c>
      <c r="F469" s="211">
        <v>1241</v>
      </c>
      <c r="G469" s="211">
        <v>1004</v>
      </c>
      <c r="I469" s="211" t="s">
        <v>1746</v>
      </c>
      <c r="J469" s="212" t="s">
        <v>363</v>
      </c>
      <c r="K469" s="211" t="s">
        <v>294</v>
      </c>
      <c r="L469" s="211" t="s">
        <v>1199</v>
      </c>
      <c r="AD469" s="213"/>
    </row>
    <row r="470" spans="1:30" s="211" customFormat="1" x14ac:dyDescent="0.25">
      <c r="A470" s="211" t="s">
        <v>145</v>
      </c>
      <c r="B470" s="211">
        <v>2585</v>
      </c>
      <c r="C470" s="211" t="s">
        <v>273</v>
      </c>
      <c r="D470" s="211">
        <v>192007563</v>
      </c>
      <c r="E470" s="211">
        <v>1020</v>
      </c>
      <c r="F470" s="211">
        <v>1110</v>
      </c>
      <c r="G470" s="211">
        <v>1004</v>
      </c>
      <c r="I470" s="211" t="s">
        <v>1747</v>
      </c>
      <c r="J470" s="212" t="s">
        <v>363</v>
      </c>
      <c r="K470" s="211" t="s">
        <v>364</v>
      </c>
      <c r="L470" s="211" t="s">
        <v>948</v>
      </c>
      <c r="AD470" s="213"/>
    </row>
    <row r="471" spans="1:30" s="211" customFormat="1" x14ac:dyDescent="0.25">
      <c r="A471" s="211" t="s">
        <v>145</v>
      </c>
      <c r="B471" s="211">
        <v>2585</v>
      </c>
      <c r="C471" s="211" t="s">
        <v>273</v>
      </c>
      <c r="D471" s="211">
        <v>192023118</v>
      </c>
      <c r="E471" s="211">
        <v>1040</v>
      </c>
      <c r="G471" s="211">
        <v>1004</v>
      </c>
      <c r="I471" s="211" t="s">
        <v>1748</v>
      </c>
      <c r="J471" s="212" t="s">
        <v>363</v>
      </c>
      <c r="K471" s="211" t="s">
        <v>364</v>
      </c>
      <c r="L471" s="211" t="s">
        <v>982</v>
      </c>
      <c r="AD471" s="213"/>
    </row>
    <row r="472" spans="1:30" s="211" customFormat="1" x14ac:dyDescent="0.25">
      <c r="A472" s="211" t="s">
        <v>145</v>
      </c>
      <c r="B472" s="211">
        <v>2585</v>
      </c>
      <c r="C472" s="211" t="s">
        <v>273</v>
      </c>
      <c r="D472" s="211">
        <v>192039737</v>
      </c>
      <c r="E472" s="211">
        <v>1040</v>
      </c>
      <c r="F472" s="211">
        <v>1110</v>
      </c>
      <c r="G472" s="211">
        <v>1004</v>
      </c>
      <c r="I472" s="211" t="s">
        <v>1749</v>
      </c>
      <c r="J472" s="212" t="s">
        <v>363</v>
      </c>
      <c r="K472" s="211" t="s">
        <v>364</v>
      </c>
      <c r="L472" s="211" t="s">
        <v>1100</v>
      </c>
      <c r="AD472" s="213"/>
    </row>
    <row r="473" spans="1:30" s="211" customFormat="1" x14ac:dyDescent="0.25">
      <c r="A473" s="211" t="s">
        <v>145</v>
      </c>
      <c r="B473" s="211">
        <v>2585</v>
      </c>
      <c r="C473" s="211" t="s">
        <v>273</v>
      </c>
      <c r="D473" s="211">
        <v>192042506</v>
      </c>
      <c r="E473" s="211">
        <v>1060</v>
      </c>
      <c r="G473" s="211">
        <v>1004</v>
      </c>
      <c r="I473" s="211" t="s">
        <v>1750</v>
      </c>
      <c r="J473" s="212" t="s">
        <v>363</v>
      </c>
      <c r="K473" s="211" t="s">
        <v>364</v>
      </c>
      <c r="L473" s="211" t="s">
        <v>1159</v>
      </c>
      <c r="AD473" s="213"/>
    </row>
    <row r="474" spans="1:30" s="211" customFormat="1" x14ac:dyDescent="0.25">
      <c r="A474" s="211" t="s">
        <v>145</v>
      </c>
      <c r="B474" s="211">
        <v>2586</v>
      </c>
      <c r="C474" s="211" t="s">
        <v>274</v>
      </c>
      <c r="D474" s="211">
        <v>381977</v>
      </c>
      <c r="E474" s="211">
        <v>1020</v>
      </c>
      <c r="F474" s="211">
        <v>1110</v>
      </c>
      <c r="G474" s="211">
        <v>1004</v>
      </c>
      <c r="I474" s="211" t="s">
        <v>1751</v>
      </c>
      <c r="J474" s="212" t="s">
        <v>363</v>
      </c>
      <c r="K474" s="211" t="s">
        <v>364</v>
      </c>
      <c r="L474" s="211" t="s">
        <v>1208</v>
      </c>
      <c r="AD474" s="213"/>
    </row>
    <row r="475" spans="1:30" s="211" customFormat="1" x14ac:dyDescent="0.25">
      <c r="A475" s="211" t="s">
        <v>145</v>
      </c>
      <c r="B475" s="211">
        <v>2586</v>
      </c>
      <c r="C475" s="211" t="s">
        <v>274</v>
      </c>
      <c r="D475" s="211">
        <v>2132212</v>
      </c>
      <c r="E475" s="211">
        <v>1060</v>
      </c>
      <c r="G475" s="211">
        <v>1004</v>
      </c>
      <c r="I475" s="211" t="s">
        <v>1752</v>
      </c>
      <c r="J475" s="212" t="s">
        <v>363</v>
      </c>
      <c r="K475" s="211" t="s">
        <v>364</v>
      </c>
      <c r="L475" s="211" t="s">
        <v>956</v>
      </c>
      <c r="AD475" s="213"/>
    </row>
    <row r="476" spans="1:30" s="211" customFormat="1" x14ac:dyDescent="0.25">
      <c r="A476" s="211" t="s">
        <v>145</v>
      </c>
      <c r="B476" s="211">
        <v>2586</v>
      </c>
      <c r="C476" s="211" t="s">
        <v>274</v>
      </c>
      <c r="D476" s="211">
        <v>191969580</v>
      </c>
      <c r="E476" s="211">
        <v>1060</v>
      </c>
      <c r="F476" s="211">
        <v>1274</v>
      </c>
      <c r="G476" s="211">
        <v>1004</v>
      </c>
      <c r="I476" s="211" t="s">
        <v>1753</v>
      </c>
      <c r="J476" s="212" t="s">
        <v>363</v>
      </c>
      <c r="K476" s="211" t="s">
        <v>294</v>
      </c>
      <c r="L476" s="211" t="s">
        <v>513</v>
      </c>
      <c r="AD476" s="213"/>
    </row>
    <row r="477" spans="1:30" s="211" customFormat="1" x14ac:dyDescent="0.25">
      <c r="A477" s="211" t="s">
        <v>145</v>
      </c>
      <c r="B477" s="211">
        <v>2586</v>
      </c>
      <c r="C477" s="211" t="s">
        <v>274</v>
      </c>
      <c r="D477" s="211">
        <v>191971121</v>
      </c>
      <c r="E477" s="211">
        <v>1080</v>
      </c>
      <c r="F477" s="211">
        <v>1252</v>
      </c>
      <c r="G477" s="211">
        <v>1004</v>
      </c>
      <c r="I477" s="211" t="s">
        <v>1754</v>
      </c>
      <c r="J477" s="212" t="s">
        <v>363</v>
      </c>
      <c r="K477" s="211" t="s">
        <v>294</v>
      </c>
      <c r="L477" s="211" t="s">
        <v>495</v>
      </c>
      <c r="AD477" s="213"/>
    </row>
    <row r="478" spans="1:30" s="211" customFormat="1" x14ac:dyDescent="0.25">
      <c r="A478" s="211" t="s">
        <v>145</v>
      </c>
      <c r="B478" s="211">
        <v>2586</v>
      </c>
      <c r="C478" s="211" t="s">
        <v>274</v>
      </c>
      <c r="D478" s="211">
        <v>191972599</v>
      </c>
      <c r="E478" s="211">
        <v>1060</v>
      </c>
      <c r="F478" s="211">
        <v>1274</v>
      </c>
      <c r="G478" s="211">
        <v>1004</v>
      </c>
      <c r="I478" s="211" t="s">
        <v>1755</v>
      </c>
      <c r="J478" s="212" t="s">
        <v>363</v>
      </c>
      <c r="K478" s="211" t="s">
        <v>294</v>
      </c>
      <c r="L478" s="211" t="s">
        <v>496</v>
      </c>
      <c r="AD478" s="213"/>
    </row>
    <row r="479" spans="1:30" s="211" customFormat="1" x14ac:dyDescent="0.25">
      <c r="A479" s="211" t="s">
        <v>145</v>
      </c>
      <c r="B479" s="211">
        <v>2586</v>
      </c>
      <c r="C479" s="211" t="s">
        <v>274</v>
      </c>
      <c r="D479" s="211">
        <v>191989491</v>
      </c>
      <c r="E479" s="211">
        <v>1060</v>
      </c>
      <c r="F479" s="211">
        <v>1274</v>
      </c>
      <c r="G479" s="211">
        <v>1004</v>
      </c>
      <c r="I479" s="211" t="s">
        <v>1756</v>
      </c>
      <c r="J479" s="212" t="s">
        <v>363</v>
      </c>
      <c r="K479" s="211" t="s">
        <v>294</v>
      </c>
      <c r="L479" s="211" t="s">
        <v>523</v>
      </c>
      <c r="AD479" s="213"/>
    </row>
    <row r="480" spans="1:30" s="211" customFormat="1" x14ac:dyDescent="0.25">
      <c r="A480" s="211" t="s">
        <v>145</v>
      </c>
      <c r="B480" s="211">
        <v>2586</v>
      </c>
      <c r="C480" s="211" t="s">
        <v>274</v>
      </c>
      <c r="D480" s="211">
        <v>192008381</v>
      </c>
      <c r="E480" s="211">
        <v>1060</v>
      </c>
      <c r="F480" s="211">
        <v>1274</v>
      </c>
      <c r="G480" s="211">
        <v>1004</v>
      </c>
      <c r="I480" s="211" t="s">
        <v>1757</v>
      </c>
      <c r="J480" s="212" t="s">
        <v>363</v>
      </c>
      <c r="K480" s="211" t="s">
        <v>294</v>
      </c>
      <c r="L480" s="211" t="s">
        <v>1206</v>
      </c>
      <c r="AD480" s="213"/>
    </row>
    <row r="481" spans="1:30" s="211" customFormat="1" x14ac:dyDescent="0.25">
      <c r="A481" s="211" t="s">
        <v>145</v>
      </c>
      <c r="B481" s="211">
        <v>2586</v>
      </c>
      <c r="C481" s="211" t="s">
        <v>274</v>
      </c>
      <c r="D481" s="211">
        <v>192035599</v>
      </c>
      <c r="E481" s="211">
        <v>1060</v>
      </c>
      <c r="G481" s="211">
        <v>1004</v>
      </c>
      <c r="I481" s="211" t="s">
        <v>1758</v>
      </c>
      <c r="J481" s="212" t="s">
        <v>363</v>
      </c>
      <c r="K481" s="211" t="s">
        <v>296</v>
      </c>
      <c r="L481" s="211" t="s">
        <v>1054</v>
      </c>
      <c r="AD481" s="213"/>
    </row>
    <row r="482" spans="1:30" s="211" customFormat="1" x14ac:dyDescent="0.25">
      <c r="A482" s="211" t="s">
        <v>145</v>
      </c>
      <c r="B482" s="211">
        <v>2586</v>
      </c>
      <c r="C482" s="211" t="s">
        <v>274</v>
      </c>
      <c r="D482" s="211">
        <v>192035600</v>
      </c>
      <c r="E482" s="211">
        <v>1060</v>
      </c>
      <c r="G482" s="211">
        <v>1004</v>
      </c>
      <c r="I482" s="211" t="s">
        <v>1758</v>
      </c>
      <c r="J482" s="212" t="s">
        <v>363</v>
      </c>
      <c r="K482" s="211" t="s">
        <v>296</v>
      </c>
      <c r="L482" s="211" t="s">
        <v>1094</v>
      </c>
      <c r="AD482" s="213"/>
    </row>
    <row r="483" spans="1:30" s="211" customFormat="1" x14ac:dyDescent="0.25">
      <c r="A483" s="211" t="s">
        <v>145</v>
      </c>
      <c r="B483" s="211">
        <v>2586</v>
      </c>
      <c r="C483" s="211" t="s">
        <v>274</v>
      </c>
      <c r="D483" s="211">
        <v>502182173</v>
      </c>
      <c r="E483" s="211">
        <v>1060</v>
      </c>
      <c r="F483" s="211">
        <v>1242</v>
      </c>
      <c r="G483" s="211">
        <v>1004</v>
      </c>
      <c r="I483" s="211" t="s">
        <v>1759</v>
      </c>
      <c r="J483" s="212" t="s">
        <v>363</v>
      </c>
      <c r="K483" s="211" t="s">
        <v>294</v>
      </c>
      <c r="L483" s="211" t="s">
        <v>853</v>
      </c>
      <c r="AD483" s="213"/>
    </row>
    <row r="484" spans="1:30" s="211" customFormat="1" x14ac:dyDescent="0.25">
      <c r="A484" s="211" t="s">
        <v>145</v>
      </c>
      <c r="B484" s="211">
        <v>2586</v>
      </c>
      <c r="C484" s="211" t="s">
        <v>274</v>
      </c>
      <c r="D484" s="211">
        <v>502182174</v>
      </c>
      <c r="E484" s="211">
        <v>1060</v>
      </c>
      <c r="F484" s="211">
        <v>1242</v>
      </c>
      <c r="G484" s="211">
        <v>1004</v>
      </c>
      <c r="I484" s="211" t="s">
        <v>1760</v>
      </c>
      <c r="J484" s="212" t="s">
        <v>363</v>
      </c>
      <c r="K484" s="211" t="s">
        <v>294</v>
      </c>
      <c r="L484" s="211" t="s">
        <v>854</v>
      </c>
      <c r="AD484" s="213"/>
    </row>
    <row r="485" spans="1:30" s="211" customFormat="1" x14ac:dyDescent="0.25">
      <c r="A485" s="211" t="s">
        <v>145</v>
      </c>
      <c r="B485" s="211">
        <v>2586</v>
      </c>
      <c r="C485" s="211" t="s">
        <v>274</v>
      </c>
      <c r="D485" s="211">
        <v>502182189</v>
      </c>
      <c r="E485" s="211">
        <v>1060</v>
      </c>
      <c r="F485" s="211">
        <v>1274</v>
      </c>
      <c r="G485" s="211">
        <v>1004</v>
      </c>
      <c r="I485" s="211" t="s">
        <v>1761</v>
      </c>
      <c r="J485" s="212" t="s">
        <v>363</v>
      </c>
      <c r="K485" s="211" t="s">
        <v>294</v>
      </c>
      <c r="L485" s="211" t="s">
        <v>847</v>
      </c>
      <c r="AD485" s="213"/>
    </row>
    <row r="486" spans="1:30" s="211" customFormat="1" x14ac:dyDescent="0.25">
      <c r="A486" s="211" t="s">
        <v>145</v>
      </c>
      <c r="B486" s="211">
        <v>2586</v>
      </c>
      <c r="C486" s="211" t="s">
        <v>274</v>
      </c>
      <c r="D486" s="211">
        <v>502182369</v>
      </c>
      <c r="E486" s="211">
        <v>1060</v>
      </c>
      <c r="F486" s="211">
        <v>1274</v>
      </c>
      <c r="G486" s="211">
        <v>1004</v>
      </c>
      <c r="I486" s="211" t="s">
        <v>1762</v>
      </c>
      <c r="J486" s="212" t="s">
        <v>363</v>
      </c>
      <c r="K486" s="211" t="s">
        <v>294</v>
      </c>
      <c r="L486" s="211" t="s">
        <v>952</v>
      </c>
      <c r="AD486" s="213"/>
    </row>
    <row r="487" spans="1:30" s="211" customFormat="1" x14ac:dyDescent="0.25">
      <c r="A487" s="211" t="s">
        <v>145</v>
      </c>
      <c r="B487" s="211">
        <v>2586</v>
      </c>
      <c r="C487" s="211" t="s">
        <v>274</v>
      </c>
      <c r="D487" s="211">
        <v>502182463</v>
      </c>
      <c r="E487" s="211">
        <v>1060</v>
      </c>
      <c r="F487" s="211">
        <v>1271</v>
      </c>
      <c r="G487" s="211">
        <v>1004</v>
      </c>
      <c r="I487" s="211" t="s">
        <v>1763</v>
      </c>
      <c r="J487" s="212" t="s">
        <v>363</v>
      </c>
      <c r="K487" s="211" t="s">
        <v>294</v>
      </c>
      <c r="L487" s="211" t="s">
        <v>966</v>
      </c>
      <c r="AD487" s="213"/>
    </row>
    <row r="488" spans="1:30" s="211" customFormat="1" x14ac:dyDescent="0.25">
      <c r="A488" s="211" t="s">
        <v>145</v>
      </c>
      <c r="B488" s="211">
        <v>2601</v>
      </c>
      <c r="C488" s="211" t="s">
        <v>144</v>
      </c>
      <c r="D488" s="211">
        <v>1764132</v>
      </c>
      <c r="E488" s="211">
        <v>1030</v>
      </c>
      <c r="F488" s="211">
        <v>1122</v>
      </c>
      <c r="G488" s="211">
        <v>1004</v>
      </c>
      <c r="I488" s="211" t="s">
        <v>1764</v>
      </c>
      <c r="J488" s="212" t="s">
        <v>363</v>
      </c>
      <c r="K488" s="211" t="s">
        <v>296</v>
      </c>
      <c r="L488" s="211" t="s">
        <v>410</v>
      </c>
      <c r="AD488" s="213"/>
    </row>
    <row r="489" spans="1:30" s="211" customFormat="1" x14ac:dyDescent="0.25">
      <c r="A489" s="211" t="s">
        <v>145</v>
      </c>
      <c r="B489" s="211">
        <v>2601</v>
      </c>
      <c r="C489" s="211" t="s">
        <v>144</v>
      </c>
      <c r="D489" s="211">
        <v>1764133</v>
      </c>
      <c r="E489" s="211">
        <v>1020</v>
      </c>
      <c r="F489" s="211">
        <v>1122</v>
      </c>
      <c r="G489" s="211">
        <v>1004</v>
      </c>
      <c r="I489" s="211" t="s">
        <v>1764</v>
      </c>
      <c r="J489" s="212" t="s">
        <v>363</v>
      </c>
      <c r="K489" s="211" t="s">
        <v>296</v>
      </c>
      <c r="L489" s="211" t="s">
        <v>410</v>
      </c>
      <c r="AD489" s="213"/>
    </row>
    <row r="490" spans="1:30" s="211" customFormat="1" x14ac:dyDescent="0.25">
      <c r="A490" s="211" t="s">
        <v>145</v>
      </c>
      <c r="B490" s="211">
        <v>2601</v>
      </c>
      <c r="C490" s="211" t="s">
        <v>144</v>
      </c>
      <c r="D490" s="211">
        <v>1764298</v>
      </c>
      <c r="E490" s="211">
        <v>1040</v>
      </c>
      <c r="F490" s="211">
        <v>1220</v>
      </c>
      <c r="G490" s="211">
        <v>1004</v>
      </c>
      <c r="I490" s="211" t="s">
        <v>1765</v>
      </c>
      <c r="J490" s="212" t="s">
        <v>363</v>
      </c>
      <c r="K490" s="211" t="s">
        <v>296</v>
      </c>
      <c r="L490" s="211" t="s">
        <v>411</v>
      </c>
      <c r="AD490" s="213"/>
    </row>
    <row r="491" spans="1:30" s="211" customFormat="1" x14ac:dyDescent="0.25">
      <c r="A491" s="211" t="s">
        <v>145</v>
      </c>
      <c r="B491" s="211">
        <v>2601</v>
      </c>
      <c r="C491" s="211" t="s">
        <v>144</v>
      </c>
      <c r="D491" s="211">
        <v>1764305</v>
      </c>
      <c r="E491" s="211">
        <v>1040</v>
      </c>
      <c r="F491" s="211">
        <v>1220</v>
      </c>
      <c r="G491" s="211">
        <v>1004</v>
      </c>
      <c r="I491" s="211" t="s">
        <v>1766</v>
      </c>
      <c r="J491" s="212" t="s">
        <v>363</v>
      </c>
      <c r="K491" s="211" t="s">
        <v>296</v>
      </c>
      <c r="L491" s="211" t="s">
        <v>411</v>
      </c>
      <c r="AD491" s="213"/>
    </row>
    <row r="492" spans="1:30" s="211" customFormat="1" x14ac:dyDescent="0.25">
      <c r="A492" s="211" t="s">
        <v>145</v>
      </c>
      <c r="B492" s="211">
        <v>2601</v>
      </c>
      <c r="C492" s="211" t="s">
        <v>144</v>
      </c>
      <c r="D492" s="211">
        <v>1764368</v>
      </c>
      <c r="E492" s="211">
        <v>1020</v>
      </c>
      <c r="F492" s="211">
        <v>1122</v>
      </c>
      <c r="G492" s="211">
        <v>1004</v>
      </c>
      <c r="I492" s="211" t="s">
        <v>1767</v>
      </c>
      <c r="J492" s="212" t="s">
        <v>363</v>
      </c>
      <c r="K492" s="211" t="s">
        <v>294</v>
      </c>
      <c r="L492" s="211" t="s">
        <v>699</v>
      </c>
      <c r="AD492" s="213"/>
    </row>
    <row r="493" spans="1:30" s="211" customFormat="1" x14ac:dyDescent="0.25">
      <c r="A493" s="211" t="s">
        <v>145</v>
      </c>
      <c r="B493" s="211">
        <v>2601</v>
      </c>
      <c r="C493" s="211" t="s">
        <v>144</v>
      </c>
      <c r="D493" s="211">
        <v>1764369</v>
      </c>
      <c r="E493" s="211">
        <v>1020</v>
      </c>
      <c r="F493" s="211">
        <v>1110</v>
      </c>
      <c r="G493" s="211">
        <v>1004</v>
      </c>
      <c r="I493" s="211" t="s">
        <v>1768</v>
      </c>
      <c r="J493" s="212" t="s">
        <v>363</v>
      </c>
      <c r="K493" s="211" t="s">
        <v>294</v>
      </c>
      <c r="L493" s="211" t="s">
        <v>700</v>
      </c>
      <c r="AD493" s="213"/>
    </row>
    <row r="494" spans="1:30" s="211" customFormat="1" x14ac:dyDescent="0.25">
      <c r="A494" s="211" t="s">
        <v>145</v>
      </c>
      <c r="B494" s="211">
        <v>2601</v>
      </c>
      <c r="C494" s="211" t="s">
        <v>144</v>
      </c>
      <c r="D494" s="211">
        <v>1764471</v>
      </c>
      <c r="E494" s="211">
        <v>1020</v>
      </c>
      <c r="F494" s="211">
        <v>1122</v>
      </c>
      <c r="G494" s="211">
        <v>1004</v>
      </c>
      <c r="I494" s="211" t="s">
        <v>1769</v>
      </c>
      <c r="J494" s="212" t="s">
        <v>363</v>
      </c>
      <c r="K494" s="211" t="s">
        <v>296</v>
      </c>
      <c r="L494" s="211" t="s">
        <v>412</v>
      </c>
      <c r="AD494" s="213"/>
    </row>
    <row r="495" spans="1:30" s="211" customFormat="1" x14ac:dyDescent="0.25">
      <c r="A495" s="211" t="s">
        <v>145</v>
      </c>
      <c r="B495" s="211">
        <v>2601</v>
      </c>
      <c r="C495" s="211" t="s">
        <v>144</v>
      </c>
      <c r="D495" s="211">
        <v>1764572</v>
      </c>
      <c r="E495" s="211">
        <v>1040</v>
      </c>
      <c r="G495" s="211">
        <v>1004</v>
      </c>
      <c r="I495" s="211" t="s">
        <v>1770</v>
      </c>
      <c r="J495" s="212" t="s">
        <v>363</v>
      </c>
      <c r="K495" s="211" t="s">
        <v>296</v>
      </c>
      <c r="L495" s="211" t="s">
        <v>413</v>
      </c>
      <c r="AD495" s="213"/>
    </row>
    <row r="496" spans="1:30" s="211" customFormat="1" x14ac:dyDescent="0.25">
      <c r="A496" s="211" t="s">
        <v>145</v>
      </c>
      <c r="B496" s="211">
        <v>2601</v>
      </c>
      <c r="C496" s="211" t="s">
        <v>144</v>
      </c>
      <c r="D496" s="211">
        <v>1764573</v>
      </c>
      <c r="E496" s="211">
        <v>1040</v>
      </c>
      <c r="G496" s="211">
        <v>1004</v>
      </c>
      <c r="I496" s="211" t="s">
        <v>1770</v>
      </c>
      <c r="J496" s="212" t="s">
        <v>363</v>
      </c>
      <c r="K496" s="211" t="s">
        <v>296</v>
      </c>
      <c r="L496" s="211" t="s">
        <v>413</v>
      </c>
      <c r="AD496" s="213"/>
    </row>
    <row r="497" spans="1:30" s="211" customFormat="1" x14ac:dyDescent="0.25">
      <c r="A497" s="211" t="s">
        <v>145</v>
      </c>
      <c r="B497" s="211">
        <v>2601</v>
      </c>
      <c r="C497" s="211" t="s">
        <v>144</v>
      </c>
      <c r="D497" s="211">
        <v>1764588</v>
      </c>
      <c r="E497" s="211">
        <v>1040</v>
      </c>
      <c r="F497" s="211">
        <v>1251</v>
      </c>
      <c r="G497" s="211">
        <v>1004</v>
      </c>
      <c r="I497" s="211" t="s">
        <v>1771</v>
      </c>
      <c r="J497" s="212" t="s">
        <v>363</v>
      </c>
      <c r="K497" s="211" t="s">
        <v>296</v>
      </c>
      <c r="L497" s="211" t="s">
        <v>414</v>
      </c>
      <c r="AD497" s="213"/>
    </row>
    <row r="498" spans="1:30" s="211" customFormat="1" x14ac:dyDescent="0.25">
      <c r="A498" s="211" t="s">
        <v>145</v>
      </c>
      <c r="B498" s="211">
        <v>2601</v>
      </c>
      <c r="C498" s="211" t="s">
        <v>144</v>
      </c>
      <c r="D498" s="211">
        <v>1764658</v>
      </c>
      <c r="E498" s="211">
        <v>1030</v>
      </c>
      <c r="F498" s="211">
        <v>1122</v>
      </c>
      <c r="G498" s="211">
        <v>1004</v>
      </c>
      <c r="I498" s="211" t="s">
        <v>1772</v>
      </c>
      <c r="J498" s="212" t="s">
        <v>363</v>
      </c>
      <c r="K498" s="211" t="s">
        <v>296</v>
      </c>
      <c r="L498" s="211" t="s">
        <v>415</v>
      </c>
      <c r="AD498" s="213"/>
    </row>
    <row r="499" spans="1:30" s="211" customFormat="1" x14ac:dyDescent="0.25">
      <c r="A499" s="211" t="s">
        <v>145</v>
      </c>
      <c r="B499" s="211">
        <v>2601</v>
      </c>
      <c r="C499" s="211" t="s">
        <v>144</v>
      </c>
      <c r="D499" s="211">
        <v>1764659</v>
      </c>
      <c r="E499" s="211">
        <v>1040</v>
      </c>
      <c r="F499" s="211">
        <v>1122</v>
      </c>
      <c r="G499" s="211">
        <v>1004</v>
      </c>
      <c r="I499" s="211" t="s">
        <v>1773</v>
      </c>
      <c r="J499" s="212" t="s">
        <v>363</v>
      </c>
      <c r="K499" s="211" t="s">
        <v>296</v>
      </c>
      <c r="L499" s="211" t="s">
        <v>415</v>
      </c>
      <c r="AD499" s="213"/>
    </row>
    <row r="500" spans="1:30" s="211" customFormat="1" x14ac:dyDescent="0.25">
      <c r="A500" s="211" t="s">
        <v>145</v>
      </c>
      <c r="B500" s="211">
        <v>2601</v>
      </c>
      <c r="C500" s="211" t="s">
        <v>144</v>
      </c>
      <c r="D500" s="211">
        <v>1764662</v>
      </c>
      <c r="E500" s="211">
        <v>1040</v>
      </c>
      <c r="G500" s="211">
        <v>1004</v>
      </c>
      <c r="I500" s="211" t="s">
        <v>1774</v>
      </c>
      <c r="J500" s="212" t="s">
        <v>363</v>
      </c>
      <c r="K500" s="211" t="s">
        <v>296</v>
      </c>
      <c r="L500" s="211" t="s">
        <v>416</v>
      </c>
      <c r="AD500" s="213"/>
    </row>
    <row r="501" spans="1:30" s="211" customFormat="1" x14ac:dyDescent="0.25">
      <c r="A501" s="211" t="s">
        <v>145</v>
      </c>
      <c r="B501" s="211">
        <v>2601</v>
      </c>
      <c r="C501" s="211" t="s">
        <v>144</v>
      </c>
      <c r="D501" s="211">
        <v>1764687</v>
      </c>
      <c r="E501" s="211">
        <v>1030</v>
      </c>
      <c r="F501" s="211">
        <v>1122</v>
      </c>
      <c r="G501" s="211">
        <v>1004</v>
      </c>
      <c r="I501" s="211" t="s">
        <v>1775</v>
      </c>
      <c r="J501" s="212" t="s">
        <v>363</v>
      </c>
      <c r="K501" s="211" t="s">
        <v>296</v>
      </c>
      <c r="L501" s="211" t="s">
        <v>417</v>
      </c>
      <c r="AD501" s="213"/>
    </row>
    <row r="502" spans="1:30" s="211" customFormat="1" x14ac:dyDescent="0.25">
      <c r="A502" s="211" t="s">
        <v>145</v>
      </c>
      <c r="B502" s="211">
        <v>2601</v>
      </c>
      <c r="C502" s="211" t="s">
        <v>144</v>
      </c>
      <c r="D502" s="211">
        <v>1764693</v>
      </c>
      <c r="E502" s="211">
        <v>1040</v>
      </c>
      <c r="F502" s="211">
        <v>1121</v>
      </c>
      <c r="G502" s="211">
        <v>1004</v>
      </c>
      <c r="I502" s="211" t="s">
        <v>1776</v>
      </c>
      <c r="J502" s="212" t="s">
        <v>363</v>
      </c>
      <c r="K502" s="211" t="s">
        <v>296</v>
      </c>
      <c r="L502" s="211" t="s">
        <v>418</v>
      </c>
      <c r="AD502" s="213"/>
    </row>
    <row r="503" spans="1:30" s="211" customFormat="1" x14ac:dyDescent="0.25">
      <c r="A503" s="211" t="s">
        <v>145</v>
      </c>
      <c r="B503" s="211">
        <v>2601</v>
      </c>
      <c r="C503" s="211" t="s">
        <v>144</v>
      </c>
      <c r="D503" s="211">
        <v>1764694</v>
      </c>
      <c r="E503" s="211">
        <v>1040</v>
      </c>
      <c r="F503" s="211">
        <v>1121</v>
      </c>
      <c r="G503" s="211">
        <v>1004</v>
      </c>
      <c r="I503" s="211" t="s">
        <v>1777</v>
      </c>
      <c r="J503" s="212" t="s">
        <v>363</v>
      </c>
      <c r="K503" s="211" t="s">
        <v>296</v>
      </c>
      <c r="L503" s="211" t="s">
        <v>419</v>
      </c>
      <c r="AD503" s="213"/>
    </row>
    <row r="504" spans="1:30" s="211" customFormat="1" x14ac:dyDescent="0.25">
      <c r="A504" s="211" t="s">
        <v>145</v>
      </c>
      <c r="B504" s="211">
        <v>2601</v>
      </c>
      <c r="C504" s="211" t="s">
        <v>144</v>
      </c>
      <c r="D504" s="211">
        <v>1764695</v>
      </c>
      <c r="E504" s="211">
        <v>1030</v>
      </c>
      <c r="F504" s="211">
        <v>1122</v>
      </c>
      <c r="G504" s="211">
        <v>1004</v>
      </c>
      <c r="I504" s="211" t="s">
        <v>1778</v>
      </c>
      <c r="J504" s="212" t="s">
        <v>363</v>
      </c>
      <c r="K504" s="211" t="s">
        <v>296</v>
      </c>
      <c r="L504" s="211" t="s">
        <v>420</v>
      </c>
      <c r="AD504" s="213"/>
    </row>
    <row r="505" spans="1:30" s="211" customFormat="1" x14ac:dyDescent="0.25">
      <c r="A505" s="211" t="s">
        <v>145</v>
      </c>
      <c r="B505" s="211">
        <v>2601</v>
      </c>
      <c r="C505" s="211" t="s">
        <v>144</v>
      </c>
      <c r="D505" s="211">
        <v>1764696</v>
      </c>
      <c r="E505" s="211">
        <v>1030</v>
      </c>
      <c r="F505" s="211">
        <v>1122</v>
      </c>
      <c r="G505" s="211">
        <v>1004</v>
      </c>
      <c r="I505" s="211" t="s">
        <v>1779</v>
      </c>
      <c r="J505" s="212" t="s">
        <v>363</v>
      </c>
      <c r="K505" s="211" t="s">
        <v>296</v>
      </c>
      <c r="L505" s="211" t="s">
        <v>421</v>
      </c>
      <c r="AD505" s="213"/>
    </row>
    <row r="506" spans="1:30" s="211" customFormat="1" x14ac:dyDescent="0.25">
      <c r="A506" s="211" t="s">
        <v>145</v>
      </c>
      <c r="B506" s="211">
        <v>2601</v>
      </c>
      <c r="C506" s="211" t="s">
        <v>144</v>
      </c>
      <c r="D506" s="211">
        <v>1764698</v>
      </c>
      <c r="E506" s="211">
        <v>1030</v>
      </c>
      <c r="F506" s="211">
        <v>1122</v>
      </c>
      <c r="G506" s="211">
        <v>1004</v>
      </c>
      <c r="I506" s="211" t="s">
        <v>1780</v>
      </c>
      <c r="J506" s="212" t="s">
        <v>363</v>
      </c>
      <c r="K506" s="211" t="s">
        <v>296</v>
      </c>
      <c r="L506" s="211" t="s">
        <v>422</v>
      </c>
      <c r="AD506" s="213"/>
    </row>
    <row r="507" spans="1:30" s="211" customFormat="1" x14ac:dyDescent="0.25">
      <c r="A507" s="211" t="s">
        <v>145</v>
      </c>
      <c r="B507" s="211">
        <v>2601</v>
      </c>
      <c r="C507" s="211" t="s">
        <v>144</v>
      </c>
      <c r="D507" s="211">
        <v>1764712</v>
      </c>
      <c r="E507" s="211">
        <v>1030</v>
      </c>
      <c r="F507" s="211">
        <v>1122</v>
      </c>
      <c r="G507" s="211">
        <v>1004</v>
      </c>
      <c r="I507" s="211" t="s">
        <v>1781</v>
      </c>
      <c r="J507" s="212" t="s">
        <v>363</v>
      </c>
      <c r="K507" s="211" t="s">
        <v>296</v>
      </c>
      <c r="L507" s="211" t="s">
        <v>423</v>
      </c>
      <c r="AD507" s="213"/>
    </row>
    <row r="508" spans="1:30" s="211" customFormat="1" x14ac:dyDescent="0.25">
      <c r="A508" s="211" t="s">
        <v>145</v>
      </c>
      <c r="B508" s="211">
        <v>2601</v>
      </c>
      <c r="C508" s="211" t="s">
        <v>144</v>
      </c>
      <c r="D508" s="211">
        <v>1764718</v>
      </c>
      <c r="E508" s="211">
        <v>1040</v>
      </c>
      <c r="F508" s="211">
        <v>1211</v>
      </c>
      <c r="G508" s="211">
        <v>1004</v>
      </c>
      <c r="I508" s="211" t="s">
        <v>1782</v>
      </c>
      <c r="J508" s="212" t="s">
        <v>363</v>
      </c>
      <c r="K508" s="211" t="s">
        <v>296</v>
      </c>
      <c r="L508" s="211" t="s">
        <v>424</v>
      </c>
      <c r="AD508" s="213"/>
    </row>
    <row r="509" spans="1:30" s="211" customFormat="1" x14ac:dyDescent="0.25">
      <c r="A509" s="211" t="s">
        <v>145</v>
      </c>
      <c r="B509" s="211">
        <v>2601</v>
      </c>
      <c r="C509" s="211" t="s">
        <v>144</v>
      </c>
      <c r="D509" s="211">
        <v>1764723</v>
      </c>
      <c r="E509" s="211">
        <v>1030</v>
      </c>
      <c r="F509" s="211">
        <v>1122</v>
      </c>
      <c r="G509" s="211">
        <v>1004</v>
      </c>
      <c r="I509" s="211" t="s">
        <v>1783</v>
      </c>
      <c r="J509" s="212" t="s">
        <v>363</v>
      </c>
      <c r="K509" s="211" t="s">
        <v>296</v>
      </c>
      <c r="L509" s="211" t="s">
        <v>425</v>
      </c>
      <c r="AD509" s="213"/>
    </row>
    <row r="510" spans="1:30" s="211" customFormat="1" x14ac:dyDescent="0.25">
      <c r="A510" s="211" t="s">
        <v>145</v>
      </c>
      <c r="B510" s="211">
        <v>2601</v>
      </c>
      <c r="C510" s="211" t="s">
        <v>144</v>
      </c>
      <c r="D510" s="211">
        <v>1764730</v>
      </c>
      <c r="E510" s="211">
        <v>1030</v>
      </c>
      <c r="F510" s="211">
        <v>1122</v>
      </c>
      <c r="G510" s="211">
        <v>1004</v>
      </c>
      <c r="I510" s="211" t="s">
        <v>1784</v>
      </c>
      <c r="J510" s="212" t="s">
        <v>363</v>
      </c>
      <c r="K510" s="211" t="s">
        <v>296</v>
      </c>
      <c r="L510" s="211" t="s">
        <v>426</v>
      </c>
      <c r="AD510" s="213"/>
    </row>
    <row r="511" spans="1:30" s="211" customFormat="1" x14ac:dyDescent="0.25">
      <c r="A511" s="211" t="s">
        <v>145</v>
      </c>
      <c r="B511" s="211">
        <v>2601</v>
      </c>
      <c r="C511" s="211" t="s">
        <v>144</v>
      </c>
      <c r="D511" s="211">
        <v>1764748</v>
      </c>
      <c r="E511" s="211">
        <v>1040</v>
      </c>
      <c r="G511" s="211">
        <v>1004</v>
      </c>
      <c r="I511" s="211" t="s">
        <v>1785</v>
      </c>
      <c r="J511" s="212" t="s">
        <v>363</v>
      </c>
      <c r="K511" s="211" t="s">
        <v>296</v>
      </c>
      <c r="L511" s="211" t="s">
        <v>427</v>
      </c>
      <c r="AD511" s="213"/>
    </row>
    <row r="512" spans="1:30" s="211" customFormat="1" x14ac:dyDescent="0.25">
      <c r="A512" s="211" t="s">
        <v>145</v>
      </c>
      <c r="B512" s="211">
        <v>2601</v>
      </c>
      <c r="C512" s="211" t="s">
        <v>144</v>
      </c>
      <c r="D512" s="211">
        <v>1764759</v>
      </c>
      <c r="E512" s="211">
        <v>1040</v>
      </c>
      <c r="F512" s="211">
        <v>1122</v>
      </c>
      <c r="G512" s="211">
        <v>1004</v>
      </c>
      <c r="I512" s="211" t="s">
        <v>1786</v>
      </c>
      <c r="J512" s="212" t="s">
        <v>363</v>
      </c>
      <c r="K512" s="211" t="s">
        <v>296</v>
      </c>
      <c r="L512" s="211" t="s">
        <v>428</v>
      </c>
      <c r="AD512" s="213"/>
    </row>
    <row r="513" spans="1:30" s="211" customFormat="1" x14ac:dyDescent="0.25">
      <c r="A513" s="211" t="s">
        <v>145</v>
      </c>
      <c r="B513" s="211">
        <v>2601</v>
      </c>
      <c r="C513" s="211" t="s">
        <v>144</v>
      </c>
      <c r="D513" s="211">
        <v>1764771</v>
      </c>
      <c r="E513" s="211">
        <v>1030</v>
      </c>
      <c r="F513" s="211">
        <v>1121</v>
      </c>
      <c r="G513" s="211">
        <v>1004</v>
      </c>
      <c r="I513" s="211" t="s">
        <v>1787</v>
      </c>
      <c r="J513" s="212" t="s">
        <v>363</v>
      </c>
      <c r="K513" s="211" t="s">
        <v>296</v>
      </c>
      <c r="L513" s="211" t="s">
        <v>429</v>
      </c>
      <c r="AD513" s="213"/>
    </row>
    <row r="514" spans="1:30" s="211" customFormat="1" x14ac:dyDescent="0.25">
      <c r="A514" s="211" t="s">
        <v>145</v>
      </c>
      <c r="B514" s="211">
        <v>2601</v>
      </c>
      <c r="C514" s="211" t="s">
        <v>144</v>
      </c>
      <c r="D514" s="211">
        <v>1764778</v>
      </c>
      <c r="E514" s="211">
        <v>1040</v>
      </c>
      <c r="F514" s="211">
        <v>1220</v>
      </c>
      <c r="G514" s="211">
        <v>1004</v>
      </c>
      <c r="I514" s="211" t="s">
        <v>1788</v>
      </c>
      <c r="J514" s="212" t="s">
        <v>363</v>
      </c>
      <c r="K514" s="211" t="s">
        <v>296</v>
      </c>
      <c r="L514" s="211" t="s">
        <v>430</v>
      </c>
      <c r="AD514" s="213"/>
    </row>
    <row r="515" spans="1:30" s="211" customFormat="1" x14ac:dyDescent="0.25">
      <c r="A515" s="211" t="s">
        <v>145</v>
      </c>
      <c r="B515" s="211">
        <v>2601</v>
      </c>
      <c r="C515" s="211" t="s">
        <v>144</v>
      </c>
      <c r="D515" s="211">
        <v>1764789</v>
      </c>
      <c r="E515" s="211">
        <v>1060</v>
      </c>
      <c r="F515" s="211">
        <v>1220</v>
      </c>
      <c r="G515" s="211">
        <v>1004</v>
      </c>
      <c r="I515" s="211" t="s">
        <v>1789</v>
      </c>
      <c r="J515" s="212" t="s">
        <v>363</v>
      </c>
      <c r="K515" s="211" t="s">
        <v>296</v>
      </c>
      <c r="L515" s="211" t="s">
        <v>431</v>
      </c>
      <c r="AD515" s="213"/>
    </row>
    <row r="516" spans="1:30" s="211" customFormat="1" x14ac:dyDescent="0.25">
      <c r="A516" s="211" t="s">
        <v>145</v>
      </c>
      <c r="B516" s="211">
        <v>2601</v>
      </c>
      <c r="C516" s="211" t="s">
        <v>144</v>
      </c>
      <c r="D516" s="211">
        <v>1764790</v>
      </c>
      <c r="E516" s="211">
        <v>1060</v>
      </c>
      <c r="F516" s="211">
        <v>1220</v>
      </c>
      <c r="G516" s="211">
        <v>1004</v>
      </c>
      <c r="I516" s="211" t="s">
        <v>1790</v>
      </c>
      <c r="J516" s="212" t="s">
        <v>363</v>
      </c>
      <c r="K516" s="211" t="s">
        <v>296</v>
      </c>
      <c r="L516" s="211" t="s">
        <v>431</v>
      </c>
      <c r="AD516" s="213"/>
    </row>
    <row r="517" spans="1:30" s="211" customFormat="1" x14ac:dyDescent="0.25">
      <c r="A517" s="211" t="s">
        <v>145</v>
      </c>
      <c r="B517" s="211">
        <v>2601</v>
      </c>
      <c r="C517" s="211" t="s">
        <v>144</v>
      </c>
      <c r="D517" s="211">
        <v>1764791</v>
      </c>
      <c r="E517" s="211">
        <v>1030</v>
      </c>
      <c r="F517" s="211">
        <v>1121</v>
      </c>
      <c r="G517" s="211">
        <v>1004</v>
      </c>
      <c r="I517" s="211" t="s">
        <v>1791</v>
      </c>
      <c r="J517" s="212" t="s">
        <v>363</v>
      </c>
      <c r="K517" s="211" t="s">
        <v>296</v>
      </c>
      <c r="L517" s="211" t="s">
        <v>429</v>
      </c>
      <c r="AD517" s="213"/>
    </row>
    <row r="518" spans="1:30" s="211" customFormat="1" x14ac:dyDescent="0.25">
      <c r="A518" s="211" t="s">
        <v>145</v>
      </c>
      <c r="B518" s="211">
        <v>2601</v>
      </c>
      <c r="C518" s="211" t="s">
        <v>144</v>
      </c>
      <c r="D518" s="211">
        <v>1764792</v>
      </c>
      <c r="E518" s="211">
        <v>1030</v>
      </c>
      <c r="F518" s="211">
        <v>1122</v>
      </c>
      <c r="G518" s="211">
        <v>1004</v>
      </c>
      <c r="I518" s="211" t="s">
        <v>1792</v>
      </c>
      <c r="J518" s="212" t="s">
        <v>363</v>
      </c>
      <c r="K518" s="211" t="s">
        <v>296</v>
      </c>
      <c r="L518" s="211" t="s">
        <v>432</v>
      </c>
      <c r="AD518" s="213"/>
    </row>
    <row r="519" spans="1:30" s="211" customFormat="1" x14ac:dyDescent="0.25">
      <c r="A519" s="211" t="s">
        <v>145</v>
      </c>
      <c r="B519" s="211">
        <v>2601</v>
      </c>
      <c r="C519" s="211" t="s">
        <v>144</v>
      </c>
      <c r="D519" s="211">
        <v>1764796</v>
      </c>
      <c r="E519" s="211">
        <v>1030</v>
      </c>
      <c r="F519" s="211">
        <v>1122</v>
      </c>
      <c r="G519" s="211">
        <v>1004</v>
      </c>
      <c r="I519" s="211" t="s">
        <v>1793</v>
      </c>
      <c r="J519" s="212" t="s">
        <v>363</v>
      </c>
      <c r="K519" s="211" t="s">
        <v>296</v>
      </c>
      <c r="L519" s="211" t="s">
        <v>433</v>
      </c>
      <c r="AD519" s="213"/>
    </row>
    <row r="520" spans="1:30" s="211" customFormat="1" x14ac:dyDescent="0.25">
      <c r="A520" s="211" t="s">
        <v>145</v>
      </c>
      <c r="B520" s="211">
        <v>2601</v>
      </c>
      <c r="C520" s="211" t="s">
        <v>144</v>
      </c>
      <c r="D520" s="211">
        <v>1764798</v>
      </c>
      <c r="E520" s="211">
        <v>1040</v>
      </c>
      <c r="F520" s="211">
        <v>1130</v>
      </c>
      <c r="G520" s="211">
        <v>1004</v>
      </c>
      <c r="I520" s="211" t="s">
        <v>1794</v>
      </c>
      <c r="J520" s="212" t="s">
        <v>363</v>
      </c>
      <c r="K520" s="211" t="s">
        <v>296</v>
      </c>
      <c r="L520" s="211" t="s">
        <v>434</v>
      </c>
      <c r="AD520" s="213"/>
    </row>
    <row r="521" spans="1:30" s="211" customFormat="1" x14ac:dyDescent="0.25">
      <c r="A521" s="211" t="s">
        <v>145</v>
      </c>
      <c r="B521" s="211">
        <v>2601</v>
      </c>
      <c r="C521" s="211" t="s">
        <v>144</v>
      </c>
      <c r="D521" s="211">
        <v>1764806</v>
      </c>
      <c r="E521" s="211">
        <v>1040</v>
      </c>
      <c r="F521" s="211">
        <v>1220</v>
      </c>
      <c r="G521" s="211">
        <v>1004</v>
      </c>
      <c r="I521" s="211" t="s">
        <v>1795</v>
      </c>
      <c r="J521" s="212" t="s">
        <v>363</v>
      </c>
      <c r="K521" s="211" t="s">
        <v>296</v>
      </c>
      <c r="L521" s="211" t="s">
        <v>435</v>
      </c>
      <c r="AD521" s="213"/>
    </row>
    <row r="522" spans="1:30" s="211" customFormat="1" x14ac:dyDescent="0.25">
      <c r="A522" s="211" t="s">
        <v>145</v>
      </c>
      <c r="B522" s="211">
        <v>2601</v>
      </c>
      <c r="C522" s="211" t="s">
        <v>144</v>
      </c>
      <c r="D522" s="211">
        <v>1764808</v>
      </c>
      <c r="E522" s="211">
        <v>1020</v>
      </c>
      <c r="F522" s="211">
        <v>1121</v>
      </c>
      <c r="G522" s="211">
        <v>1004</v>
      </c>
      <c r="I522" s="211" t="s">
        <v>1796</v>
      </c>
      <c r="J522" s="212" t="s">
        <v>363</v>
      </c>
      <c r="K522" s="211" t="s">
        <v>296</v>
      </c>
      <c r="L522" s="211" t="s">
        <v>418</v>
      </c>
      <c r="AD522" s="213"/>
    </row>
    <row r="523" spans="1:30" s="211" customFormat="1" x14ac:dyDescent="0.25">
      <c r="A523" s="211" t="s">
        <v>145</v>
      </c>
      <c r="B523" s="211">
        <v>2601</v>
      </c>
      <c r="C523" s="211" t="s">
        <v>144</v>
      </c>
      <c r="D523" s="211">
        <v>1764810</v>
      </c>
      <c r="E523" s="211">
        <v>1030</v>
      </c>
      <c r="F523" s="211">
        <v>1122</v>
      </c>
      <c r="G523" s="211">
        <v>1004</v>
      </c>
      <c r="I523" s="211" t="s">
        <v>1797</v>
      </c>
      <c r="J523" s="212" t="s">
        <v>363</v>
      </c>
      <c r="K523" s="211" t="s">
        <v>296</v>
      </c>
      <c r="L523" s="211" t="s">
        <v>436</v>
      </c>
      <c r="AD523" s="213"/>
    </row>
    <row r="524" spans="1:30" s="211" customFormat="1" x14ac:dyDescent="0.25">
      <c r="A524" s="211" t="s">
        <v>145</v>
      </c>
      <c r="B524" s="211">
        <v>2601</v>
      </c>
      <c r="C524" s="211" t="s">
        <v>144</v>
      </c>
      <c r="D524" s="211">
        <v>1764811</v>
      </c>
      <c r="E524" s="211">
        <v>1020</v>
      </c>
      <c r="F524" s="211">
        <v>1121</v>
      </c>
      <c r="G524" s="211">
        <v>1004</v>
      </c>
      <c r="I524" s="211" t="s">
        <v>1798</v>
      </c>
      <c r="J524" s="212" t="s">
        <v>363</v>
      </c>
      <c r="K524" s="211" t="s">
        <v>296</v>
      </c>
      <c r="L524" s="211" t="s">
        <v>419</v>
      </c>
      <c r="AD524" s="213"/>
    </row>
    <row r="525" spans="1:30" s="211" customFormat="1" x14ac:dyDescent="0.25">
      <c r="A525" s="211" t="s">
        <v>145</v>
      </c>
      <c r="B525" s="211">
        <v>2601</v>
      </c>
      <c r="C525" s="211" t="s">
        <v>144</v>
      </c>
      <c r="D525" s="211">
        <v>1764812</v>
      </c>
      <c r="E525" s="211">
        <v>1030</v>
      </c>
      <c r="F525" s="211">
        <v>1122</v>
      </c>
      <c r="G525" s="211">
        <v>1004</v>
      </c>
      <c r="I525" s="211" t="s">
        <v>1799</v>
      </c>
      <c r="J525" s="212" t="s">
        <v>363</v>
      </c>
      <c r="K525" s="211" t="s">
        <v>296</v>
      </c>
      <c r="L525" s="211" t="s">
        <v>420</v>
      </c>
      <c r="AD525" s="213"/>
    </row>
    <row r="526" spans="1:30" s="211" customFormat="1" x14ac:dyDescent="0.25">
      <c r="A526" s="211" t="s">
        <v>145</v>
      </c>
      <c r="B526" s="211">
        <v>2601</v>
      </c>
      <c r="C526" s="211" t="s">
        <v>144</v>
      </c>
      <c r="D526" s="211">
        <v>1764813</v>
      </c>
      <c r="E526" s="211">
        <v>1030</v>
      </c>
      <c r="F526" s="211">
        <v>1122</v>
      </c>
      <c r="G526" s="211">
        <v>1004</v>
      </c>
      <c r="I526" s="211" t="s">
        <v>1800</v>
      </c>
      <c r="J526" s="212" t="s">
        <v>363</v>
      </c>
      <c r="K526" s="211" t="s">
        <v>296</v>
      </c>
      <c r="L526" s="211" t="s">
        <v>437</v>
      </c>
      <c r="AD526" s="213"/>
    </row>
    <row r="527" spans="1:30" s="211" customFormat="1" x14ac:dyDescent="0.25">
      <c r="A527" s="211" t="s">
        <v>145</v>
      </c>
      <c r="B527" s="211">
        <v>2601</v>
      </c>
      <c r="C527" s="211" t="s">
        <v>144</v>
      </c>
      <c r="D527" s="211">
        <v>1764817</v>
      </c>
      <c r="E527" s="211">
        <v>1030</v>
      </c>
      <c r="F527" s="211">
        <v>1122</v>
      </c>
      <c r="G527" s="211">
        <v>1004</v>
      </c>
      <c r="I527" s="211" t="s">
        <v>1801</v>
      </c>
      <c r="J527" s="212" t="s">
        <v>363</v>
      </c>
      <c r="K527" s="211" t="s">
        <v>296</v>
      </c>
      <c r="L527" s="211" t="s">
        <v>421</v>
      </c>
      <c r="AD527" s="213"/>
    </row>
    <row r="528" spans="1:30" s="211" customFormat="1" x14ac:dyDescent="0.25">
      <c r="A528" s="211" t="s">
        <v>145</v>
      </c>
      <c r="B528" s="211">
        <v>2601</v>
      </c>
      <c r="C528" s="211" t="s">
        <v>144</v>
      </c>
      <c r="D528" s="211">
        <v>1764818</v>
      </c>
      <c r="E528" s="211">
        <v>1030</v>
      </c>
      <c r="F528" s="211">
        <v>1122</v>
      </c>
      <c r="G528" s="211">
        <v>1004</v>
      </c>
      <c r="I528" s="211" t="s">
        <v>1802</v>
      </c>
      <c r="J528" s="212" t="s">
        <v>363</v>
      </c>
      <c r="K528" s="211" t="s">
        <v>296</v>
      </c>
      <c r="L528" s="211" t="s">
        <v>422</v>
      </c>
      <c r="AD528" s="213"/>
    </row>
    <row r="529" spans="1:30" s="211" customFormat="1" x14ac:dyDescent="0.25">
      <c r="A529" s="211" t="s">
        <v>145</v>
      </c>
      <c r="B529" s="211">
        <v>2601</v>
      </c>
      <c r="C529" s="211" t="s">
        <v>144</v>
      </c>
      <c r="D529" s="211">
        <v>1764819</v>
      </c>
      <c r="E529" s="211">
        <v>1060</v>
      </c>
      <c r="F529" s="211">
        <v>1274</v>
      </c>
      <c r="G529" s="211">
        <v>1004</v>
      </c>
      <c r="I529" s="211" t="s">
        <v>1803</v>
      </c>
      <c r="J529" s="212" t="s">
        <v>363</v>
      </c>
      <c r="K529" s="211" t="s">
        <v>296</v>
      </c>
      <c r="L529" s="211" t="s">
        <v>438</v>
      </c>
      <c r="AD529" s="213"/>
    </row>
    <row r="530" spans="1:30" s="211" customFormat="1" x14ac:dyDescent="0.25">
      <c r="A530" s="211" t="s">
        <v>145</v>
      </c>
      <c r="B530" s="211">
        <v>2601</v>
      </c>
      <c r="C530" s="211" t="s">
        <v>144</v>
      </c>
      <c r="D530" s="211">
        <v>1764831</v>
      </c>
      <c r="E530" s="211">
        <v>1040</v>
      </c>
      <c r="F530" s="211">
        <v>1211</v>
      </c>
      <c r="G530" s="211">
        <v>1004</v>
      </c>
      <c r="I530" s="211" t="s">
        <v>1804</v>
      </c>
      <c r="J530" s="212" t="s">
        <v>363</v>
      </c>
      <c r="K530" s="211" t="s">
        <v>296</v>
      </c>
      <c r="L530" s="211" t="s">
        <v>439</v>
      </c>
      <c r="AD530" s="213"/>
    </row>
    <row r="531" spans="1:30" s="211" customFormat="1" x14ac:dyDescent="0.25">
      <c r="A531" s="211" t="s">
        <v>145</v>
      </c>
      <c r="B531" s="211">
        <v>2601</v>
      </c>
      <c r="C531" s="211" t="s">
        <v>144</v>
      </c>
      <c r="D531" s="211">
        <v>1764832</v>
      </c>
      <c r="E531" s="211">
        <v>1020</v>
      </c>
      <c r="F531" s="211">
        <v>1121</v>
      </c>
      <c r="G531" s="211">
        <v>1004</v>
      </c>
      <c r="I531" s="211" t="s">
        <v>1805</v>
      </c>
      <c r="J531" s="212" t="s">
        <v>363</v>
      </c>
      <c r="K531" s="211" t="s">
        <v>364</v>
      </c>
      <c r="L531" s="211" t="s">
        <v>719</v>
      </c>
      <c r="AD531" s="213"/>
    </row>
    <row r="532" spans="1:30" s="211" customFormat="1" x14ac:dyDescent="0.25">
      <c r="A532" s="211" t="s">
        <v>145</v>
      </c>
      <c r="B532" s="211">
        <v>2601</v>
      </c>
      <c r="C532" s="211" t="s">
        <v>144</v>
      </c>
      <c r="D532" s="211">
        <v>1764837</v>
      </c>
      <c r="E532" s="211">
        <v>1030</v>
      </c>
      <c r="F532" s="211">
        <v>1110</v>
      </c>
      <c r="G532" s="211">
        <v>1004</v>
      </c>
      <c r="I532" s="211" t="s">
        <v>1806</v>
      </c>
      <c r="J532" s="212" t="s">
        <v>363</v>
      </c>
      <c r="K532" s="211" t="s">
        <v>296</v>
      </c>
      <c r="L532" s="211" t="s">
        <v>440</v>
      </c>
      <c r="AD532" s="213"/>
    </row>
    <row r="533" spans="1:30" s="211" customFormat="1" x14ac:dyDescent="0.25">
      <c r="A533" s="211" t="s">
        <v>145</v>
      </c>
      <c r="B533" s="211">
        <v>2601</v>
      </c>
      <c r="C533" s="211" t="s">
        <v>144</v>
      </c>
      <c r="D533" s="211">
        <v>1764841</v>
      </c>
      <c r="E533" s="211">
        <v>1040</v>
      </c>
      <c r="F533" s="211">
        <v>1220</v>
      </c>
      <c r="G533" s="211">
        <v>1004</v>
      </c>
      <c r="I533" s="211" t="s">
        <v>1807</v>
      </c>
      <c r="J533" s="212" t="s">
        <v>363</v>
      </c>
      <c r="K533" s="211" t="s">
        <v>296</v>
      </c>
      <c r="L533" s="211" t="s">
        <v>441</v>
      </c>
      <c r="AD533" s="213"/>
    </row>
    <row r="534" spans="1:30" s="211" customFormat="1" x14ac:dyDescent="0.25">
      <c r="A534" s="211" t="s">
        <v>145</v>
      </c>
      <c r="B534" s="211">
        <v>2601</v>
      </c>
      <c r="C534" s="211" t="s">
        <v>144</v>
      </c>
      <c r="D534" s="211">
        <v>1764852</v>
      </c>
      <c r="E534" s="211">
        <v>1030</v>
      </c>
      <c r="F534" s="211">
        <v>1121</v>
      </c>
      <c r="G534" s="211">
        <v>1004</v>
      </c>
      <c r="I534" s="211" t="s">
        <v>1808</v>
      </c>
      <c r="J534" s="212" t="s">
        <v>363</v>
      </c>
      <c r="K534" s="211" t="s">
        <v>296</v>
      </c>
      <c r="L534" s="211" t="s">
        <v>442</v>
      </c>
      <c r="AD534" s="213"/>
    </row>
    <row r="535" spans="1:30" s="211" customFormat="1" x14ac:dyDescent="0.25">
      <c r="A535" s="211" t="s">
        <v>145</v>
      </c>
      <c r="B535" s="211">
        <v>2601</v>
      </c>
      <c r="C535" s="211" t="s">
        <v>144</v>
      </c>
      <c r="D535" s="211">
        <v>1764872</v>
      </c>
      <c r="E535" s="211">
        <v>1020</v>
      </c>
      <c r="F535" s="211">
        <v>1122</v>
      </c>
      <c r="G535" s="211">
        <v>1004</v>
      </c>
      <c r="I535" s="211" t="s">
        <v>1809</v>
      </c>
      <c r="J535" s="212" t="s">
        <v>363</v>
      </c>
      <c r="K535" s="211" t="s">
        <v>296</v>
      </c>
      <c r="L535" s="211" t="s">
        <v>443</v>
      </c>
      <c r="AD535" s="213"/>
    </row>
    <row r="536" spans="1:30" s="211" customFormat="1" x14ac:dyDescent="0.25">
      <c r="A536" s="211" t="s">
        <v>145</v>
      </c>
      <c r="B536" s="211">
        <v>2601</v>
      </c>
      <c r="C536" s="211" t="s">
        <v>144</v>
      </c>
      <c r="D536" s="211">
        <v>1764881</v>
      </c>
      <c r="E536" s="211">
        <v>1030</v>
      </c>
      <c r="F536" s="211">
        <v>1122</v>
      </c>
      <c r="G536" s="211">
        <v>1004</v>
      </c>
      <c r="I536" s="211" t="s">
        <v>1810</v>
      </c>
      <c r="J536" s="212" t="s">
        <v>363</v>
      </c>
      <c r="K536" s="211" t="s">
        <v>296</v>
      </c>
      <c r="L536" s="211" t="s">
        <v>444</v>
      </c>
      <c r="AD536" s="213"/>
    </row>
    <row r="537" spans="1:30" s="211" customFormat="1" x14ac:dyDescent="0.25">
      <c r="A537" s="211" t="s">
        <v>145</v>
      </c>
      <c r="B537" s="211">
        <v>2601</v>
      </c>
      <c r="C537" s="211" t="s">
        <v>144</v>
      </c>
      <c r="D537" s="211">
        <v>1764883</v>
      </c>
      <c r="E537" s="211">
        <v>1020</v>
      </c>
      <c r="F537" s="211">
        <v>1122</v>
      </c>
      <c r="G537" s="211">
        <v>1004</v>
      </c>
      <c r="I537" s="211" t="s">
        <v>1811</v>
      </c>
      <c r="J537" s="212" t="s">
        <v>363</v>
      </c>
      <c r="K537" s="211" t="s">
        <v>296</v>
      </c>
      <c r="L537" s="211" t="s">
        <v>444</v>
      </c>
      <c r="AD537" s="213"/>
    </row>
    <row r="538" spans="1:30" s="211" customFormat="1" x14ac:dyDescent="0.25">
      <c r="A538" s="211" t="s">
        <v>145</v>
      </c>
      <c r="B538" s="211">
        <v>2601</v>
      </c>
      <c r="C538" s="211" t="s">
        <v>144</v>
      </c>
      <c r="D538" s="211">
        <v>1764894</v>
      </c>
      <c r="E538" s="211">
        <v>1040</v>
      </c>
      <c r="F538" s="211">
        <v>1230</v>
      </c>
      <c r="G538" s="211">
        <v>1004</v>
      </c>
      <c r="I538" s="211" t="s">
        <v>1812</v>
      </c>
      <c r="J538" s="212" t="s">
        <v>363</v>
      </c>
      <c r="K538" s="211" t="s">
        <v>296</v>
      </c>
      <c r="L538" s="211" t="s">
        <v>445</v>
      </c>
      <c r="AD538" s="213"/>
    </row>
    <row r="539" spans="1:30" s="211" customFormat="1" x14ac:dyDescent="0.25">
      <c r="A539" s="211" t="s">
        <v>145</v>
      </c>
      <c r="B539" s="211">
        <v>2601</v>
      </c>
      <c r="C539" s="211" t="s">
        <v>144</v>
      </c>
      <c r="D539" s="211">
        <v>1764896</v>
      </c>
      <c r="E539" s="211">
        <v>1030</v>
      </c>
      <c r="F539" s="211">
        <v>1122</v>
      </c>
      <c r="G539" s="211">
        <v>1004</v>
      </c>
      <c r="I539" s="211" t="s">
        <v>1813</v>
      </c>
      <c r="J539" s="212" t="s">
        <v>363</v>
      </c>
      <c r="K539" s="211" t="s">
        <v>296</v>
      </c>
      <c r="L539" s="211" t="s">
        <v>423</v>
      </c>
      <c r="AD539" s="213"/>
    </row>
    <row r="540" spans="1:30" s="211" customFormat="1" x14ac:dyDescent="0.25">
      <c r="A540" s="211" t="s">
        <v>145</v>
      </c>
      <c r="B540" s="211">
        <v>2601</v>
      </c>
      <c r="C540" s="211" t="s">
        <v>144</v>
      </c>
      <c r="D540" s="211">
        <v>1764897</v>
      </c>
      <c r="E540" s="211">
        <v>1030</v>
      </c>
      <c r="F540" s="211">
        <v>1122</v>
      </c>
      <c r="G540" s="211">
        <v>1004</v>
      </c>
      <c r="I540" s="211" t="s">
        <v>1814</v>
      </c>
      <c r="J540" s="212" t="s">
        <v>363</v>
      </c>
      <c r="K540" s="211" t="s">
        <v>296</v>
      </c>
      <c r="L540" s="211" t="s">
        <v>446</v>
      </c>
      <c r="AD540" s="213"/>
    </row>
    <row r="541" spans="1:30" s="211" customFormat="1" x14ac:dyDescent="0.25">
      <c r="A541" s="211" t="s">
        <v>145</v>
      </c>
      <c r="B541" s="211">
        <v>2601</v>
      </c>
      <c r="C541" s="211" t="s">
        <v>144</v>
      </c>
      <c r="D541" s="211">
        <v>1764902</v>
      </c>
      <c r="E541" s="211">
        <v>1030</v>
      </c>
      <c r="F541" s="211">
        <v>1122</v>
      </c>
      <c r="G541" s="211">
        <v>1004</v>
      </c>
      <c r="I541" s="211" t="s">
        <v>1815</v>
      </c>
      <c r="J541" s="212" t="s">
        <v>363</v>
      </c>
      <c r="K541" s="211" t="s">
        <v>296</v>
      </c>
      <c r="L541" s="211" t="s">
        <v>447</v>
      </c>
      <c r="AD541" s="213"/>
    </row>
    <row r="542" spans="1:30" s="211" customFormat="1" x14ac:dyDescent="0.25">
      <c r="A542" s="211" t="s">
        <v>145</v>
      </c>
      <c r="B542" s="211">
        <v>2601</v>
      </c>
      <c r="C542" s="211" t="s">
        <v>144</v>
      </c>
      <c r="D542" s="211">
        <v>1764908</v>
      </c>
      <c r="E542" s="211">
        <v>1030</v>
      </c>
      <c r="F542" s="211">
        <v>1122</v>
      </c>
      <c r="G542" s="211">
        <v>1004</v>
      </c>
      <c r="I542" s="211" t="s">
        <v>1816</v>
      </c>
      <c r="J542" s="212" t="s">
        <v>363</v>
      </c>
      <c r="K542" s="211" t="s">
        <v>296</v>
      </c>
      <c r="L542" s="211" t="s">
        <v>448</v>
      </c>
      <c r="AD542" s="213"/>
    </row>
    <row r="543" spans="1:30" s="211" customFormat="1" x14ac:dyDescent="0.25">
      <c r="A543" s="211" t="s">
        <v>145</v>
      </c>
      <c r="B543" s="211">
        <v>2601</v>
      </c>
      <c r="C543" s="211" t="s">
        <v>144</v>
      </c>
      <c r="D543" s="211">
        <v>1764918</v>
      </c>
      <c r="E543" s="211">
        <v>1030</v>
      </c>
      <c r="F543" s="211">
        <v>1122</v>
      </c>
      <c r="G543" s="211">
        <v>1004</v>
      </c>
      <c r="I543" s="211" t="s">
        <v>1817</v>
      </c>
      <c r="J543" s="212" t="s">
        <v>363</v>
      </c>
      <c r="K543" s="211" t="s">
        <v>296</v>
      </c>
      <c r="L543" s="211" t="s">
        <v>446</v>
      </c>
      <c r="AD543" s="213"/>
    </row>
    <row r="544" spans="1:30" s="211" customFormat="1" x14ac:dyDescent="0.25">
      <c r="A544" s="211" t="s">
        <v>145</v>
      </c>
      <c r="B544" s="211">
        <v>2601</v>
      </c>
      <c r="C544" s="211" t="s">
        <v>144</v>
      </c>
      <c r="D544" s="211">
        <v>1764929</v>
      </c>
      <c r="E544" s="211">
        <v>1040</v>
      </c>
      <c r="G544" s="211">
        <v>1004</v>
      </c>
      <c r="I544" s="211" t="s">
        <v>1818</v>
      </c>
      <c r="J544" s="212" t="s">
        <v>363</v>
      </c>
      <c r="K544" s="211" t="s">
        <v>296</v>
      </c>
      <c r="L544" s="211" t="s">
        <v>449</v>
      </c>
      <c r="AD544" s="213"/>
    </row>
    <row r="545" spans="1:30" s="211" customFormat="1" x14ac:dyDescent="0.25">
      <c r="A545" s="211" t="s">
        <v>145</v>
      </c>
      <c r="B545" s="211">
        <v>2601</v>
      </c>
      <c r="C545" s="211" t="s">
        <v>144</v>
      </c>
      <c r="D545" s="211">
        <v>1764930</v>
      </c>
      <c r="E545" s="211">
        <v>1040</v>
      </c>
      <c r="F545" s="211">
        <v>1122</v>
      </c>
      <c r="G545" s="211">
        <v>1004</v>
      </c>
      <c r="I545" s="211" t="s">
        <v>1819</v>
      </c>
      <c r="J545" s="212" t="s">
        <v>363</v>
      </c>
      <c r="K545" s="211" t="s">
        <v>296</v>
      </c>
      <c r="L545" s="211" t="s">
        <v>483</v>
      </c>
      <c r="AD545" s="213"/>
    </row>
    <row r="546" spans="1:30" s="211" customFormat="1" x14ac:dyDescent="0.25">
      <c r="A546" s="211" t="s">
        <v>145</v>
      </c>
      <c r="B546" s="211">
        <v>2601</v>
      </c>
      <c r="C546" s="211" t="s">
        <v>144</v>
      </c>
      <c r="D546" s="211">
        <v>1764956</v>
      </c>
      <c r="E546" s="211">
        <v>1030</v>
      </c>
      <c r="F546" s="211">
        <v>1122</v>
      </c>
      <c r="G546" s="211">
        <v>1004</v>
      </c>
      <c r="I546" s="211" t="s">
        <v>1820</v>
      </c>
      <c r="J546" s="212" t="s">
        <v>363</v>
      </c>
      <c r="K546" s="211" t="s">
        <v>296</v>
      </c>
      <c r="L546" s="211" t="s">
        <v>483</v>
      </c>
      <c r="AD546" s="213"/>
    </row>
    <row r="547" spans="1:30" s="211" customFormat="1" x14ac:dyDescent="0.25">
      <c r="A547" s="211" t="s">
        <v>145</v>
      </c>
      <c r="B547" s="211">
        <v>2601</v>
      </c>
      <c r="C547" s="211" t="s">
        <v>144</v>
      </c>
      <c r="D547" s="211">
        <v>1764960</v>
      </c>
      <c r="E547" s="211">
        <v>1040</v>
      </c>
      <c r="F547" s="211">
        <v>1220</v>
      </c>
      <c r="G547" s="211">
        <v>1004</v>
      </c>
      <c r="I547" s="211" t="s">
        <v>1821</v>
      </c>
      <c r="J547" s="212" t="s">
        <v>363</v>
      </c>
      <c r="K547" s="211" t="s">
        <v>296</v>
      </c>
      <c r="L547" s="211" t="s">
        <v>1182</v>
      </c>
      <c r="AD547" s="213"/>
    </row>
    <row r="548" spans="1:30" s="211" customFormat="1" x14ac:dyDescent="0.25">
      <c r="A548" s="211" t="s">
        <v>145</v>
      </c>
      <c r="B548" s="211">
        <v>2601</v>
      </c>
      <c r="C548" s="211" t="s">
        <v>144</v>
      </c>
      <c r="D548" s="211">
        <v>1765073</v>
      </c>
      <c r="E548" s="211">
        <v>1040</v>
      </c>
      <c r="F548" s="211">
        <v>1274</v>
      </c>
      <c r="G548" s="211">
        <v>1004</v>
      </c>
      <c r="I548" s="211" t="s">
        <v>1822</v>
      </c>
      <c r="J548" s="212" t="s">
        <v>363</v>
      </c>
      <c r="K548" s="211" t="s">
        <v>296</v>
      </c>
      <c r="L548" s="211" t="s">
        <v>450</v>
      </c>
      <c r="AD548" s="213"/>
    </row>
    <row r="549" spans="1:30" s="211" customFormat="1" x14ac:dyDescent="0.25">
      <c r="A549" s="211" t="s">
        <v>145</v>
      </c>
      <c r="B549" s="211">
        <v>2601</v>
      </c>
      <c r="C549" s="211" t="s">
        <v>144</v>
      </c>
      <c r="D549" s="211">
        <v>1765333</v>
      </c>
      <c r="E549" s="211">
        <v>1020</v>
      </c>
      <c r="F549" s="211">
        <v>1110</v>
      </c>
      <c r="G549" s="211">
        <v>1004</v>
      </c>
      <c r="I549" s="211" t="s">
        <v>1823</v>
      </c>
      <c r="J549" s="212" t="s">
        <v>363</v>
      </c>
      <c r="K549" s="211" t="s">
        <v>294</v>
      </c>
      <c r="L549" s="211" t="s">
        <v>1019</v>
      </c>
      <c r="AD549" s="213"/>
    </row>
    <row r="550" spans="1:30" s="211" customFormat="1" x14ac:dyDescent="0.25">
      <c r="A550" s="211" t="s">
        <v>145</v>
      </c>
      <c r="B550" s="211">
        <v>2601</v>
      </c>
      <c r="C550" s="211" t="s">
        <v>144</v>
      </c>
      <c r="D550" s="211">
        <v>1765698</v>
      </c>
      <c r="E550" s="211">
        <v>1020</v>
      </c>
      <c r="F550" s="211">
        <v>1110</v>
      </c>
      <c r="G550" s="211">
        <v>1004</v>
      </c>
      <c r="I550" s="211" t="s">
        <v>1824</v>
      </c>
      <c r="J550" s="212" t="s">
        <v>363</v>
      </c>
      <c r="K550" s="211" t="s">
        <v>294</v>
      </c>
      <c r="L550" s="211" t="s">
        <v>1200</v>
      </c>
      <c r="AD550" s="213"/>
    </row>
    <row r="551" spans="1:30" s="211" customFormat="1" x14ac:dyDescent="0.25">
      <c r="A551" s="211" t="s">
        <v>145</v>
      </c>
      <c r="B551" s="211">
        <v>2601</v>
      </c>
      <c r="C551" s="211" t="s">
        <v>144</v>
      </c>
      <c r="D551" s="211">
        <v>1765892</v>
      </c>
      <c r="E551" s="211">
        <v>1020</v>
      </c>
      <c r="F551" s="211">
        <v>1110</v>
      </c>
      <c r="G551" s="211">
        <v>1004</v>
      </c>
      <c r="I551" s="211" t="s">
        <v>1825</v>
      </c>
      <c r="J551" s="212" t="s">
        <v>363</v>
      </c>
      <c r="K551" s="211" t="s">
        <v>296</v>
      </c>
      <c r="L551" s="211" t="s">
        <v>451</v>
      </c>
      <c r="AD551" s="213"/>
    </row>
    <row r="552" spans="1:30" s="211" customFormat="1" x14ac:dyDescent="0.25">
      <c r="A552" s="211" t="s">
        <v>145</v>
      </c>
      <c r="B552" s="211">
        <v>2601</v>
      </c>
      <c r="C552" s="211" t="s">
        <v>144</v>
      </c>
      <c r="D552" s="211">
        <v>1765997</v>
      </c>
      <c r="E552" s="211">
        <v>1020</v>
      </c>
      <c r="F552" s="211">
        <v>1122</v>
      </c>
      <c r="G552" s="211">
        <v>1004</v>
      </c>
      <c r="I552" s="211" t="s">
        <v>1826</v>
      </c>
      <c r="J552" s="212" t="s">
        <v>363</v>
      </c>
      <c r="K552" s="211" t="s">
        <v>296</v>
      </c>
      <c r="L552" s="211" t="s">
        <v>452</v>
      </c>
      <c r="AD552" s="213"/>
    </row>
    <row r="553" spans="1:30" s="211" customFormat="1" x14ac:dyDescent="0.25">
      <c r="A553" s="211" t="s">
        <v>145</v>
      </c>
      <c r="B553" s="211">
        <v>2601</v>
      </c>
      <c r="C553" s="211" t="s">
        <v>144</v>
      </c>
      <c r="D553" s="211">
        <v>1765998</v>
      </c>
      <c r="E553" s="211">
        <v>1020</v>
      </c>
      <c r="F553" s="211">
        <v>1122</v>
      </c>
      <c r="G553" s="211">
        <v>1004</v>
      </c>
      <c r="I553" s="211" t="s">
        <v>1826</v>
      </c>
      <c r="J553" s="212" t="s">
        <v>363</v>
      </c>
      <c r="K553" s="211" t="s">
        <v>296</v>
      </c>
      <c r="L553" s="211" t="s">
        <v>452</v>
      </c>
      <c r="AD553" s="213"/>
    </row>
    <row r="554" spans="1:30" s="211" customFormat="1" x14ac:dyDescent="0.25">
      <c r="A554" s="211" t="s">
        <v>145</v>
      </c>
      <c r="B554" s="211">
        <v>2601</v>
      </c>
      <c r="C554" s="211" t="s">
        <v>144</v>
      </c>
      <c r="D554" s="211">
        <v>1766062</v>
      </c>
      <c r="E554" s="211">
        <v>1040</v>
      </c>
      <c r="F554" s="211">
        <v>1122</v>
      </c>
      <c r="G554" s="211">
        <v>1004</v>
      </c>
      <c r="I554" s="211" t="s">
        <v>1827</v>
      </c>
      <c r="J554" s="212" t="s">
        <v>363</v>
      </c>
      <c r="K554" s="211" t="s">
        <v>296</v>
      </c>
      <c r="L554" s="211" t="s">
        <v>453</v>
      </c>
      <c r="AD554" s="213"/>
    </row>
    <row r="555" spans="1:30" s="211" customFormat="1" x14ac:dyDescent="0.25">
      <c r="A555" s="211" t="s">
        <v>145</v>
      </c>
      <c r="B555" s="211">
        <v>2601</v>
      </c>
      <c r="C555" s="211" t="s">
        <v>144</v>
      </c>
      <c r="D555" s="211">
        <v>1766073</v>
      </c>
      <c r="E555" s="211">
        <v>1030</v>
      </c>
      <c r="F555" s="211">
        <v>1122</v>
      </c>
      <c r="G555" s="211">
        <v>1004</v>
      </c>
      <c r="I555" s="211" t="s">
        <v>1828</v>
      </c>
      <c r="J555" s="212" t="s">
        <v>363</v>
      </c>
      <c r="K555" s="211" t="s">
        <v>296</v>
      </c>
      <c r="L555" s="211" t="s">
        <v>454</v>
      </c>
      <c r="AD555" s="213"/>
    </row>
    <row r="556" spans="1:30" s="211" customFormat="1" x14ac:dyDescent="0.25">
      <c r="A556" s="211" t="s">
        <v>145</v>
      </c>
      <c r="B556" s="211">
        <v>2601</v>
      </c>
      <c r="C556" s="211" t="s">
        <v>144</v>
      </c>
      <c r="D556" s="211">
        <v>1766074</v>
      </c>
      <c r="E556" s="211">
        <v>1030</v>
      </c>
      <c r="F556" s="211">
        <v>1122</v>
      </c>
      <c r="G556" s="211">
        <v>1004</v>
      </c>
      <c r="I556" s="211" t="s">
        <v>1828</v>
      </c>
      <c r="J556" s="212" t="s">
        <v>363</v>
      </c>
      <c r="K556" s="211" t="s">
        <v>296</v>
      </c>
      <c r="L556" s="211" t="s">
        <v>454</v>
      </c>
      <c r="AD556" s="213"/>
    </row>
    <row r="557" spans="1:30" s="211" customFormat="1" x14ac:dyDescent="0.25">
      <c r="A557" s="211" t="s">
        <v>145</v>
      </c>
      <c r="B557" s="211">
        <v>2601</v>
      </c>
      <c r="C557" s="211" t="s">
        <v>144</v>
      </c>
      <c r="D557" s="211">
        <v>1766104</v>
      </c>
      <c r="E557" s="211">
        <v>1020</v>
      </c>
      <c r="F557" s="211">
        <v>1110</v>
      </c>
      <c r="G557" s="211">
        <v>1004</v>
      </c>
      <c r="I557" s="211" t="s">
        <v>1829</v>
      </c>
      <c r="J557" s="212" t="s">
        <v>363</v>
      </c>
      <c r="K557" s="211" t="s">
        <v>294</v>
      </c>
      <c r="L557" s="211" t="s">
        <v>701</v>
      </c>
      <c r="AD557" s="213"/>
    </row>
    <row r="558" spans="1:30" s="211" customFormat="1" x14ac:dyDescent="0.25">
      <c r="A558" s="211" t="s">
        <v>145</v>
      </c>
      <c r="B558" s="211">
        <v>2601</v>
      </c>
      <c r="C558" s="211" t="s">
        <v>144</v>
      </c>
      <c r="D558" s="211">
        <v>1766108</v>
      </c>
      <c r="E558" s="211">
        <v>1030</v>
      </c>
      <c r="F558" s="211">
        <v>1122</v>
      </c>
      <c r="G558" s="211">
        <v>1004</v>
      </c>
      <c r="I558" s="211" t="s">
        <v>1830</v>
      </c>
      <c r="J558" s="212" t="s">
        <v>363</v>
      </c>
      <c r="K558" s="211" t="s">
        <v>296</v>
      </c>
      <c r="L558" s="211" t="s">
        <v>455</v>
      </c>
      <c r="AD558" s="213"/>
    </row>
    <row r="559" spans="1:30" s="211" customFormat="1" x14ac:dyDescent="0.25">
      <c r="A559" s="211" t="s">
        <v>145</v>
      </c>
      <c r="B559" s="211">
        <v>2601</v>
      </c>
      <c r="C559" s="211" t="s">
        <v>144</v>
      </c>
      <c r="D559" s="211">
        <v>1766270</v>
      </c>
      <c r="E559" s="211">
        <v>1020</v>
      </c>
      <c r="F559" s="211">
        <v>1122</v>
      </c>
      <c r="G559" s="211">
        <v>1004</v>
      </c>
      <c r="I559" s="211" t="s">
        <v>1831</v>
      </c>
      <c r="J559" s="212" t="s">
        <v>363</v>
      </c>
      <c r="K559" s="211" t="s">
        <v>296</v>
      </c>
      <c r="L559" s="211" t="s">
        <v>456</v>
      </c>
      <c r="AD559" s="213"/>
    </row>
    <row r="560" spans="1:30" s="211" customFormat="1" x14ac:dyDescent="0.25">
      <c r="A560" s="211" t="s">
        <v>145</v>
      </c>
      <c r="B560" s="211">
        <v>2601</v>
      </c>
      <c r="C560" s="211" t="s">
        <v>144</v>
      </c>
      <c r="D560" s="211">
        <v>1766272</v>
      </c>
      <c r="E560" s="211">
        <v>1020</v>
      </c>
      <c r="F560" s="211">
        <v>1122</v>
      </c>
      <c r="G560" s="211">
        <v>1004</v>
      </c>
      <c r="I560" s="211" t="s">
        <v>1831</v>
      </c>
      <c r="J560" s="212" t="s">
        <v>363</v>
      </c>
      <c r="K560" s="211" t="s">
        <v>296</v>
      </c>
      <c r="L560" s="211" t="s">
        <v>456</v>
      </c>
      <c r="AD560" s="213"/>
    </row>
    <row r="561" spans="1:30" s="211" customFormat="1" x14ac:dyDescent="0.25">
      <c r="A561" s="211" t="s">
        <v>145</v>
      </c>
      <c r="B561" s="211">
        <v>2601</v>
      </c>
      <c r="C561" s="211" t="s">
        <v>144</v>
      </c>
      <c r="D561" s="211">
        <v>1766275</v>
      </c>
      <c r="E561" s="211">
        <v>1030</v>
      </c>
      <c r="F561" s="211">
        <v>1122</v>
      </c>
      <c r="G561" s="211">
        <v>1004</v>
      </c>
      <c r="I561" s="211" t="s">
        <v>1832</v>
      </c>
      <c r="J561" s="212" t="s">
        <v>363</v>
      </c>
      <c r="K561" s="211" t="s">
        <v>296</v>
      </c>
      <c r="L561" s="211" t="s">
        <v>457</v>
      </c>
      <c r="AD561" s="213"/>
    </row>
    <row r="562" spans="1:30" s="211" customFormat="1" x14ac:dyDescent="0.25">
      <c r="A562" s="211" t="s">
        <v>145</v>
      </c>
      <c r="B562" s="211">
        <v>2601</v>
      </c>
      <c r="C562" s="211" t="s">
        <v>144</v>
      </c>
      <c r="D562" s="211">
        <v>1766276</v>
      </c>
      <c r="E562" s="211">
        <v>1030</v>
      </c>
      <c r="F562" s="211">
        <v>1122</v>
      </c>
      <c r="G562" s="211">
        <v>1004</v>
      </c>
      <c r="I562" s="211" t="s">
        <v>1833</v>
      </c>
      <c r="J562" s="212" t="s">
        <v>363</v>
      </c>
      <c r="K562" s="211" t="s">
        <v>296</v>
      </c>
      <c r="L562" s="211" t="s">
        <v>457</v>
      </c>
      <c r="AD562" s="213"/>
    </row>
    <row r="563" spans="1:30" s="211" customFormat="1" x14ac:dyDescent="0.25">
      <c r="A563" s="211" t="s">
        <v>145</v>
      </c>
      <c r="B563" s="211">
        <v>2601</v>
      </c>
      <c r="C563" s="211" t="s">
        <v>144</v>
      </c>
      <c r="D563" s="211">
        <v>1766278</v>
      </c>
      <c r="E563" s="211">
        <v>1020</v>
      </c>
      <c r="F563" s="211">
        <v>1122</v>
      </c>
      <c r="G563" s="211">
        <v>1004</v>
      </c>
      <c r="I563" s="211" t="s">
        <v>1834</v>
      </c>
      <c r="J563" s="212" t="s">
        <v>363</v>
      </c>
      <c r="K563" s="211" t="s">
        <v>296</v>
      </c>
      <c r="L563" s="211" t="s">
        <v>458</v>
      </c>
      <c r="AD563" s="213"/>
    </row>
    <row r="564" spans="1:30" s="211" customFormat="1" x14ac:dyDescent="0.25">
      <c r="A564" s="211" t="s">
        <v>145</v>
      </c>
      <c r="B564" s="211">
        <v>2601</v>
      </c>
      <c r="C564" s="211" t="s">
        <v>144</v>
      </c>
      <c r="D564" s="211">
        <v>1766279</v>
      </c>
      <c r="E564" s="211">
        <v>1020</v>
      </c>
      <c r="F564" s="211">
        <v>1122</v>
      </c>
      <c r="G564" s="211">
        <v>1004</v>
      </c>
      <c r="I564" s="211" t="s">
        <v>1834</v>
      </c>
      <c r="J564" s="212" t="s">
        <v>363</v>
      </c>
      <c r="K564" s="211" t="s">
        <v>296</v>
      </c>
      <c r="L564" s="211" t="s">
        <v>458</v>
      </c>
      <c r="AD564" s="213"/>
    </row>
    <row r="565" spans="1:30" s="211" customFormat="1" x14ac:dyDescent="0.25">
      <c r="A565" s="211" t="s">
        <v>145</v>
      </c>
      <c r="B565" s="211">
        <v>2601</v>
      </c>
      <c r="C565" s="211" t="s">
        <v>144</v>
      </c>
      <c r="D565" s="211">
        <v>1766302</v>
      </c>
      <c r="E565" s="211">
        <v>1020</v>
      </c>
      <c r="F565" s="211">
        <v>1122</v>
      </c>
      <c r="G565" s="211">
        <v>1004</v>
      </c>
      <c r="I565" s="211" t="s">
        <v>1835</v>
      </c>
      <c r="J565" s="212" t="s">
        <v>363</v>
      </c>
      <c r="K565" s="211" t="s">
        <v>296</v>
      </c>
      <c r="L565" s="211" t="s">
        <v>459</v>
      </c>
      <c r="AD565" s="213"/>
    </row>
    <row r="566" spans="1:30" s="211" customFormat="1" x14ac:dyDescent="0.25">
      <c r="A566" s="211" t="s">
        <v>145</v>
      </c>
      <c r="B566" s="211">
        <v>2601</v>
      </c>
      <c r="C566" s="211" t="s">
        <v>144</v>
      </c>
      <c r="D566" s="211">
        <v>1766303</v>
      </c>
      <c r="E566" s="211">
        <v>1020</v>
      </c>
      <c r="F566" s="211">
        <v>1122</v>
      </c>
      <c r="G566" s="211">
        <v>1004</v>
      </c>
      <c r="I566" s="211" t="s">
        <v>1835</v>
      </c>
      <c r="J566" s="212" t="s">
        <v>363</v>
      </c>
      <c r="K566" s="211" t="s">
        <v>296</v>
      </c>
      <c r="L566" s="211" t="s">
        <v>459</v>
      </c>
      <c r="AD566" s="213"/>
    </row>
    <row r="567" spans="1:30" s="211" customFormat="1" x14ac:dyDescent="0.25">
      <c r="A567" s="211" t="s">
        <v>145</v>
      </c>
      <c r="B567" s="211">
        <v>2601</v>
      </c>
      <c r="C567" s="211" t="s">
        <v>144</v>
      </c>
      <c r="D567" s="211">
        <v>1766304</v>
      </c>
      <c r="E567" s="211">
        <v>1020</v>
      </c>
      <c r="F567" s="211">
        <v>1122</v>
      </c>
      <c r="G567" s="211">
        <v>1004</v>
      </c>
      <c r="I567" s="211" t="s">
        <v>1835</v>
      </c>
      <c r="J567" s="212" t="s">
        <v>363</v>
      </c>
      <c r="K567" s="211" t="s">
        <v>296</v>
      </c>
      <c r="L567" s="211" t="s">
        <v>459</v>
      </c>
      <c r="AD567" s="213"/>
    </row>
    <row r="568" spans="1:30" s="211" customFormat="1" x14ac:dyDescent="0.25">
      <c r="A568" s="211" t="s">
        <v>145</v>
      </c>
      <c r="B568" s="211">
        <v>2601</v>
      </c>
      <c r="C568" s="211" t="s">
        <v>144</v>
      </c>
      <c r="D568" s="211">
        <v>1766318</v>
      </c>
      <c r="E568" s="211">
        <v>1020</v>
      </c>
      <c r="F568" s="211">
        <v>1110</v>
      </c>
      <c r="G568" s="211">
        <v>1004</v>
      </c>
      <c r="I568" s="211" t="s">
        <v>1836</v>
      </c>
      <c r="J568" s="212" t="s">
        <v>363</v>
      </c>
      <c r="K568" s="211" t="s">
        <v>294</v>
      </c>
      <c r="L568" s="211" t="s">
        <v>1282</v>
      </c>
      <c r="AD568" s="213"/>
    </row>
    <row r="569" spans="1:30" s="211" customFormat="1" x14ac:dyDescent="0.25">
      <c r="A569" s="211" t="s">
        <v>145</v>
      </c>
      <c r="B569" s="211">
        <v>2601</v>
      </c>
      <c r="C569" s="211" t="s">
        <v>144</v>
      </c>
      <c r="D569" s="211">
        <v>1766322</v>
      </c>
      <c r="E569" s="211">
        <v>1020</v>
      </c>
      <c r="F569" s="211">
        <v>1122</v>
      </c>
      <c r="G569" s="211">
        <v>1004</v>
      </c>
      <c r="I569" s="211" t="s">
        <v>1837</v>
      </c>
      <c r="J569" s="212" t="s">
        <v>363</v>
      </c>
      <c r="K569" s="211" t="s">
        <v>296</v>
      </c>
      <c r="L569" s="211" t="s">
        <v>460</v>
      </c>
      <c r="AD569" s="213"/>
    </row>
    <row r="570" spans="1:30" s="211" customFormat="1" x14ac:dyDescent="0.25">
      <c r="A570" s="211" t="s">
        <v>145</v>
      </c>
      <c r="B570" s="211">
        <v>2601</v>
      </c>
      <c r="C570" s="211" t="s">
        <v>144</v>
      </c>
      <c r="D570" s="211">
        <v>1766323</v>
      </c>
      <c r="E570" s="211">
        <v>1020</v>
      </c>
      <c r="F570" s="211">
        <v>1122</v>
      </c>
      <c r="G570" s="211">
        <v>1004</v>
      </c>
      <c r="I570" s="211" t="s">
        <v>1837</v>
      </c>
      <c r="J570" s="212" t="s">
        <v>363</v>
      </c>
      <c r="K570" s="211" t="s">
        <v>296</v>
      </c>
      <c r="L570" s="211" t="s">
        <v>460</v>
      </c>
      <c r="AD570" s="213"/>
    </row>
    <row r="571" spans="1:30" s="211" customFormat="1" x14ac:dyDescent="0.25">
      <c r="A571" s="211" t="s">
        <v>145</v>
      </c>
      <c r="B571" s="211">
        <v>2601</v>
      </c>
      <c r="C571" s="211" t="s">
        <v>144</v>
      </c>
      <c r="D571" s="211">
        <v>1766324</v>
      </c>
      <c r="E571" s="211">
        <v>1020</v>
      </c>
      <c r="F571" s="211">
        <v>1122</v>
      </c>
      <c r="G571" s="211">
        <v>1004</v>
      </c>
      <c r="I571" s="211" t="s">
        <v>1837</v>
      </c>
      <c r="J571" s="212" t="s">
        <v>363</v>
      </c>
      <c r="K571" s="211" t="s">
        <v>296</v>
      </c>
      <c r="L571" s="211" t="s">
        <v>460</v>
      </c>
      <c r="AD571" s="213"/>
    </row>
    <row r="572" spans="1:30" s="211" customFormat="1" x14ac:dyDescent="0.25">
      <c r="A572" s="211" t="s">
        <v>145</v>
      </c>
      <c r="B572" s="211">
        <v>2601</v>
      </c>
      <c r="C572" s="211" t="s">
        <v>144</v>
      </c>
      <c r="D572" s="211">
        <v>1766327</v>
      </c>
      <c r="E572" s="211">
        <v>1020</v>
      </c>
      <c r="F572" s="211">
        <v>1122</v>
      </c>
      <c r="G572" s="211">
        <v>1004</v>
      </c>
      <c r="I572" s="211" t="s">
        <v>1838</v>
      </c>
      <c r="J572" s="212" t="s">
        <v>363</v>
      </c>
      <c r="K572" s="211" t="s">
        <v>296</v>
      </c>
      <c r="L572" s="211" t="s">
        <v>461</v>
      </c>
      <c r="AD572" s="213"/>
    </row>
    <row r="573" spans="1:30" s="211" customFormat="1" x14ac:dyDescent="0.25">
      <c r="A573" s="211" t="s">
        <v>145</v>
      </c>
      <c r="B573" s="211">
        <v>2601</v>
      </c>
      <c r="C573" s="211" t="s">
        <v>144</v>
      </c>
      <c r="D573" s="211">
        <v>1766328</v>
      </c>
      <c r="E573" s="211">
        <v>1030</v>
      </c>
      <c r="F573" s="211">
        <v>1122</v>
      </c>
      <c r="G573" s="211">
        <v>1004</v>
      </c>
      <c r="I573" s="211" t="s">
        <v>1839</v>
      </c>
      <c r="J573" s="212" t="s">
        <v>363</v>
      </c>
      <c r="K573" s="211" t="s">
        <v>296</v>
      </c>
      <c r="L573" s="211" t="s">
        <v>461</v>
      </c>
      <c r="AD573" s="213"/>
    </row>
    <row r="574" spans="1:30" s="211" customFormat="1" x14ac:dyDescent="0.25">
      <c r="A574" s="211" t="s">
        <v>145</v>
      </c>
      <c r="B574" s="211">
        <v>2601</v>
      </c>
      <c r="C574" s="211" t="s">
        <v>144</v>
      </c>
      <c r="D574" s="211">
        <v>1766364</v>
      </c>
      <c r="E574" s="211">
        <v>1040</v>
      </c>
      <c r="G574" s="211">
        <v>1004</v>
      </c>
      <c r="I574" s="211" t="s">
        <v>1840</v>
      </c>
      <c r="J574" s="212" t="s">
        <v>363</v>
      </c>
      <c r="K574" s="211" t="s">
        <v>296</v>
      </c>
      <c r="L574" s="211" t="s">
        <v>462</v>
      </c>
      <c r="AD574" s="213"/>
    </row>
    <row r="575" spans="1:30" s="211" customFormat="1" x14ac:dyDescent="0.25">
      <c r="A575" s="211" t="s">
        <v>145</v>
      </c>
      <c r="B575" s="211">
        <v>2601</v>
      </c>
      <c r="C575" s="211" t="s">
        <v>144</v>
      </c>
      <c r="D575" s="211">
        <v>1766368</v>
      </c>
      <c r="E575" s="211">
        <v>1030</v>
      </c>
      <c r="F575" s="211">
        <v>1122</v>
      </c>
      <c r="G575" s="211">
        <v>1004</v>
      </c>
      <c r="I575" s="211" t="s">
        <v>1841</v>
      </c>
      <c r="J575" s="212" t="s">
        <v>363</v>
      </c>
      <c r="K575" s="211" t="s">
        <v>296</v>
      </c>
      <c r="L575" s="211" t="s">
        <v>463</v>
      </c>
      <c r="AD575" s="213"/>
    </row>
    <row r="576" spans="1:30" s="211" customFormat="1" x14ac:dyDescent="0.25">
      <c r="A576" s="211" t="s">
        <v>145</v>
      </c>
      <c r="B576" s="211">
        <v>2601</v>
      </c>
      <c r="C576" s="211" t="s">
        <v>144</v>
      </c>
      <c r="D576" s="211">
        <v>1766369</v>
      </c>
      <c r="E576" s="211">
        <v>1020</v>
      </c>
      <c r="F576" s="211">
        <v>1122</v>
      </c>
      <c r="G576" s="211">
        <v>1004</v>
      </c>
      <c r="I576" s="211" t="s">
        <v>1841</v>
      </c>
      <c r="J576" s="212" t="s">
        <v>363</v>
      </c>
      <c r="K576" s="211" t="s">
        <v>296</v>
      </c>
      <c r="L576" s="211" t="s">
        <v>463</v>
      </c>
      <c r="AD576" s="213"/>
    </row>
    <row r="577" spans="1:30" s="211" customFormat="1" x14ac:dyDescent="0.25">
      <c r="A577" s="211" t="s">
        <v>145</v>
      </c>
      <c r="B577" s="211">
        <v>2601</v>
      </c>
      <c r="C577" s="211" t="s">
        <v>144</v>
      </c>
      <c r="D577" s="211">
        <v>1766370</v>
      </c>
      <c r="E577" s="211">
        <v>1020</v>
      </c>
      <c r="F577" s="211">
        <v>1122</v>
      </c>
      <c r="G577" s="211">
        <v>1004</v>
      </c>
      <c r="I577" s="211" t="s">
        <v>1841</v>
      </c>
      <c r="J577" s="212" t="s">
        <v>363</v>
      </c>
      <c r="K577" s="211" t="s">
        <v>296</v>
      </c>
      <c r="L577" s="211" t="s">
        <v>463</v>
      </c>
      <c r="AD577" s="213"/>
    </row>
    <row r="578" spans="1:30" s="211" customFormat="1" x14ac:dyDescent="0.25">
      <c r="A578" s="211" t="s">
        <v>145</v>
      </c>
      <c r="B578" s="211">
        <v>2601</v>
      </c>
      <c r="C578" s="211" t="s">
        <v>144</v>
      </c>
      <c r="D578" s="211">
        <v>1766381</v>
      </c>
      <c r="E578" s="211">
        <v>1020</v>
      </c>
      <c r="F578" s="211">
        <v>1122</v>
      </c>
      <c r="G578" s="211">
        <v>1004</v>
      </c>
      <c r="I578" s="211" t="s">
        <v>1842</v>
      </c>
      <c r="J578" s="212" t="s">
        <v>363</v>
      </c>
      <c r="K578" s="211" t="s">
        <v>296</v>
      </c>
      <c r="L578" s="211" t="s">
        <v>464</v>
      </c>
      <c r="AD578" s="213"/>
    </row>
    <row r="579" spans="1:30" s="211" customFormat="1" x14ac:dyDescent="0.25">
      <c r="A579" s="211" t="s">
        <v>145</v>
      </c>
      <c r="B579" s="211">
        <v>2601</v>
      </c>
      <c r="C579" s="211" t="s">
        <v>144</v>
      </c>
      <c r="D579" s="211">
        <v>1766382</v>
      </c>
      <c r="E579" s="211">
        <v>1020</v>
      </c>
      <c r="F579" s="211">
        <v>1122</v>
      </c>
      <c r="G579" s="211">
        <v>1004</v>
      </c>
      <c r="I579" s="211" t="s">
        <v>1842</v>
      </c>
      <c r="J579" s="212" t="s">
        <v>363</v>
      </c>
      <c r="K579" s="211" t="s">
        <v>296</v>
      </c>
      <c r="L579" s="211" t="s">
        <v>464</v>
      </c>
      <c r="AD579" s="213"/>
    </row>
    <row r="580" spans="1:30" s="211" customFormat="1" x14ac:dyDescent="0.25">
      <c r="A580" s="211" t="s">
        <v>145</v>
      </c>
      <c r="B580" s="211">
        <v>2601</v>
      </c>
      <c r="C580" s="211" t="s">
        <v>144</v>
      </c>
      <c r="D580" s="211">
        <v>2122001</v>
      </c>
      <c r="E580" s="211">
        <v>1040</v>
      </c>
      <c r="G580" s="211">
        <v>1004</v>
      </c>
      <c r="I580" s="211" t="s">
        <v>1843</v>
      </c>
      <c r="J580" s="212" t="s">
        <v>363</v>
      </c>
      <c r="K580" s="211" t="s">
        <v>296</v>
      </c>
      <c r="L580" s="211" t="s">
        <v>465</v>
      </c>
      <c r="AD580" s="213"/>
    </row>
    <row r="581" spans="1:30" s="211" customFormat="1" x14ac:dyDescent="0.25">
      <c r="A581" s="211" t="s">
        <v>145</v>
      </c>
      <c r="B581" s="211">
        <v>2601</v>
      </c>
      <c r="C581" s="211" t="s">
        <v>144</v>
      </c>
      <c r="D581" s="211">
        <v>2122561</v>
      </c>
      <c r="E581" s="211">
        <v>1060</v>
      </c>
      <c r="G581" s="211">
        <v>1004</v>
      </c>
      <c r="I581" s="211" t="s">
        <v>1844</v>
      </c>
      <c r="J581" s="212" t="s">
        <v>363</v>
      </c>
      <c r="K581" s="211" t="s">
        <v>296</v>
      </c>
      <c r="L581" s="211" t="s">
        <v>466</v>
      </c>
      <c r="AD581" s="213"/>
    </row>
    <row r="582" spans="1:30" s="211" customFormat="1" x14ac:dyDescent="0.25">
      <c r="A582" s="211" t="s">
        <v>145</v>
      </c>
      <c r="B582" s="211">
        <v>2601</v>
      </c>
      <c r="C582" s="211" t="s">
        <v>144</v>
      </c>
      <c r="D582" s="211">
        <v>2122686</v>
      </c>
      <c r="E582" s="211">
        <v>1060</v>
      </c>
      <c r="F582" s="211">
        <v>1122</v>
      </c>
      <c r="G582" s="211">
        <v>1004</v>
      </c>
      <c r="I582" s="211" t="s">
        <v>1845</v>
      </c>
      <c r="J582" s="212" t="s">
        <v>363</v>
      </c>
      <c r="K582" s="211" t="s">
        <v>296</v>
      </c>
      <c r="L582" s="211" t="s">
        <v>433</v>
      </c>
      <c r="AD582" s="213"/>
    </row>
    <row r="583" spans="1:30" s="211" customFormat="1" x14ac:dyDescent="0.25">
      <c r="A583" s="211" t="s">
        <v>145</v>
      </c>
      <c r="B583" s="211">
        <v>2601</v>
      </c>
      <c r="C583" s="211" t="s">
        <v>144</v>
      </c>
      <c r="D583" s="211">
        <v>2122818</v>
      </c>
      <c r="E583" s="211">
        <v>1060</v>
      </c>
      <c r="G583" s="211">
        <v>1004</v>
      </c>
      <c r="I583" s="211" t="s">
        <v>1846</v>
      </c>
      <c r="J583" s="212" t="s">
        <v>363</v>
      </c>
      <c r="K583" s="211" t="s">
        <v>296</v>
      </c>
      <c r="L583" s="211" t="s">
        <v>978</v>
      </c>
      <c r="AD583" s="213"/>
    </row>
    <row r="584" spans="1:30" s="211" customFormat="1" x14ac:dyDescent="0.25">
      <c r="A584" s="211" t="s">
        <v>145</v>
      </c>
      <c r="B584" s="211">
        <v>2601</v>
      </c>
      <c r="C584" s="211" t="s">
        <v>144</v>
      </c>
      <c r="D584" s="211">
        <v>2122852</v>
      </c>
      <c r="E584" s="211">
        <v>1040</v>
      </c>
      <c r="G584" s="211">
        <v>1004</v>
      </c>
      <c r="I584" s="211" t="s">
        <v>1847</v>
      </c>
      <c r="J584" s="212" t="s">
        <v>363</v>
      </c>
      <c r="K584" s="211" t="s">
        <v>296</v>
      </c>
      <c r="L584" s="211" t="s">
        <v>462</v>
      </c>
      <c r="AD584" s="213"/>
    </row>
    <row r="585" spans="1:30" s="211" customFormat="1" x14ac:dyDescent="0.25">
      <c r="A585" s="211" t="s">
        <v>145</v>
      </c>
      <c r="B585" s="211">
        <v>2601</v>
      </c>
      <c r="C585" s="211" t="s">
        <v>144</v>
      </c>
      <c r="D585" s="211">
        <v>2122874</v>
      </c>
      <c r="E585" s="211">
        <v>1060</v>
      </c>
      <c r="F585" s="211">
        <v>1251</v>
      </c>
      <c r="G585" s="211">
        <v>1004</v>
      </c>
      <c r="I585" s="211" t="s">
        <v>1848</v>
      </c>
      <c r="J585" s="212" t="s">
        <v>363</v>
      </c>
      <c r="K585" s="211" t="s">
        <v>296</v>
      </c>
      <c r="L585" s="211" t="s">
        <v>467</v>
      </c>
      <c r="AD585" s="213"/>
    </row>
    <row r="586" spans="1:30" s="211" customFormat="1" x14ac:dyDescent="0.25">
      <c r="A586" s="211" t="s">
        <v>145</v>
      </c>
      <c r="B586" s="211">
        <v>2601</v>
      </c>
      <c r="C586" s="211" t="s">
        <v>144</v>
      </c>
      <c r="D586" s="211">
        <v>2123075</v>
      </c>
      <c r="E586" s="211">
        <v>1030</v>
      </c>
      <c r="F586" s="211">
        <v>1121</v>
      </c>
      <c r="G586" s="211">
        <v>1004</v>
      </c>
      <c r="I586" s="211" t="s">
        <v>1849</v>
      </c>
      <c r="J586" s="212" t="s">
        <v>363</v>
      </c>
      <c r="K586" s="211" t="s">
        <v>296</v>
      </c>
      <c r="L586" s="211" t="s">
        <v>442</v>
      </c>
      <c r="AD586" s="213"/>
    </row>
    <row r="587" spans="1:30" s="211" customFormat="1" x14ac:dyDescent="0.25">
      <c r="A587" s="211" t="s">
        <v>145</v>
      </c>
      <c r="B587" s="211">
        <v>2601</v>
      </c>
      <c r="C587" s="211" t="s">
        <v>144</v>
      </c>
      <c r="D587" s="211">
        <v>2123237</v>
      </c>
      <c r="E587" s="211">
        <v>1060</v>
      </c>
      <c r="G587" s="211">
        <v>1004</v>
      </c>
      <c r="I587" s="211" t="s">
        <v>1850</v>
      </c>
      <c r="J587" s="212" t="s">
        <v>363</v>
      </c>
      <c r="K587" s="211" t="s">
        <v>296</v>
      </c>
      <c r="L587" s="211" t="s">
        <v>468</v>
      </c>
      <c r="AD587" s="213"/>
    </row>
    <row r="588" spans="1:30" s="211" customFormat="1" x14ac:dyDescent="0.25">
      <c r="A588" s="211" t="s">
        <v>145</v>
      </c>
      <c r="B588" s="211">
        <v>2601</v>
      </c>
      <c r="C588" s="211" t="s">
        <v>144</v>
      </c>
      <c r="D588" s="211">
        <v>2123256</v>
      </c>
      <c r="E588" s="211">
        <v>1040</v>
      </c>
      <c r="G588" s="211">
        <v>1004</v>
      </c>
      <c r="I588" s="211" t="s">
        <v>1851</v>
      </c>
      <c r="J588" s="212" t="s">
        <v>363</v>
      </c>
      <c r="K588" s="211" t="s">
        <v>296</v>
      </c>
      <c r="L588" s="211" t="s">
        <v>469</v>
      </c>
      <c r="AD588" s="213"/>
    </row>
    <row r="589" spans="1:30" s="211" customFormat="1" x14ac:dyDescent="0.25">
      <c r="A589" s="211" t="s">
        <v>145</v>
      </c>
      <c r="B589" s="211">
        <v>2601</v>
      </c>
      <c r="C589" s="211" t="s">
        <v>144</v>
      </c>
      <c r="D589" s="211">
        <v>2123257</v>
      </c>
      <c r="E589" s="211">
        <v>1040</v>
      </c>
      <c r="G589" s="211">
        <v>1004</v>
      </c>
      <c r="I589" s="211" t="s">
        <v>1852</v>
      </c>
      <c r="J589" s="212" t="s">
        <v>363</v>
      </c>
      <c r="K589" s="211" t="s">
        <v>296</v>
      </c>
      <c r="L589" s="211" t="s">
        <v>449</v>
      </c>
      <c r="AD589" s="213"/>
    </row>
    <row r="590" spans="1:30" s="211" customFormat="1" x14ac:dyDescent="0.25">
      <c r="A590" s="211" t="s">
        <v>145</v>
      </c>
      <c r="B590" s="211">
        <v>2601</v>
      </c>
      <c r="C590" s="211" t="s">
        <v>144</v>
      </c>
      <c r="D590" s="211">
        <v>2123638</v>
      </c>
      <c r="E590" s="211">
        <v>1060</v>
      </c>
      <c r="F590" s="211">
        <v>1230</v>
      </c>
      <c r="G590" s="211">
        <v>1004</v>
      </c>
      <c r="I590" s="211" t="s">
        <v>1853</v>
      </c>
      <c r="J590" s="212" t="s">
        <v>363</v>
      </c>
      <c r="K590" s="211" t="s">
        <v>296</v>
      </c>
      <c r="L590" s="211" t="s">
        <v>633</v>
      </c>
      <c r="AD590" s="213"/>
    </row>
    <row r="591" spans="1:30" s="211" customFormat="1" x14ac:dyDescent="0.25">
      <c r="A591" s="211" t="s">
        <v>145</v>
      </c>
      <c r="B591" s="211">
        <v>2601</v>
      </c>
      <c r="C591" s="211" t="s">
        <v>144</v>
      </c>
      <c r="D591" s="211">
        <v>2123639</v>
      </c>
      <c r="E591" s="211">
        <v>1060</v>
      </c>
      <c r="G591" s="211">
        <v>1004</v>
      </c>
      <c r="I591" s="211" t="s">
        <v>1854</v>
      </c>
      <c r="J591" s="212" t="s">
        <v>363</v>
      </c>
      <c r="K591" s="211" t="s">
        <v>296</v>
      </c>
      <c r="L591" s="211" t="s">
        <v>1183</v>
      </c>
      <c r="AD591" s="213"/>
    </row>
    <row r="592" spans="1:30" s="211" customFormat="1" x14ac:dyDescent="0.25">
      <c r="A592" s="211" t="s">
        <v>145</v>
      </c>
      <c r="B592" s="211">
        <v>2601</v>
      </c>
      <c r="C592" s="211" t="s">
        <v>144</v>
      </c>
      <c r="D592" s="211">
        <v>2123757</v>
      </c>
      <c r="E592" s="211">
        <v>1060</v>
      </c>
      <c r="F592" s="211">
        <v>1220</v>
      </c>
      <c r="G592" s="211">
        <v>1004</v>
      </c>
      <c r="I592" s="211" t="s">
        <v>1855</v>
      </c>
      <c r="J592" s="212" t="s">
        <v>363</v>
      </c>
      <c r="K592" s="211" t="s">
        <v>296</v>
      </c>
      <c r="L592" s="211" t="s">
        <v>430</v>
      </c>
      <c r="AD592" s="213"/>
    </row>
    <row r="593" spans="1:30" s="211" customFormat="1" x14ac:dyDescent="0.25">
      <c r="A593" s="211" t="s">
        <v>145</v>
      </c>
      <c r="B593" s="211">
        <v>2601</v>
      </c>
      <c r="C593" s="211" t="s">
        <v>144</v>
      </c>
      <c r="D593" s="211">
        <v>2124570</v>
      </c>
      <c r="E593" s="211">
        <v>1020</v>
      </c>
      <c r="F593" s="211">
        <v>1110</v>
      </c>
      <c r="G593" s="211">
        <v>1004</v>
      </c>
      <c r="I593" s="211" t="s">
        <v>1856</v>
      </c>
      <c r="J593" s="212" t="s">
        <v>363</v>
      </c>
      <c r="K593" s="211" t="s">
        <v>294</v>
      </c>
      <c r="L593" s="211" t="s">
        <v>702</v>
      </c>
      <c r="AD593" s="213"/>
    </row>
    <row r="594" spans="1:30" s="211" customFormat="1" x14ac:dyDescent="0.25">
      <c r="A594" s="211" t="s">
        <v>145</v>
      </c>
      <c r="B594" s="211">
        <v>2601</v>
      </c>
      <c r="C594" s="211" t="s">
        <v>144</v>
      </c>
      <c r="D594" s="211">
        <v>2129778</v>
      </c>
      <c r="E594" s="211">
        <v>1060</v>
      </c>
      <c r="F594" s="211">
        <v>1242</v>
      </c>
      <c r="G594" s="211">
        <v>1004</v>
      </c>
      <c r="I594" s="211" t="s">
        <v>1857</v>
      </c>
      <c r="J594" s="212" t="s">
        <v>363</v>
      </c>
      <c r="K594" s="211" t="s">
        <v>296</v>
      </c>
      <c r="L594" s="211" t="s">
        <v>470</v>
      </c>
      <c r="AD594" s="213"/>
    </row>
    <row r="595" spans="1:30" s="211" customFormat="1" x14ac:dyDescent="0.25">
      <c r="A595" s="211" t="s">
        <v>145</v>
      </c>
      <c r="B595" s="211">
        <v>2601</v>
      </c>
      <c r="C595" s="211" t="s">
        <v>144</v>
      </c>
      <c r="D595" s="211">
        <v>2131226</v>
      </c>
      <c r="E595" s="211">
        <v>1060</v>
      </c>
      <c r="G595" s="211">
        <v>1004</v>
      </c>
      <c r="I595" s="211" t="s">
        <v>1785</v>
      </c>
      <c r="J595" s="212" t="s">
        <v>363</v>
      </c>
      <c r="K595" s="211" t="s">
        <v>296</v>
      </c>
      <c r="L595" s="211" t="s">
        <v>427</v>
      </c>
      <c r="AD595" s="213"/>
    </row>
    <row r="596" spans="1:30" s="211" customFormat="1" x14ac:dyDescent="0.25">
      <c r="A596" s="211" t="s">
        <v>145</v>
      </c>
      <c r="B596" s="211">
        <v>2601</v>
      </c>
      <c r="C596" s="211" t="s">
        <v>144</v>
      </c>
      <c r="D596" s="211">
        <v>2131230</v>
      </c>
      <c r="E596" s="211">
        <v>1060</v>
      </c>
      <c r="F596" s="211">
        <v>1220</v>
      </c>
      <c r="G596" s="211">
        <v>1004</v>
      </c>
      <c r="I596" s="211" t="s">
        <v>1858</v>
      </c>
      <c r="J596" s="212" t="s">
        <v>363</v>
      </c>
      <c r="K596" s="211" t="s">
        <v>296</v>
      </c>
      <c r="L596" s="211" t="s">
        <v>471</v>
      </c>
      <c r="AD596" s="213"/>
    </row>
    <row r="597" spans="1:30" s="211" customFormat="1" x14ac:dyDescent="0.25">
      <c r="A597" s="211" t="s">
        <v>145</v>
      </c>
      <c r="B597" s="211">
        <v>2601</v>
      </c>
      <c r="C597" s="211" t="s">
        <v>144</v>
      </c>
      <c r="D597" s="211">
        <v>2131233</v>
      </c>
      <c r="E597" s="211">
        <v>1030</v>
      </c>
      <c r="F597" s="211">
        <v>1122</v>
      </c>
      <c r="G597" s="211">
        <v>1004</v>
      </c>
      <c r="I597" s="211" t="s">
        <v>1859</v>
      </c>
      <c r="J597" s="212" t="s">
        <v>363</v>
      </c>
      <c r="K597" s="211" t="s">
        <v>296</v>
      </c>
      <c r="L597" s="211" t="s">
        <v>428</v>
      </c>
      <c r="AD597" s="213"/>
    </row>
    <row r="598" spans="1:30" s="211" customFormat="1" x14ac:dyDescent="0.25">
      <c r="A598" s="211" t="s">
        <v>145</v>
      </c>
      <c r="B598" s="211">
        <v>2601</v>
      </c>
      <c r="C598" s="211" t="s">
        <v>144</v>
      </c>
      <c r="D598" s="211">
        <v>2131517</v>
      </c>
      <c r="E598" s="211">
        <v>1040</v>
      </c>
      <c r="G598" s="211">
        <v>1004</v>
      </c>
      <c r="I598" s="211" t="s">
        <v>1860</v>
      </c>
      <c r="J598" s="212" t="s">
        <v>363</v>
      </c>
      <c r="K598" s="211" t="s">
        <v>296</v>
      </c>
      <c r="L598" s="211" t="s">
        <v>416</v>
      </c>
      <c r="AD598" s="213"/>
    </row>
    <row r="599" spans="1:30" s="211" customFormat="1" x14ac:dyDescent="0.25">
      <c r="A599" s="211" t="s">
        <v>145</v>
      </c>
      <c r="B599" s="211">
        <v>2601</v>
      </c>
      <c r="C599" s="211" t="s">
        <v>144</v>
      </c>
      <c r="D599" s="211">
        <v>2131518</v>
      </c>
      <c r="E599" s="211">
        <v>1040</v>
      </c>
      <c r="F599" s="211">
        <v>1230</v>
      </c>
      <c r="G599" s="211">
        <v>1004</v>
      </c>
      <c r="I599" s="211" t="s">
        <v>1861</v>
      </c>
      <c r="J599" s="212" t="s">
        <v>363</v>
      </c>
      <c r="K599" s="211" t="s">
        <v>296</v>
      </c>
      <c r="L599" s="211" t="s">
        <v>445</v>
      </c>
      <c r="AD599" s="213"/>
    </row>
    <row r="600" spans="1:30" s="211" customFormat="1" x14ac:dyDescent="0.25">
      <c r="A600" s="211" t="s">
        <v>145</v>
      </c>
      <c r="B600" s="211">
        <v>2601</v>
      </c>
      <c r="C600" s="211" t="s">
        <v>144</v>
      </c>
      <c r="D600" s="211">
        <v>2131525</v>
      </c>
      <c r="E600" s="211">
        <v>1060</v>
      </c>
      <c r="F600" s="211">
        <v>1122</v>
      </c>
      <c r="G600" s="211">
        <v>1004</v>
      </c>
      <c r="I600" s="211" t="s">
        <v>1862</v>
      </c>
      <c r="J600" s="212" t="s">
        <v>363</v>
      </c>
      <c r="K600" s="211" t="s">
        <v>296</v>
      </c>
      <c r="L600" s="211" t="s">
        <v>472</v>
      </c>
      <c r="AD600" s="213"/>
    </row>
    <row r="601" spans="1:30" s="211" customFormat="1" x14ac:dyDescent="0.25">
      <c r="A601" s="211" t="s">
        <v>145</v>
      </c>
      <c r="B601" s="211">
        <v>2601</v>
      </c>
      <c r="C601" s="211" t="s">
        <v>144</v>
      </c>
      <c r="D601" s="211">
        <v>2131530</v>
      </c>
      <c r="E601" s="211">
        <v>1040</v>
      </c>
      <c r="F601" s="211">
        <v>1220</v>
      </c>
      <c r="G601" s="211">
        <v>1004</v>
      </c>
      <c r="I601" s="211" t="s">
        <v>1863</v>
      </c>
      <c r="J601" s="212" t="s">
        <v>363</v>
      </c>
      <c r="K601" s="211" t="s">
        <v>296</v>
      </c>
      <c r="L601" s="211" t="s">
        <v>473</v>
      </c>
      <c r="AD601" s="213"/>
    </row>
    <row r="602" spans="1:30" s="211" customFormat="1" x14ac:dyDescent="0.25">
      <c r="A602" s="211" t="s">
        <v>145</v>
      </c>
      <c r="B602" s="211">
        <v>2601</v>
      </c>
      <c r="C602" s="211" t="s">
        <v>144</v>
      </c>
      <c r="D602" s="211">
        <v>2131531</v>
      </c>
      <c r="E602" s="211">
        <v>1030</v>
      </c>
      <c r="F602" s="211">
        <v>1122</v>
      </c>
      <c r="G602" s="211">
        <v>1004</v>
      </c>
      <c r="I602" s="211" t="s">
        <v>1864</v>
      </c>
      <c r="J602" s="212" t="s">
        <v>363</v>
      </c>
      <c r="K602" s="211" t="s">
        <v>296</v>
      </c>
      <c r="L602" s="211" t="s">
        <v>436</v>
      </c>
      <c r="AD602" s="213"/>
    </row>
    <row r="603" spans="1:30" s="211" customFormat="1" x14ac:dyDescent="0.25">
      <c r="A603" s="211" t="s">
        <v>145</v>
      </c>
      <c r="B603" s="211">
        <v>2601</v>
      </c>
      <c r="C603" s="211" t="s">
        <v>144</v>
      </c>
      <c r="D603" s="211">
        <v>2131534</v>
      </c>
      <c r="E603" s="211">
        <v>1030</v>
      </c>
      <c r="F603" s="211">
        <v>1122</v>
      </c>
      <c r="G603" s="211">
        <v>1004</v>
      </c>
      <c r="I603" s="211" t="s">
        <v>1865</v>
      </c>
      <c r="J603" s="212" t="s">
        <v>363</v>
      </c>
      <c r="K603" s="211" t="s">
        <v>296</v>
      </c>
      <c r="L603" s="211" t="s">
        <v>437</v>
      </c>
      <c r="AD603" s="213"/>
    </row>
    <row r="604" spans="1:30" s="211" customFormat="1" x14ac:dyDescent="0.25">
      <c r="A604" s="211" t="s">
        <v>145</v>
      </c>
      <c r="B604" s="211">
        <v>2601</v>
      </c>
      <c r="C604" s="211" t="s">
        <v>144</v>
      </c>
      <c r="D604" s="211">
        <v>2131535</v>
      </c>
      <c r="E604" s="211">
        <v>1060</v>
      </c>
      <c r="G604" s="211">
        <v>1004</v>
      </c>
      <c r="I604" s="211" t="s">
        <v>1866</v>
      </c>
      <c r="J604" s="212" t="s">
        <v>363</v>
      </c>
      <c r="K604" s="211" t="s">
        <v>296</v>
      </c>
      <c r="L604" s="211" t="s">
        <v>474</v>
      </c>
      <c r="AD604" s="213"/>
    </row>
    <row r="605" spans="1:30" s="211" customFormat="1" x14ac:dyDescent="0.25">
      <c r="A605" s="211" t="s">
        <v>145</v>
      </c>
      <c r="B605" s="211">
        <v>2601</v>
      </c>
      <c r="C605" s="211" t="s">
        <v>144</v>
      </c>
      <c r="D605" s="211">
        <v>2131542</v>
      </c>
      <c r="E605" s="211">
        <v>1040</v>
      </c>
      <c r="F605" s="211">
        <v>1211</v>
      </c>
      <c r="G605" s="211">
        <v>1004</v>
      </c>
      <c r="I605" s="211" t="s">
        <v>1867</v>
      </c>
      <c r="J605" s="212" t="s">
        <v>363</v>
      </c>
      <c r="K605" s="211" t="s">
        <v>296</v>
      </c>
      <c r="L605" s="211" t="s">
        <v>439</v>
      </c>
      <c r="AD605" s="213"/>
    </row>
    <row r="606" spans="1:30" s="211" customFormat="1" x14ac:dyDescent="0.25">
      <c r="A606" s="211" t="s">
        <v>145</v>
      </c>
      <c r="B606" s="211">
        <v>2601</v>
      </c>
      <c r="C606" s="211" t="s">
        <v>144</v>
      </c>
      <c r="D606" s="211">
        <v>3005645</v>
      </c>
      <c r="E606" s="211">
        <v>1040</v>
      </c>
      <c r="F606" s="211">
        <v>1242</v>
      </c>
      <c r="G606" s="211">
        <v>1004</v>
      </c>
      <c r="I606" s="211" t="s">
        <v>1857</v>
      </c>
      <c r="J606" s="212" t="s">
        <v>363</v>
      </c>
      <c r="K606" s="211" t="s">
        <v>296</v>
      </c>
      <c r="L606" s="211" t="s">
        <v>470</v>
      </c>
      <c r="AD606" s="213"/>
    </row>
    <row r="607" spans="1:30" s="211" customFormat="1" x14ac:dyDescent="0.25">
      <c r="A607" s="211" t="s">
        <v>145</v>
      </c>
      <c r="B607" s="211">
        <v>2601</v>
      </c>
      <c r="C607" s="211" t="s">
        <v>144</v>
      </c>
      <c r="D607" s="211">
        <v>3006418</v>
      </c>
      <c r="E607" s="211">
        <v>1040</v>
      </c>
      <c r="F607" s="211">
        <v>1230</v>
      </c>
      <c r="G607" s="211">
        <v>1004</v>
      </c>
      <c r="I607" s="211" t="s">
        <v>1868</v>
      </c>
      <c r="J607" s="212" t="s">
        <v>363</v>
      </c>
      <c r="K607" s="211" t="s">
        <v>296</v>
      </c>
      <c r="L607" s="211" t="s">
        <v>475</v>
      </c>
      <c r="AD607" s="213"/>
    </row>
    <row r="608" spans="1:30" s="211" customFormat="1" x14ac:dyDescent="0.25">
      <c r="A608" s="211" t="s">
        <v>145</v>
      </c>
      <c r="B608" s="211">
        <v>2601</v>
      </c>
      <c r="C608" s="211" t="s">
        <v>144</v>
      </c>
      <c r="D608" s="211">
        <v>3007010</v>
      </c>
      <c r="E608" s="211">
        <v>1060</v>
      </c>
      <c r="F608" s="211">
        <v>1274</v>
      </c>
      <c r="G608" s="211">
        <v>1004</v>
      </c>
      <c r="I608" s="211" t="s">
        <v>1869</v>
      </c>
      <c r="J608" s="212" t="s">
        <v>363</v>
      </c>
      <c r="K608" s="211" t="s">
        <v>296</v>
      </c>
      <c r="L608" s="211" t="s">
        <v>450</v>
      </c>
      <c r="AD608" s="213"/>
    </row>
    <row r="609" spans="1:30" s="211" customFormat="1" x14ac:dyDescent="0.25">
      <c r="A609" s="211" t="s">
        <v>145</v>
      </c>
      <c r="B609" s="211">
        <v>2601</v>
      </c>
      <c r="C609" s="211" t="s">
        <v>144</v>
      </c>
      <c r="D609" s="211">
        <v>3013502</v>
      </c>
      <c r="E609" s="211">
        <v>1040</v>
      </c>
      <c r="F609" s="211">
        <v>1130</v>
      </c>
      <c r="G609" s="211">
        <v>1004</v>
      </c>
      <c r="I609" s="211" t="s">
        <v>1870</v>
      </c>
      <c r="J609" s="212" t="s">
        <v>363</v>
      </c>
      <c r="K609" s="211" t="s">
        <v>296</v>
      </c>
      <c r="L609" s="211" t="s">
        <v>434</v>
      </c>
      <c r="AD609" s="213"/>
    </row>
    <row r="610" spans="1:30" s="211" customFormat="1" x14ac:dyDescent="0.25">
      <c r="A610" s="211" t="s">
        <v>145</v>
      </c>
      <c r="B610" s="211">
        <v>2601</v>
      </c>
      <c r="C610" s="211" t="s">
        <v>144</v>
      </c>
      <c r="D610" s="211">
        <v>3144949</v>
      </c>
      <c r="E610" s="211">
        <v>1030</v>
      </c>
      <c r="F610" s="211">
        <v>1122</v>
      </c>
      <c r="G610" s="211">
        <v>1004</v>
      </c>
      <c r="I610" s="211" t="s">
        <v>1871</v>
      </c>
      <c r="J610" s="212" t="s">
        <v>363</v>
      </c>
      <c r="K610" s="211" t="s">
        <v>296</v>
      </c>
      <c r="L610" s="211" t="s">
        <v>476</v>
      </c>
      <c r="AD610" s="213"/>
    </row>
    <row r="611" spans="1:30" s="211" customFormat="1" x14ac:dyDescent="0.25">
      <c r="A611" s="211" t="s">
        <v>145</v>
      </c>
      <c r="B611" s="211">
        <v>2601</v>
      </c>
      <c r="C611" s="211" t="s">
        <v>144</v>
      </c>
      <c r="D611" s="211">
        <v>3144972</v>
      </c>
      <c r="E611" s="211">
        <v>1030</v>
      </c>
      <c r="F611" s="211">
        <v>1110</v>
      </c>
      <c r="G611" s="211">
        <v>1004</v>
      </c>
      <c r="I611" s="211" t="s">
        <v>1872</v>
      </c>
      <c r="J611" s="212" t="s">
        <v>363</v>
      </c>
      <c r="K611" s="211" t="s">
        <v>296</v>
      </c>
      <c r="L611" s="211" t="s">
        <v>440</v>
      </c>
      <c r="AD611" s="213"/>
    </row>
    <row r="612" spans="1:30" s="211" customFormat="1" x14ac:dyDescent="0.25">
      <c r="A612" s="211" t="s">
        <v>145</v>
      </c>
      <c r="B612" s="211">
        <v>2601</v>
      </c>
      <c r="C612" s="211" t="s">
        <v>144</v>
      </c>
      <c r="D612" s="211">
        <v>3144991</v>
      </c>
      <c r="E612" s="211">
        <v>1030</v>
      </c>
      <c r="F612" s="211">
        <v>1122</v>
      </c>
      <c r="G612" s="211">
        <v>1004</v>
      </c>
      <c r="I612" s="211" t="s">
        <v>1873</v>
      </c>
      <c r="J612" s="212" t="s">
        <v>363</v>
      </c>
      <c r="K612" s="211" t="s">
        <v>296</v>
      </c>
      <c r="L612" s="211" t="s">
        <v>477</v>
      </c>
      <c r="AD612" s="213"/>
    </row>
    <row r="613" spans="1:30" s="211" customFormat="1" x14ac:dyDescent="0.25">
      <c r="A613" s="211" t="s">
        <v>145</v>
      </c>
      <c r="B613" s="211">
        <v>2601</v>
      </c>
      <c r="C613" s="211" t="s">
        <v>144</v>
      </c>
      <c r="D613" s="211">
        <v>3144994</v>
      </c>
      <c r="E613" s="211">
        <v>1060</v>
      </c>
      <c r="F613" s="211">
        <v>1274</v>
      </c>
      <c r="G613" s="211">
        <v>1004</v>
      </c>
      <c r="I613" s="211" t="s">
        <v>1803</v>
      </c>
      <c r="J613" s="212" t="s">
        <v>363</v>
      </c>
      <c r="K613" s="211" t="s">
        <v>296</v>
      </c>
      <c r="L613" s="211" t="s">
        <v>438</v>
      </c>
      <c r="AD613" s="213"/>
    </row>
    <row r="614" spans="1:30" s="211" customFormat="1" x14ac:dyDescent="0.25">
      <c r="A614" s="211" t="s">
        <v>145</v>
      </c>
      <c r="B614" s="211">
        <v>2601</v>
      </c>
      <c r="C614" s="211" t="s">
        <v>144</v>
      </c>
      <c r="D614" s="211">
        <v>3145010</v>
      </c>
      <c r="E614" s="211">
        <v>1040</v>
      </c>
      <c r="F614" s="211">
        <v>1220</v>
      </c>
      <c r="G614" s="211">
        <v>1004</v>
      </c>
      <c r="I614" s="211" t="s">
        <v>1874</v>
      </c>
      <c r="J614" s="212" t="s">
        <v>363</v>
      </c>
      <c r="K614" s="211" t="s">
        <v>296</v>
      </c>
      <c r="L614" s="211" t="s">
        <v>471</v>
      </c>
      <c r="AD614" s="213"/>
    </row>
    <row r="615" spans="1:30" s="211" customFormat="1" x14ac:dyDescent="0.25">
      <c r="A615" s="211" t="s">
        <v>145</v>
      </c>
      <c r="B615" s="211">
        <v>2601</v>
      </c>
      <c r="C615" s="211" t="s">
        <v>144</v>
      </c>
      <c r="D615" s="211">
        <v>3145011</v>
      </c>
      <c r="E615" s="211">
        <v>1030</v>
      </c>
      <c r="F615" s="211">
        <v>1122</v>
      </c>
      <c r="G615" s="211">
        <v>1004</v>
      </c>
      <c r="I615" s="211" t="s">
        <v>1875</v>
      </c>
      <c r="J615" s="212" t="s">
        <v>363</v>
      </c>
      <c r="K615" s="211" t="s">
        <v>296</v>
      </c>
      <c r="L615" s="211" t="s">
        <v>432</v>
      </c>
      <c r="AD615" s="213"/>
    </row>
    <row r="616" spans="1:30" s="211" customFormat="1" x14ac:dyDescent="0.25">
      <c r="A616" s="211" t="s">
        <v>145</v>
      </c>
      <c r="B616" s="211">
        <v>2601</v>
      </c>
      <c r="C616" s="211" t="s">
        <v>144</v>
      </c>
      <c r="D616" s="211">
        <v>3145022</v>
      </c>
      <c r="E616" s="211">
        <v>1020</v>
      </c>
      <c r="F616" s="211">
        <v>1122</v>
      </c>
      <c r="G616" s="211">
        <v>1004</v>
      </c>
      <c r="I616" s="211" t="s">
        <v>1827</v>
      </c>
      <c r="J616" s="212" t="s">
        <v>363</v>
      </c>
      <c r="K616" s="211" t="s">
        <v>296</v>
      </c>
      <c r="L616" s="211" t="s">
        <v>453</v>
      </c>
      <c r="AD616" s="213"/>
    </row>
    <row r="617" spans="1:30" s="211" customFormat="1" x14ac:dyDescent="0.25">
      <c r="A617" s="211" t="s">
        <v>145</v>
      </c>
      <c r="B617" s="211">
        <v>2601</v>
      </c>
      <c r="C617" s="211" t="s">
        <v>144</v>
      </c>
      <c r="D617" s="211">
        <v>3145025</v>
      </c>
      <c r="E617" s="211">
        <v>1040</v>
      </c>
      <c r="F617" s="211">
        <v>1220</v>
      </c>
      <c r="G617" s="211">
        <v>1004</v>
      </c>
      <c r="I617" s="211" t="s">
        <v>1863</v>
      </c>
      <c r="J617" s="212" t="s">
        <v>363</v>
      </c>
      <c r="K617" s="211" t="s">
        <v>296</v>
      </c>
      <c r="L617" s="211" t="s">
        <v>473</v>
      </c>
      <c r="AD617" s="213"/>
    </row>
    <row r="618" spans="1:30" s="211" customFormat="1" x14ac:dyDescent="0.25">
      <c r="A618" s="211" t="s">
        <v>145</v>
      </c>
      <c r="B618" s="211">
        <v>2601</v>
      </c>
      <c r="C618" s="211" t="s">
        <v>144</v>
      </c>
      <c r="D618" s="211">
        <v>9023797</v>
      </c>
      <c r="E618" s="211">
        <v>1020</v>
      </c>
      <c r="F618" s="211">
        <v>1122</v>
      </c>
      <c r="G618" s="211">
        <v>1004</v>
      </c>
      <c r="I618" s="211" t="s">
        <v>1876</v>
      </c>
      <c r="J618" s="212" t="s">
        <v>363</v>
      </c>
      <c r="K618" s="211" t="s">
        <v>296</v>
      </c>
      <c r="L618" s="211" t="s">
        <v>478</v>
      </c>
      <c r="AD618" s="213"/>
    </row>
    <row r="619" spans="1:30" s="211" customFormat="1" x14ac:dyDescent="0.25">
      <c r="A619" s="211" t="s">
        <v>145</v>
      </c>
      <c r="B619" s="211">
        <v>2601</v>
      </c>
      <c r="C619" s="211" t="s">
        <v>144</v>
      </c>
      <c r="D619" s="211">
        <v>9023798</v>
      </c>
      <c r="E619" s="211">
        <v>1020</v>
      </c>
      <c r="F619" s="211">
        <v>1122</v>
      </c>
      <c r="G619" s="211">
        <v>1004</v>
      </c>
      <c r="I619" s="211" t="s">
        <v>1877</v>
      </c>
      <c r="J619" s="212" t="s">
        <v>363</v>
      </c>
      <c r="K619" s="211" t="s">
        <v>296</v>
      </c>
      <c r="L619" s="211" t="s">
        <v>478</v>
      </c>
      <c r="AD619" s="213"/>
    </row>
    <row r="620" spans="1:30" s="211" customFormat="1" x14ac:dyDescent="0.25">
      <c r="A620" s="211" t="s">
        <v>145</v>
      </c>
      <c r="B620" s="211">
        <v>2601</v>
      </c>
      <c r="C620" s="211" t="s">
        <v>144</v>
      </c>
      <c r="D620" s="211">
        <v>9023802</v>
      </c>
      <c r="E620" s="211">
        <v>1060</v>
      </c>
      <c r="F620" s="211">
        <v>1122</v>
      </c>
      <c r="G620" s="211">
        <v>1004</v>
      </c>
      <c r="I620" s="211" t="s">
        <v>1871</v>
      </c>
      <c r="J620" s="212" t="s">
        <v>363</v>
      </c>
      <c r="K620" s="211" t="s">
        <v>296</v>
      </c>
      <c r="L620" s="211" t="s">
        <v>476</v>
      </c>
      <c r="AD620" s="213"/>
    </row>
    <row r="621" spans="1:30" s="211" customFormat="1" x14ac:dyDescent="0.25">
      <c r="A621" s="211" t="s">
        <v>145</v>
      </c>
      <c r="B621" s="211">
        <v>2601</v>
      </c>
      <c r="C621" s="211" t="s">
        <v>144</v>
      </c>
      <c r="D621" s="211">
        <v>9023804</v>
      </c>
      <c r="E621" s="211">
        <v>1030</v>
      </c>
      <c r="F621" s="211">
        <v>1122</v>
      </c>
      <c r="G621" s="211">
        <v>1004</v>
      </c>
      <c r="I621" s="211" t="s">
        <v>1878</v>
      </c>
      <c r="J621" s="212" t="s">
        <v>363</v>
      </c>
      <c r="K621" s="211" t="s">
        <v>296</v>
      </c>
      <c r="L621" s="211" t="s">
        <v>472</v>
      </c>
      <c r="AD621" s="213"/>
    </row>
    <row r="622" spans="1:30" s="211" customFormat="1" x14ac:dyDescent="0.25">
      <c r="A622" s="211" t="s">
        <v>145</v>
      </c>
      <c r="B622" s="211">
        <v>2601</v>
      </c>
      <c r="C622" s="211" t="s">
        <v>144</v>
      </c>
      <c r="D622" s="211">
        <v>9023807</v>
      </c>
      <c r="E622" s="211">
        <v>1060</v>
      </c>
      <c r="F622" s="211">
        <v>1122</v>
      </c>
      <c r="G622" s="211">
        <v>1004</v>
      </c>
      <c r="I622" s="211" t="s">
        <v>1879</v>
      </c>
      <c r="J622" s="212" t="s">
        <v>363</v>
      </c>
      <c r="K622" s="211" t="s">
        <v>296</v>
      </c>
      <c r="L622" s="211" t="s">
        <v>455</v>
      </c>
      <c r="AD622" s="213"/>
    </row>
    <row r="623" spans="1:30" s="211" customFormat="1" x14ac:dyDescent="0.25">
      <c r="A623" s="211" t="s">
        <v>145</v>
      </c>
      <c r="B623" s="211">
        <v>2601</v>
      </c>
      <c r="C623" s="211" t="s">
        <v>144</v>
      </c>
      <c r="D623" s="211">
        <v>9023810</v>
      </c>
      <c r="E623" s="211">
        <v>1040</v>
      </c>
      <c r="F623" s="211">
        <v>1122</v>
      </c>
      <c r="G623" s="211">
        <v>1004</v>
      </c>
      <c r="I623" s="211" t="s">
        <v>1880</v>
      </c>
      <c r="J623" s="212" t="s">
        <v>363</v>
      </c>
      <c r="K623" s="211" t="s">
        <v>296</v>
      </c>
      <c r="L623" s="211" t="s">
        <v>417</v>
      </c>
      <c r="AD623" s="213"/>
    </row>
    <row r="624" spans="1:30" s="211" customFormat="1" x14ac:dyDescent="0.25">
      <c r="A624" s="211" t="s">
        <v>145</v>
      </c>
      <c r="B624" s="211">
        <v>2601</v>
      </c>
      <c r="C624" s="211" t="s">
        <v>144</v>
      </c>
      <c r="D624" s="211">
        <v>9023812</v>
      </c>
      <c r="E624" s="211">
        <v>1060</v>
      </c>
      <c r="F624" s="211">
        <v>1122</v>
      </c>
      <c r="G624" s="211">
        <v>1004</v>
      </c>
      <c r="I624" s="211" t="s">
        <v>1881</v>
      </c>
      <c r="J624" s="212" t="s">
        <v>363</v>
      </c>
      <c r="K624" s="211" t="s">
        <v>296</v>
      </c>
      <c r="L624" s="211" t="s">
        <v>426</v>
      </c>
      <c r="AD624" s="213"/>
    </row>
    <row r="625" spans="1:30" s="211" customFormat="1" x14ac:dyDescent="0.25">
      <c r="A625" s="211" t="s">
        <v>145</v>
      </c>
      <c r="B625" s="211">
        <v>2601</v>
      </c>
      <c r="C625" s="211" t="s">
        <v>144</v>
      </c>
      <c r="D625" s="211">
        <v>9023814</v>
      </c>
      <c r="E625" s="211">
        <v>1040</v>
      </c>
      <c r="F625" s="211">
        <v>1220</v>
      </c>
      <c r="G625" s="211">
        <v>1004</v>
      </c>
      <c r="I625" s="211" t="s">
        <v>1882</v>
      </c>
      <c r="J625" s="212" t="s">
        <v>363</v>
      </c>
      <c r="K625" s="211" t="s">
        <v>296</v>
      </c>
      <c r="L625" s="211" t="s">
        <v>441</v>
      </c>
      <c r="AD625" s="213"/>
    </row>
    <row r="626" spans="1:30" s="211" customFormat="1" x14ac:dyDescent="0.25">
      <c r="A626" s="211" t="s">
        <v>145</v>
      </c>
      <c r="B626" s="211">
        <v>2601</v>
      </c>
      <c r="C626" s="211" t="s">
        <v>144</v>
      </c>
      <c r="D626" s="211">
        <v>9023816</v>
      </c>
      <c r="E626" s="211">
        <v>1020</v>
      </c>
      <c r="F626" s="211">
        <v>1122</v>
      </c>
      <c r="G626" s="211">
        <v>1004</v>
      </c>
      <c r="I626" s="211" t="s">
        <v>1769</v>
      </c>
      <c r="J626" s="212" t="s">
        <v>363</v>
      </c>
      <c r="K626" s="211" t="s">
        <v>296</v>
      </c>
      <c r="L626" s="211" t="s">
        <v>412</v>
      </c>
      <c r="AD626" s="213"/>
    </row>
    <row r="627" spans="1:30" s="211" customFormat="1" x14ac:dyDescent="0.25">
      <c r="A627" s="211" t="s">
        <v>145</v>
      </c>
      <c r="B627" s="211">
        <v>2601</v>
      </c>
      <c r="C627" s="211" t="s">
        <v>144</v>
      </c>
      <c r="D627" s="211">
        <v>9023817</v>
      </c>
      <c r="E627" s="211">
        <v>1060</v>
      </c>
      <c r="G627" s="211">
        <v>1004</v>
      </c>
      <c r="I627" s="211" t="s">
        <v>1844</v>
      </c>
      <c r="J627" s="212" t="s">
        <v>363</v>
      </c>
      <c r="K627" s="211" t="s">
        <v>296</v>
      </c>
      <c r="L627" s="211" t="s">
        <v>466</v>
      </c>
      <c r="AD627" s="213"/>
    </row>
    <row r="628" spans="1:30" s="211" customFormat="1" x14ac:dyDescent="0.25">
      <c r="A628" s="211" t="s">
        <v>145</v>
      </c>
      <c r="B628" s="211">
        <v>2601</v>
      </c>
      <c r="C628" s="211" t="s">
        <v>144</v>
      </c>
      <c r="D628" s="211">
        <v>9023818</v>
      </c>
      <c r="E628" s="211">
        <v>1040</v>
      </c>
      <c r="G628" s="211">
        <v>1004</v>
      </c>
      <c r="I628" s="211" t="s">
        <v>1883</v>
      </c>
      <c r="J628" s="212" t="s">
        <v>363</v>
      </c>
      <c r="K628" s="211" t="s">
        <v>296</v>
      </c>
      <c r="L628" s="211" t="s">
        <v>469</v>
      </c>
      <c r="AD628" s="213"/>
    </row>
    <row r="629" spans="1:30" s="211" customFormat="1" x14ac:dyDescent="0.25">
      <c r="A629" s="211" t="s">
        <v>145</v>
      </c>
      <c r="B629" s="211">
        <v>2601</v>
      </c>
      <c r="C629" s="211" t="s">
        <v>144</v>
      </c>
      <c r="D629" s="211">
        <v>9023819</v>
      </c>
      <c r="E629" s="211">
        <v>1060</v>
      </c>
      <c r="G629" s="211">
        <v>1004</v>
      </c>
      <c r="I629" s="211" t="s">
        <v>1884</v>
      </c>
      <c r="J629" s="212" t="s">
        <v>363</v>
      </c>
      <c r="K629" s="211" t="s">
        <v>296</v>
      </c>
      <c r="L629" s="211" t="s">
        <v>474</v>
      </c>
      <c r="AD629" s="213"/>
    </row>
    <row r="630" spans="1:30" s="211" customFormat="1" x14ac:dyDescent="0.25">
      <c r="A630" s="211" t="s">
        <v>145</v>
      </c>
      <c r="B630" s="211">
        <v>2601</v>
      </c>
      <c r="C630" s="211" t="s">
        <v>144</v>
      </c>
      <c r="D630" s="211">
        <v>9023822</v>
      </c>
      <c r="E630" s="211">
        <v>1040</v>
      </c>
      <c r="G630" s="211">
        <v>1004</v>
      </c>
      <c r="I630" s="211" t="s">
        <v>1885</v>
      </c>
      <c r="J630" s="212" t="s">
        <v>363</v>
      </c>
      <c r="K630" s="211" t="s">
        <v>296</v>
      </c>
      <c r="L630" s="211" t="s">
        <v>978</v>
      </c>
      <c r="AD630" s="213"/>
    </row>
    <row r="631" spans="1:30" s="211" customFormat="1" x14ac:dyDescent="0.25">
      <c r="A631" s="211" t="s">
        <v>145</v>
      </c>
      <c r="B631" s="211">
        <v>2601</v>
      </c>
      <c r="C631" s="211" t="s">
        <v>144</v>
      </c>
      <c r="D631" s="211">
        <v>9023824</v>
      </c>
      <c r="E631" s="211">
        <v>1060</v>
      </c>
      <c r="F631" s="211">
        <v>1211</v>
      </c>
      <c r="G631" s="211">
        <v>1004</v>
      </c>
      <c r="I631" s="211" t="s">
        <v>1886</v>
      </c>
      <c r="J631" s="212" t="s">
        <v>363</v>
      </c>
      <c r="K631" s="211" t="s">
        <v>296</v>
      </c>
      <c r="L631" s="211" t="s">
        <v>424</v>
      </c>
      <c r="AD631" s="213"/>
    </row>
    <row r="632" spans="1:30" s="211" customFormat="1" x14ac:dyDescent="0.25">
      <c r="A632" s="211" t="s">
        <v>145</v>
      </c>
      <c r="B632" s="211">
        <v>2601</v>
      </c>
      <c r="C632" s="211" t="s">
        <v>144</v>
      </c>
      <c r="D632" s="211">
        <v>9023825</v>
      </c>
      <c r="E632" s="211">
        <v>1060</v>
      </c>
      <c r="F632" s="211">
        <v>1211</v>
      </c>
      <c r="G632" s="211">
        <v>1004</v>
      </c>
      <c r="I632" s="211" t="s">
        <v>1782</v>
      </c>
      <c r="J632" s="212" t="s">
        <v>363</v>
      </c>
      <c r="K632" s="211" t="s">
        <v>296</v>
      </c>
      <c r="L632" s="211" t="s">
        <v>424</v>
      </c>
      <c r="AD632" s="213"/>
    </row>
    <row r="633" spans="1:30" s="211" customFormat="1" x14ac:dyDescent="0.25">
      <c r="A633" s="211" t="s">
        <v>145</v>
      </c>
      <c r="B633" s="211">
        <v>2601</v>
      </c>
      <c r="C633" s="211" t="s">
        <v>144</v>
      </c>
      <c r="D633" s="211">
        <v>9023827</v>
      </c>
      <c r="E633" s="211">
        <v>1060</v>
      </c>
      <c r="F633" s="211">
        <v>1122</v>
      </c>
      <c r="G633" s="211">
        <v>1004</v>
      </c>
      <c r="I633" s="211" t="s">
        <v>1887</v>
      </c>
      <c r="J633" s="212" t="s">
        <v>363</v>
      </c>
      <c r="K633" s="211" t="s">
        <v>296</v>
      </c>
      <c r="L633" s="211" t="s">
        <v>448</v>
      </c>
      <c r="AD633" s="213"/>
    </row>
    <row r="634" spans="1:30" s="211" customFormat="1" x14ac:dyDescent="0.25">
      <c r="A634" s="211" t="s">
        <v>145</v>
      </c>
      <c r="B634" s="211">
        <v>2601</v>
      </c>
      <c r="C634" s="211" t="s">
        <v>144</v>
      </c>
      <c r="D634" s="211">
        <v>9063299</v>
      </c>
      <c r="E634" s="211">
        <v>1060</v>
      </c>
      <c r="F634" s="211">
        <v>1122</v>
      </c>
      <c r="G634" s="211">
        <v>1004</v>
      </c>
      <c r="I634" s="211" t="s">
        <v>1888</v>
      </c>
      <c r="J634" s="212" t="s">
        <v>363</v>
      </c>
      <c r="K634" s="211" t="s">
        <v>296</v>
      </c>
      <c r="L634" s="211" t="s">
        <v>425</v>
      </c>
      <c r="AD634" s="213"/>
    </row>
    <row r="635" spans="1:30" s="211" customFormat="1" x14ac:dyDescent="0.25">
      <c r="A635" s="211" t="s">
        <v>145</v>
      </c>
      <c r="B635" s="211">
        <v>2601</v>
      </c>
      <c r="C635" s="211" t="s">
        <v>144</v>
      </c>
      <c r="D635" s="211">
        <v>9063312</v>
      </c>
      <c r="E635" s="211">
        <v>1060</v>
      </c>
      <c r="F635" s="211">
        <v>1230</v>
      </c>
      <c r="G635" s="211">
        <v>1004</v>
      </c>
      <c r="I635" s="211" t="s">
        <v>1889</v>
      </c>
      <c r="J635" s="212" t="s">
        <v>363</v>
      </c>
      <c r="K635" s="211" t="s">
        <v>296</v>
      </c>
      <c r="L635" s="211" t="s">
        <v>475</v>
      </c>
      <c r="AD635" s="213"/>
    </row>
    <row r="636" spans="1:30" s="211" customFormat="1" x14ac:dyDescent="0.25">
      <c r="A636" s="211" t="s">
        <v>145</v>
      </c>
      <c r="B636" s="211">
        <v>2601</v>
      </c>
      <c r="C636" s="211" t="s">
        <v>144</v>
      </c>
      <c r="D636" s="211">
        <v>9063314</v>
      </c>
      <c r="E636" s="211">
        <v>1060</v>
      </c>
      <c r="G636" s="211">
        <v>1004</v>
      </c>
      <c r="I636" s="211" t="s">
        <v>1890</v>
      </c>
      <c r="J636" s="212" t="s">
        <v>363</v>
      </c>
      <c r="K636" s="211" t="s">
        <v>296</v>
      </c>
      <c r="L636" s="211" t="s">
        <v>468</v>
      </c>
      <c r="AD636" s="213"/>
    </row>
    <row r="637" spans="1:30" s="211" customFormat="1" x14ac:dyDescent="0.25">
      <c r="A637" s="211" t="s">
        <v>145</v>
      </c>
      <c r="B637" s="211">
        <v>2601</v>
      </c>
      <c r="C637" s="211" t="s">
        <v>144</v>
      </c>
      <c r="D637" s="211">
        <v>9080777</v>
      </c>
      <c r="E637" s="211">
        <v>1060</v>
      </c>
      <c r="F637" s="211">
        <v>1251</v>
      </c>
      <c r="G637" s="211">
        <v>1004</v>
      </c>
      <c r="I637" s="211" t="s">
        <v>1891</v>
      </c>
      <c r="J637" s="212" t="s">
        <v>363</v>
      </c>
      <c r="K637" s="211" t="s">
        <v>296</v>
      </c>
      <c r="L637" s="211" t="s">
        <v>467</v>
      </c>
      <c r="AD637" s="213"/>
    </row>
    <row r="638" spans="1:30" s="211" customFormat="1" x14ac:dyDescent="0.25">
      <c r="A638" s="211" t="s">
        <v>145</v>
      </c>
      <c r="B638" s="211">
        <v>2601</v>
      </c>
      <c r="C638" s="211" t="s">
        <v>144</v>
      </c>
      <c r="D638" s="211">
        <v>9080782</v>
      </c>
      <c r="E638" s="211">
        <v>1060</v>
      </c>
      <c r="F638" s="211">
        <v>1122</v>
      </c>
      <c r="G638" s="211">
        <v>1004</v>
      </c>
      <c r="I638" s="211" t="s">
        <v>1892</v>
      </c>
      <c r="J638" s="212" t="s">
        <v>363</v>
      </c>
      <c r="K638" s="211" t="s">
        <v>296</v>
      </c>
      <c r="L638" s="211" t="s">
        <v>477</v>
      </c>
      <c r="AD638" s="213"/>
    </row>
    <row r="639" spans="1:30" s="211" customFormat="1" x14ac:dyDescent="0.25">
      <c r="A639" s="211" t="s">
        <v>145</v>
      </c>
      <c r="B639" s="211">
        <v>2601</v>
      </c>
      <c r="C639" s="211" t="s">
        <v>144</v>
      </c>
      <c r="D639" s="211">
        <v>9080788</v>
      </c>
      <c r="E639" s="211">
        <v>1060</v>
      </c>
      <c r="G639" s="211">
        <v>1004</v>
      </c>
      <c r="I639" s="211" t="s">
        <v>1893</v>
      </c>
      <c r="J639" s="212" t="s">
        <v>363</v>
      </c>
      <c r="K639" s="211" t="s">
        <v>296</v>
      </c>
      <c r="L639" s="211" t="s">
        <v>465</v>
      </c>
      <c r="AD639" s="213"/>
    </row>
    <row r="640" spans="1:30" s="211" customFormat="1" x14ac:dyDescent="0.25">
      <c r="A640" s="211" t="s">
        <v>145</v>
      </c>
      <c r="B640" s="211">
        <v>2601</v>
      </c>
      <c r="C640" s="211" t="s">
        <v>144</v>
      </c>
      <c r="D640" s="211">
        <v>11527505</v>
      </c>
      <c r="E640" s="211">
        <v>1030</v>
      </c>
      <c r="F640" s="211">
        <v>1122</v>
      </c>
      <c r="G640" s="211">
        <v>1004</v>
      </c>
      <c r="I640" s="211" t="s">
        <v>1815</v>
      </c>
      <c r="J640" s="212" t="s">
        <v>363</v>
      </c>
      <c r="K640" s="211" t="s">
        <v>296</v>
      </c>
      <c r="L640" s="211" t="s">
        <v>447</v>
      </c>
      <c r="AD640" s="213"/>
    </row>
    <row r="641" spans="1:30" s="211" customFormat="1" x14ac:dyDescent="0.25">
      <c r="A641" s="211" t="s">
        <v>145</v>
      </c>
      <c r="B641" s="211">
        <v>2601</v>
      </c>
      <c r="C641" s="211" t="s">
        <v>144</v>
      </c>
      <c r="D641" s="211">
        <v>160008440</v>
      </c>
      <c r="E641" s="211">
        <v>1020</v>
      </c>
      <c r="F641" s="211">
        <v>1122</v>
      </c>
      <c r="G641" s="211">
        <v>1004</v>
      </c>
      <c r="I641" s="211" t="s">
        <v>1894</v>
      </c>
      <c r="J641" s="212" t="s">
        <v>363</v>
      </c>
      <c r="K641" s="211" t="s">
        <v>296</v>
      </c>
      <c r="L641" s="211" t="s">
        <v>479</v>
      </c>
      <c r="AD641" s="213"/>
    </row>
    <row r="642" spans="1:30" s="211" customFormat="1" x14ac:dyDescent="0.25">
      <c r="A642" s="211" t="s">
        <v>145</v>
      </c>
      <c r="B642" s="211">
        <v>2601</v>
      </c>
      <c r="C642" s="211" t="s">
        <v>144</v>
      </c>
      <c r="D642" s="211">
        <v>160008441</v>
      </c>
      <c r="E642" s="211">
        <v>1020</v>
      </c>
      <c r="F642" s="211">
        <v>1122</v>
      </c>
      <c r="G642" s="211">
        <v>1004</v>
      </c>
      <c r="I642" s="211" t="s">
        <v>1894</v>
      </c>
      <c r="J642" s="212" t="s">
        <v>363</v>
      </c>
      <c r="K642" s="211" t="s">
        <v>296</v>
      </c>
      <c r="L642" s="211" t="s">
        <v>479</v>
      </c>
      <c r="AD642" s="213"/>
    </row>
    <row r="643" spans="1:30" s="211" customFormat="1" x14ac:dyDescent="0.25">
      <c r="A643" s="211" t="s">
        <v>145</v>
      </c>
      <c r="B643" s="211">
        <v>2601</v>
      </c>
      <c r="C643" s="211" t="s">
        <v>144</v>
      </c>
      <c r="D643" s="211">
        <v>160008442</v>
      </c>
      <c r="E643" s="211">
        <v>1020</v>
      </c>
      <c r="F643" s="211">
        <v>1122</v>
      </c>
      <c r="G643" s="211">
        <v>1004</v>
      </c>
      <c r="I643" s="211" t="s">
        <v>1895</v>
      </c>
      <c r="J643" s="212" t="s">
        <v>363</v>
      </c>
      <c r="K643" s="211" t="s">
        <v>296</v>
      </c>
      <c r="L643" s="211" t="s">
        <v>480</v>
      </c>
      <c r="AD643" s="213"/>
    </row>
    <row r="644" spans="1:30" s="211" customFormat="1" x14ac:dyDescent="0.25">
      <c r="A644" s="211" t="s">
        <v>145</v>
      </c>
      <c r="B644" s="211">
        <v>2601</v>
      </c>
      <c r="C644" s="211" t="s">
        <v>144</v>
      </c>
      <c r="D644" s="211">
        <v>160008443</v>
      </c>
      <c r="E644" s="211">
        <v>1020</v>
      </c>
      <c r="F644" s="211">
        <v>1122</v>
      </c>
      <c r="G644" s="211">
        <v>1004</v>
      </c>
      <c r="I644" s="211" t="s">
        <v>1895</v>
      </c>
      <c r="J644" s="212" t="s">
        <v>363</v>
      </c>
      <c r="K644" s="211" t="s">
        <v>296</v>
      </c>
      <c r="L644" s="211" t="s">
        <v>480</v>
      </c>
      <c r="AD644" s="213"/>
    </row>
    <row r="645" spans="1:30" s="211" customFormat="1" x14ac:dyDescent="0.25">
      <c r="A645" s="211" t="s">
        <v>145</v>
      </c>
      <c r="B645" s="211">
        <v>2601</v>
      </c>
      <c r="C645" s="211" t="s">
        <v>144</v>
      </c>
      <c r="D645" s="211">
        <v>160009649</v>
      </c>
      <c r="E645" s="211">
        <v>1020</v>
      </c>
      <c r="F645" s="211">
        <v>1122</v>
      </c>
      <c r="G645" s="211">
        <v>1004</v>
      </c>
      <c r="I645" s="211" t="s">
        <v>1896</v>
      </c>
      <c r="J645" s="212" t="s">
        <v>363</v>
      </c>
      <c r="K645" s="211" t="s">
        <v>296</v>
      </c>
      <c r="L645" s="211" t="s">
        <v>481</v>
      </c>
      <c r="AD645" s="213"/>
    </row>
    <row r="646" spans="1:30" s="211" customFormat="1" x14ac:dyDescent="0.25">
      <c r="A646" s="211" t="s">
        <v>145</v>
      </c>
      <c r="B646" s="211">
        <v>2601</v>
      </c>
      <c r="C646" s="211" t="s">
        <v>144</v>
      </c>
      <c r="D646" s="211">
        <v>160009650</v>
      </c>
      <c r="E646" s="211">
        <v>1020</v>
      </c>
      <c r="F646" s="211">
        <v>1122</v>
      </c>
      <c r="G646" s="211">
        <v>1004</v>
      </c>
      <c r="I646" s="211" t="s">
        <v>1896</v>
      </c>
      <c r="J646" s="212" t="s">
        <v>363</v>
      </c>
      <c r="K646" s="211" t="s">
        <v>296</v>
      </c>
      <c r="L646" s="211" t="s">
        <v>481</v>
      </c>
      <c r="AD646" s="213"/>
    </row>
    <row r="647" spans="1:30" s="211" customFormat="1" x14ac:dyDescent="0.25">
      <c r="A647" s="211" t="s">
        <v>145</v>
      </c>
      <c r="B647" s="211">
        <v>2601</v>
      </c>
      <c r="C647" s="211" t="s">
        <v>144</v>
      </c>
      <c r="D647" s="211">
        <v>160017793</v>
      </c>
      <c r="E647" s="211">
        <v>1030</v>
      </c>
      <c r="F647" s="211">
        <v>1122</v>
      </c>
      <c r="G647" s="211">
        <v>1004</v>
      </c>
      <c r="I647" s="211" t="s">
        <v>1897</v>
      </c>
      <c r="J647" s="212" t="s">
        <v>363</v>
      </c>
      <c r="K647" s="211" t="s">
        <v>296</v>
      </c>
      <c r="L647" s="211" t="s">
        <v>484</v>
      </c>
      <c r="AD647" s="213"/>
    </row>
    <row r="648" spans="1:30" s="211" customFormat="1" x14ac:dyDescent="0.25">
      <c r="A648" s="211" t="s">
        <v>145</v>
      </c>
      <c r="B648" s="211">
        <v>2601</v>
      </c>
      <c r="C648" s="211" t="s">
        <v>144</v>
      </c>
      <c r="D648" s="211">
        <v>160017794</v>
      </c>
      <c r="E648" s="211">
        <v>1030</v>
      </c>
      <c r="F648" s="211">
        <v>1122</v>
      </c>
      <c r="G648" s="211">
        <v>1004</v>
      </c>
      <c r="I648" s="211" t="s">
        <v>1897</v>
      </c>
      <c r="J648" s="212" t="s">
        <v>363</v>
      </c>
      <c r="K648" s="211" t="s">
        <v>296</v>
      </c>
      <c r="L648" s="211" t="s">
        <v>484</v>
      </c>
      <c r="AD648" s="213"/>
    </row>
    <row r="649" spans="1:30" s="211" customFormat="1" x14ac:dyDescent="0.25">
      <c r="A649" s="211" t="s">
        <v>145</v>
      </c>
      <c r="B649" s="211">
        <v>2601</v>
      </c>
      <c r="C649" s="211" t="s">
        <v>144</v>
      </c>
      <c r="D649" s="211">
        <v>160017795</v>
      </c>
      <c r="E649" s="211">
        <v>1020</v>
      </c>
      <c r="F649" s="211">
        <v>1110</v>
      </c>
      <c r="G649" s="211">
        <v>1004</v>
      </c>
      <c r="I649" s="211" t="s">
        <v>1898</v>
      </c>
      <c r="J649" s="212" t="s">
        <v>363</v>
      </c>
      <c r="K649" s="211" t="s">
        <v>296</v>
      </c>
      <c r="L649" s="211" t="s">
        <v>482</v>
      </c>
      <c r="AD649" s="213"/>
    </row>
    <row r="650" spans="1:30" s="211" customFormat="1" x14ac:dyDescent="0.25">
      <c r="A650" s="211" t="s">
        <v>145</v>
      </c>
      <c r="B650" s="211">
        <v>2601</v>
      </c>
      <c r="C650" s="211" t="s">
        <v>144</v>
      </c>
      <c r="D650" s="211">
        <v>160017796</v>
      </c>
      <c r="E650" s="211">
        <v>1020</v>
      </c>
      <c r="F650" s="211">
        <v>1110</v>
      </c>
      <c r="G650" s="211">
        <v>1004</v>
      </c>
      <c r="I650" s="211" t="s">
        <v>1898</v>
      </c>
      <c r="J650" s="212" t="s">
        <v>363</v>
      </c>
      <c r="K650" s="211" t="s">
        <v>296</v>
      </c>
      <c r="L650" s="211" t="s">
        <v>482</v>
      </c>
      <c r="AD650" s="213"/>
    </row>
    <row r="651" spans="1:30" s="211" customFormat="1" x14ac:dyDescent="0.25">
      <c r="A651" s="211" t="s">
        <v>145</v>
      </c>
      <c r="B651" s="211">
        <v>2601</v>
      </c>
      <c r="C651" s="211" t="s">
        <v>144</v>
      </c>
      <c r="D651" s="211">
        <v>190105987</v>
      </c>
      <c r="E651" s="211">
        <v>1060</v>
      </c>
      <c r="F651" s="211">
        <v>1220</v>
      </c>
      <c r="G651" s="211">
        <v>1004</v>
      </c>
      <c r="I651" s="211" t="s">
        <v>1899</v>
      </c>
      <c r="J651" s="212" t="s">
        <v>363</v>
      </c>
      <c r="K651" s="211" t="s">
        <v>296</v>
      </c>
      <c r="L651" s="211" t="s">
        <v>435</v>
      </c>
      <c r="AD651" s="213"/>
    </row>
    <row r="652" spans="1:30" s="211" customFormat="1" x14ac:dyDescent="0.25">
      <c r="A652" s="211" t="s">
        <v>145</v>
      </c>
      <c r="B652" s="211">
        <v>2601</v>
      </c>
      <c r="C652" s="211" t="s">
        <v>144</v>
      </c>
      <c r="D652" s="211">
        <v>190106026</v>
      </c>
      <c r="E652" s="211">
        <v>1060</v>
      </c>
      <c r="F652" s="211">
        <v>1230</v>
      </c>
      <c r="G652" s="211">
        <v>1004</v>
      </c>
      <c r="I652" s="211" t="s">
        <v>1900</v>
      </c>
      <c r="J652" s="212" t="s">
        <v>363</v>
      </c>
      <c r="K652" s="211" t="s">
        <v>296</v>
      </c>
      <c r="L652" s="211" t="s">
        <v>633</v>
      </c>
      <c r="AD652" s="213"/>
    </row>
    <row r="653" spans="1:30" s="211" customFormat="1" x14ac:dyDescent="0.25">
      <c r="A653" s="211" t="s">
        <v>145</v>
      </c>
      <c r="B653" s="211">
        <v>2601</v>
      </c>
      <c r="C653" s="211" t="s">
        <v>144</v>
      </c>
      <c r="D653" s="211">
        <v>190205721</v>
      </c>
      <c r="E653" s="211">
        <v>1020</v>
      </c>
      <c r="F653" s="211">
        <v>1220</v>
      </c>
      <c r="G653" s="211">
        <v>1004</v>
      </c>
      <c r="I653" s="211" t="s">
        <v>1901</v>
      </c>
      <c r="J653" s="212" t="s">
        <v>363</v>
      </c>
      <c r="K653" s="211" t="s">
        <v>296</v>
      </c>
      <c r="L653" s="211" t="s">
        <v>1182</v>
      </c>
      <c r="AD653" s="213"/>
    </row>
    <row r="654" spans="1:30" s="211" customFormat="1" x14ac:dyDescent="0.25">
      <c r="A654" s="211" t="s">
        <v>145</v>
      </c>
      <c r="B654" s="211">
        <v>2601</v>
      </c>
      <c r="C654" s="211" t="s">
        <v>144</v>
      </c>
      <c r="D654" s="211">
        <v>190479410</v>
      </c>
      <c r="E654" s="211">
        <v>1020</v>
      </c>
      <c r="F654" s="211">
        <v>1110</v>
      </c>
      <c r="G654" s="211">
        <v>1004</v>
      </c>
      <c r="I654" s="211" t="s">
        <v>1902</v>
      </c>
      <c r="J654" s="212" t="s">
        <v>363</v>
      </c>
      <c r="K654" s="211" t="s">
        <v>296</v>
      </c>
      <c r="L654" s="211" t="s">
        <v>485</v>
      </c>
      <c r="AD654" s="213"/>
    </row>
    <row r="655" spans="1:30" s="211" customFormat="1" x14ac:dyDescent="0.25">
      <c r="A655" s="211" t="s">
        <v>145</v>
      </c>
      <c r="B655" s="211">
        <v>2601</v>
      </c>
      <c r="C655" s="211" t="s">
        <v>144</v>
      </c>
      <c r="D655" s="211">
        <v>190479449</v>
      </c>
      <c r="E655" s="211">
        <v>1020</v>
      </c>
      <c r="F655" s="211">
        <v>1110</v>
      </c>
      <c r="G655" s="211">
        <v>1004</v>
      </c>
      <c r="I655" s="211" t="s">
        <v>1903</v>
      </c>
      <c r="J655" s="212" t="s">
        <v>363</v>
      </c>
      <c r="K655" s="211" t="s">
        <v>296</v>
      </c>
      <c r="L655" s="211" t="s">
        <v>485</v>
      </c>
      <c r="AD655" s="213"/>
    </row>
    <row r="656" spans="1:30" s="211" customFormat="1" x14ac:dyDescent="0.25">
      <c r="A656" s="211" t="s">
        <v>145</v>
      </c>
      <c r="B656" s="211">
        <v>2601</v>
      </c>
      <c r="C656" s="211" t="s">
        <v>144</v>
      </c>
      <c r="D656" s="211">
        <v>190479489</v>
      </c>
      <c r="E656" s="211">
        <v>1020</v>
      </c>
      <c r="F656" s="211">
        <v>1110</v>
      </c>
      <c r="G656" s="211">
        <v>1004</v>
      </c>
      <c r="I656" s="211" t="s">
        <v>1904</v>
      </c>
      <c r="J656" s="212" t="s">
        <v>363</v>
      </c>
      <c r="K656" s="211" t="s">
        <v>296</v>
      </c>
      <c r="L656" s="211" t="s">
        <v>485</v>
      </c>
      <c r="AD656" s="213"/>
    </row>
    <row r="657" spans="1:30" s="211" customFormat="1" x14ac:dyDescent="0.25">
      <c r="A657" s="211" t="s">
        <v>145</v>
      </c>
      <c r="B657" s="211">
        <v>2601</v>
      </c>
      <c r="C657" s="211" t="s">
        <v>144</v>
      </c>
      <c r="D657" s="211">
        <v>190479714</v>
      </c>
      <c r="E657" s="211">
        <v>1020</v>
      </c>
      <c r="F657" s="211">
        <v>1110</v>
      </c>
      <c r="G657" s="211">
        <v>1004</v>
      </c>
      <c r="I657" s="211" t="s">
        <v>1905</v>
      </c>
      <c r="J657" s="212" t="s">
        <v>363</v>
      </c>
      <c r="K657" s="211" t="s">
        <v>296</v>
      </c>
      <c r="L657" s="211" t="s">
        <v>485</v>
      </c>
      <c r="AD657" s="213"/>
    </row>
    <row r="658" spans="1:30" s="211" customFormat="1" x14ac:dyDescent="0.25">
      <c r="A658" s="211" t="s">
        <v>145</v>
      </c>
      <c r="B658" s="211">
        <v>2601</v>
      </c>
      <c r="C658" s="211" t="s">
        <v>144</v>
      </c>
      <c r="D658" s="211">
        <v>190519109</v>
      </c>
      <c r="E658" s="211">
        <v>1020</v>
      </c>
      <c r="F658" s="211">
        <v>1122</v>
      </c>
      <c r="G658" s="211">
        <v>1004</v>
      </c>
      <c r="I658" s="211" t="s">
        <v>1906</v>
      </c>
      <c r="J658" s="212" t="s">
        <v>363</v>
      </c>
      <c r="K658" s="211" t="s">
        <v>296</v>
      </c>
      <c r="L658" s="211" t="s">
        <v>443</v>
      </c>
      <c r="AD658" s="213"/>
    </row>
    <row r="659" spans="1:30" s="211" customFormat="1" x14ac:dyDescent="0.25">
      <c r="A659" s="211" t="s">
        <v>145</v>
      </c>
      <c r="B659" s="211">
        <v>2601</v>
      </c>
      <c r="C659" s="211" t="s">
        <v>144</v>
      </c>
      <c r="D659" s="211">
        <v>190603409</v>
      </c>
      <c r="E659" s="211">
        <v>1030</v>
      </c>
      <c r="F659" s="211">
        <v>1110</v>
      </c>
      <c r="G659" s="211">
        <v>1004</v>
      </c>
      <c r="I659" s="211" t="s">
        <v>1907</v>
      </c>
      <c r="J659" s="212" t="s">
        <v>363</v>
      </c>
      <c r="K659" s="211" t="s">
        <v>296</v>
      </c>
      <c r="L659" s="211" t="s">
        <v>485</v>
      </c>
      <c r="AD659" s="213"/>
    </row>
    <row r="660" spans="1:30" s="211" customFormat="1" x14ac:dyDescent="0.25">
      <c r="A660" s="211" t="s">
        <v>145</v>
      </c>
      <c r="B660" s="211">
        <v>2601</v>
      </c>
      <c r="C660" s="211" t="s">
        <v>144</v>
      </c>
      <c r="D660" s="211">
        <v>190603410</v>
      </c>
      <c r="E660" s="211">
        <v>1030</v>
      </c>
      <c r="F660" s="211">
        <v>1110</v>
      </c>
      <c r="G660" s="211">
        <v>1004</v>
      </c>
      <c r="I660" s="211" t="s">
        <v>1908</v>
      </c>
      <c r="J660" s="212" t="s">
        <v>363</v>
      </c>
      <c r="K660" s="211" t="s">
        <v>296</v>
      </c>
      <c r="L660" s="211" t="s">
        <v>485</v>
      </c>
      <c r="AD660" s="213"/>
    </row>
    <row r="661" spans="1:30" s="211" customFormat="1" x14ac:dyDescent="0.25">
      <c r="A661" s="211" t="s">
        <v>145</v>
      </c>
      <c r="B661" s="211">
        <v>2601</v>
      </c>
      <c r="C661" s="211" t="s">
        <v>144</v>
      </c>
      <c r="D661" s="211">
        <v>190603411</v>
      </c>
      <c r="E661" s="211">
        <v>1030</v>
      </c>
      <c r="F661" s="211">
        <v>1110</v>
      </c>
      <c r="G661" s="211">
        <v>1004</v>
      </c>
      <c r="I661" s="211" t="s">
        <v>1909</v>
      </c>
      <c r="J661" s="212" t="s">
        <v>363</v>
      </c>
      <c r="K661" s="211" t="s">
        <v>296</v>
      </c>
      <c r="L661" s="211" t="s">
        <v>485</v>
      </c>
      <c r="AD661" s="213"/>
    </row>
    <row r="662" spans="1:30" s="211" customFormat="1" x14ac:dyDescent="0.25">
      <c r="A662" s="211" t="s">
        <v>145</v>
      </c>
      <c r="B662" s="211">
        <v>2601</v>
      </c>
      <c r="C662" s="211" t="s">
        <v>144</v>
      </c>
      <c r="D662" s="211">
        <v>190603412</v>
      </c>
      <c r="E662" s="211">
        <v>1030</v>
      </c>
      <c r="F662" s="211">
        <v>1110</v>
      </c>
      <c r="G662" s="211">
        <v>1004</v>
      </c>
      <c r="I662" s="211" t="s">
        <v>1910</v>
      </c>
      <c r="J662" s="212" t="s">
        <v>363</v>
      </c>
      <c r="K662" s="211" t="s">
        <v>296</v>
      </c>
      <c r="L662" s="211" t="s">
        <v>485</v>
      </c>
      <c r="AD662" s="213"/>
    </row>
    <row r="663" spans="1:30" s="211" customFormat="1" x14ac:dyDescent="0.25">
      <c r="A663" s="211" t="s">
        <v>145</v>
      </c>
      <c r="B663" s="211">
        <v>2601</v>
      </c>
      <c r="C663" s="211" t="s">
        <v>144</v>
      </c>
      <c r="D663" s="211">
        <v>190603413</v>
      </c>
      <c r="E663" s="211">
        <v>1030</v>
      </c>
      <c r="F663" s="211">
        <v>1110</v>
      </c>
      <c r="G663" s="211">
        <v>1004</v>
      </c>
      <c r="I663" s="211" t="s">
        <v>1911</v>
      </c>
      <c r="J663" s="212" t="s">
        <v>363</v>
      </c>
      <c r="K663" s="211" t="s">
        <v>296</v>
      </c>
      <c r="L663" s="211" t="s">
        <v>485</v>
      </c>
      <c r="AD663" s="213"/>
    </row>
    <row r="664" spans="1:30" s="211" customFormat="1" x14ac:dyDescent="0.25">
      <c r="A664" s="211" t="s">
        <v>145</v>
      </c>
      <c r="B664" s="211">
        <v>2601</v>
      </c>
      <c r="C664" s="211" t="s">
        <v>144</v>
      </c>
      <c r="D664" s="211">
        <v>190603414</v>
      </c>
      <c r="E664" s="211">
        <v>1030</v>
      </c>
      <c r="F664" s="211">
        <v>1110</v>
      </c>
      <c r="G664" s="211">
        <v>1004</v>
      </c>
      <c r="I664" s="211" t="s">
        <v>1912</v>
      </c>
      <c r="J664" s="212" t="s">
        <v>363</v>
      </c>
      <c r="K664" s="211" t="s">
        <v>296</v>
      </c>
      <c r="L664" s="211" t="s">
        <v>485</v>
      </c>
      <c r="AD664" s="213"/>
    </row>
    <row r="665" spans="1:30" s="211" customFormat="1" x14ac:dyDescent="0.25">
      <c r="A665" s="211" t="s">
        <v>145</v>
      </c>
      <c r="B665" s="211">
        <v>2601</v>
      </c>
      <c r="C665" s="211" t="s">
        <v>144</v>
      </c>
      <c r="D665" s="211">
        <v>190603415</v>
      </c>
      <c r="E665" s="211">
        <v>1060</v>
      </c>
      <c r="F665" s="211">
        <v>1110</v>
      </c>
      <c r="G665" s="211">
        <v>1004</v>
      </c>
      <c r="I665" s="211" t="s">
        <v>1913</v>
      </c>
      <c r="J665" s="212" t="s">
        <v>363</v>
      </c>
      <c r="K665" s="211" t="s">
        <v>296</v>
      </c>
      <c r="L665" s="211" t="s">
        <v>485</v>
      </c>
      <c r="AD665" s="213"/>
    </row>
    <row r="666" spans="1:30" s="211" customFormat="1" x14ac:dyDescent="0.25">
      <c r="A666" s="211" t="s">
        <v>145</v>
      </c>
      <c r="B666" s="211">
        <v>2601</v>
      </c>
      <c r="C666" s="211" t="s">
        <v>144</v>
      </c>
      <c r="D666" s="211">
        <v>190614954</v>
      </c>
      <c r="E666" s="211">
        <v>1020</v>
      </c>
      <c r="F666" s="211">
        <v>1110</v>
      </c>
      <c r="G666" s="211">
        <v>1004</v>
      </c>
      <c r="I666" s="211" t="s">
        <v>1914</v>
      </c>
      <c r="J666" s="212" t="s">
        <v>363</v>
      </c>
      <c r="K666" s="211" t="s">
        <v>364</v>
      </c>
      <c r="L666" s="211" t="s">
        <v>720</v>
      </c>
      <c r="AD666" s="213"/>
    </row>
    <row r="667" spans="1:30" s="211" customFormat="1" x14ac:dyDescent="0.25">
      <c r="A667" s="211" t="s">
        <v>145</v>
      </c>
      <c r="B667" s="211">
        <v>2601</v>
      </c>
      <c r="C667" s="211" t="s">
        <v>144</v>
      </c>
      <c r="D667" s="211">
        <v>190617471</v>
      </c>
      <c r="E667" s="211">
        <v>1020</v>
      </c>
      <c r="F667" s="211">
        <v>1110</v>
      </c>
      <c r="G667" s="211">
        <v>1004</v>
      </c>
      <c r="I667" s="211" t="s">
        <v>1915</v>
      </c>
      <c r="J667" s="212" t="s">
        <v>363</v>
      </c>
      <c r="K667" s="211" t="s">
        <v>364</v>
      </c>
      <c r="L667" s="211" t="s">
        <v>721</v>
      </c>
      <c r="AD667" s="213"/>
    </row>
    <row r="668" spans="1:30" s="211" customFormat="1" x14ac:dyDescent="0.25">
      <c r="A668" s="211" t="s">
        <v>145</v>
      </c>
      <c r="B668" s="211">
        <v>2601</v>
      </c>
      <c r="C668" s="211" t="s">
        <v>144</v>
      </c>
      <c r="D668" s="211">
        <v>190666888</v>
      </c>
      <c r="E668" s="211">
        <v>1020</v>
      </c>
      <c r="F668" s="211">
        <v>1110</v>
      </c>
      <c r="G668" s="211">
        <v>1004</v>
      </c>
      <c r="I668" s="211" t="s">
        <v>1916</v>
      </c>
      <c r="J668" s="212" t="s">
        <v>363</v>
      </c>
      <c r="K668" s="211" t="s">
        <v>364</v>
      </c>
      <c r="L668" s="211" t="s">
        <v>722</v>
      </c>
      <c r="AD668" s="213"/>
    </row>
    <row r="669" spans="1:30" s="211" customFormat="1" x14ac:dyDescent="0.25">
      <c r="A669" s="211" t="s">
        <v>145</v>
      </c>
      <c r="B669" s="211">
        <v>2601</v>
      </c>
      <c r="C669" s="211" t="s">
        <v>144</v>
      </c>
      <c r="D669" s="211">
        <v>190667869</v>
      </c>
      <c r="E669" s="211">
        <v>1020</v>
      </c>
      <c r="F669" s="211">
        <v>1122</v>
      </c>
      <c r="G669" s="211">
        <v>1004</v>
      </c>
      <c r="I669" s="211" t="s">
        <v>1917</v>
      </c>
      <c r="J669" s="212" t="s">
        <v>363</v>
      </c>
      <c r="K669" s="211" t="s">
        <v>296</v>
      </c>
      <c r="L669" s="211" t="s">
        <v>443</v>
      </c>
      <c r="AD669" s="213"/>
    </row>
    <row r="670" spans="1:30" s="211" customFormat="1" x14ac:dyDescent="0.25">
      <c r="A670" s="211" t="s">
        <v>145</v>
      </c>
      <c r="B670" s="211">
        <v>2601</v>
      </c>
      <c r="C670" s="211" t="s">
        <v>144</v>
      </c>
      <c r="D670" s="211">
        <v>190784049</v>
      </c>
      <c r="E670" s="211">
        <v>1060</v>
      </c>
      <c r="F670" s="211">
        <v>1251</v>
      </c>
      <c r="G670" s="211">
        <v>1004</v>
      </c>
      <c r="I670" s="211" t="s">
        <v>1918</v>
      </c>
      <c r="J670" s="212" t="s">
        <v>363</v>
      </c>
      <c r="K670" s="211" t="s">
        <v>296</v>
      </c>
      <c r="L670" s="211" t="s">
        <v>467</v>
      </c>
      <c r="AD670" s="213"/>
    </row>
    <row r="671" spans="1:30" s="211" customFormat="1" x14ac:dyDescent="0.25">
      <c r="A671" s="211" t="s">
        <v>145</v>
      </c>
      <c r="B671" s="211">
        <v>2601</v>
      </c>
      <c r="C671" s="211" t="s">
        <v>144</v>
      </c>
      <c r="D671" s="211">
        <v>190784069</v>
      </c>
      <c r="E671" s="211">
        <v>1060</v>
      </c>
      <c r="F671" s="211">
        <v>1251</v>
      </c>
      <c r="G671" s="211">
        <v>1004</v>
      </c>
      <c r="I671" s="211" t="s">
        <v>1919</v>
      </c>
      <c r="J671" s="212" t="s">
        <v>363</v>
      </c>
      <c r="K671" s="211" t="s">
        <v>296</v>
      </c>
      <c r="L671" s="211" t="s">
        <v>467</v>
      </c>
      <c r="AD671" s="213"/>
    </row>
    <row r="672" spans="1:30" s="211" customFormat="1" x14ac:dyDescent="0.25">
      <c r="A672" s="211" t="s">
        <v>145</v>
      </c>
      <c r="B672" s="211">
        <v>2601</v>
      </c>
      <c r="C672" s="211" t="s">
        <v>144</v>
      </c>
      <c r="D672" s="211">
        <v>190890829</v>
      </c>
      <c r="E672" s="211">
        <v>1060</v>
      </c>
      <c r="F672" s="211">
        <v>1230</v>
      </c>
      <c r="G672" s="211">
        <v>1004</v>
      </c>
      <c r="I672" s="211" t="s">
        <v>1920</v>
      </c>
      <c r="J672" s="212" t="s">
        <v>363</v>
      </c>
      <c r="K672" s="211" t="s">
        <v>364</v>
      </c>
      <c r="L672" s="211" t="s">
        <v>723</v>
      </c>
      <c r="AD672" s="213"/>
    </row>
    <row r="673" spans="1:30" s="211" customFormat="1" x14ac:dyDescent="0.25">
      <c r="A673" s="211" t="s">
        <v>145</v>
      </c>
      <c r="B673" s="211">
        <v>2601</v>
      </c>
      <c r="C673" s="211" t="s">
        <v>144</v>
      </c>
      <c r="D673" s="211">
        <v>190900469</v>
      </c>
      <c r="E673" s="211">
        <v>1040</v>
      </c>
      <c r="F673" s="211">
        <v>1274</v>
      </c>
      <c r="G673" s="211">
        <v>1004</v>
      </c>
      <c r="I673" s="211" t="s">
        <v>1921</v>
      </c>
      <c r="J673" s="212" t="s">
        <v>363</v>
      </c>
      <c r="K673" s="211" t="s">
        <v>294</v>
      </c>
      <c r="L673" s="211" t="s">
        <v>703</v>
      </c>
      <c r="AD673" s="213"/>
    </row>
    <row r="674" spans="1:30" s="211" customFormat="1" x14ac:dyDescent="0.25">
      <c r="A674" s="211" t="s">
        <v>145</v>
      </c>
      <c r="B674" s="211">
        <v>2601</v>
      </c>
      <c r="C674" s="211" t="s">
        <v>144</v>
      </c>
      <c r="D674" s="211">
        <v>191121751</v>
      </c>
      <c r="E674" s="211">
        <v>1030</v>
      </c>
      <c r="F674" s="211">
        <v>1122</v>
      </c>
      <c r="G674" s="211">
        <v>1004</v>
      </c>
      <c r="I674" s="211" t="s">
        <v>1922</v>
      </c>
      <c r="J674" s="212" t="s">
        <v>363</v>
      </c>
      <c r="K674" s="211" t="s">
        <v>364</v>
      </c>
      <c r="L674" s="211" t="s">
        <v>724</v>
      </c>
      <c r="AD674" s="213"/>
    </row>
    <row r="675" spans="1:30" s="211" customFormat="1" x14ac:dyDescent="0.25">
      <c r="A675" s="211" t="s">
        <v>145</v>
      </c>
      <c r="B675" s="211">
        <v>2601</v>
      </c>
      <c r="C675" s="211" t="s">
        <v>144</v>
      </c>
      <c r="D675" s="211">
        <v>191122990</v>
      </c>
      <c r="E675" s="211">
        <v>1060</v>
      </c>
      <c r="F675" s="211">
        <v>1242</v>
      </c>
      <c r="G675" s="211">
        <v>1004</v>
      </c>
      <c r="I675" s="211" t="s">
        <v>1923</v>
      </c>
      <c r="J675" s="212" t="s">
        <v>363</v>
      </c>
      <c r="K675" s="211" t="s">
        <v>294</v>
      </c>
      <c r="L675" s="211" t="s">
        <v>704</v>
      </c>
      <c r="AD675" s="213"/>
    </row>
    <row r="676" spans="1:30" s="211" customFormat="1" x14ac:dyDescent="0.25">
      <c r="A676" s="211" t="s">
        <v>145</v>
      </c>
      <c r="B676" s="211">
        <v>2601</v>
      </c>
      <c r="C676" s="211" t="s">
        <v>144</v>
      </c>
      <c r="D676" s="211">
        <v>191142912</v>
      </c>
      <c r="E676" s="211">
        <v>1060</v>
      </c>
      <c r="F676" s="211">
        <v>1122</v>
      </c>
      <c r="G676" s="211">
        <v>1004</v>
      </c>
      <c r="I676" s="211" t="s">
        <v>1897</v>
      </c>
      <c r="J676" s="212" t="s">
        <v>363</v>
      </c>
      <c r="K676" s="211" t="s">
        <v>296</v>
      </c>
      <c r="L676" s="211" t="s">
        <v>484</v>
      </c>
      <c r="AD676" s="213"/>
    </row>
    <row r="677" spans="1:30" s="211" customFormat="1" x14ac:dyDescent="0.25">
      <c r="A677" s="211" t="s">
        <v>145</v>
      </c>
      <c r="B677" s="211">
        <v>2601</v>
      </c>
      <c r="C677" s="211" t="s">
        <v>144</v>
      </c>
      <c r="D677" s="211">
        <v>191395953</v>
      </c>
      <c r="E677" s="211">
        <v>1060</v>
      </c>
      <c r="F677" s="211">
        <v>1122</v>
      </c>
      <c r="G677" s="211">
        <v>1004</v>
      </c>
      <c r="I677" s="211" t="s">
        <v>1897</v>
      </c>
      <c r="J677" s="212" t="s">
        <v>363</v>
      </c>
      <c r="K677" s="211" t="s">
        <v>296</v>
      </c>
      <c r="L677" s="211" t="s">
        <v>484</v>
      </c>
      <c r="AD677" s="213"/>
    </row>
    <row r="678" spans="1:30" s="211" customFormat="1" x14ac:dyDescent="0.25">
      <c r="A678" s="211" t="s">
        <v>145</v>
      </c>
      <c r="B678" s="211">
        <v>2601</v>
      </c>
      <c r="C678" s="211" t="s">
        <v>144</v>
      </c>
      <c r="D678" s="211">
        <v>191406475</v>
      </c>
      <c r="E678" s="211">
        <v>1060</v>
      </c>
      <c r="F678" s="211">
        <v>1274</v>
      </c>
      <c r="G678" s="211">
        <v>1004</v>
      </c>
      <c r="I678" s="211" t="s">
        <v>1924</v>
      </c>
      <c r="J678" s="212" t="s">
        <v>363</v>
      </c>
      <c r="K678" s="211" t="s">
        <v>294</v>
      </c>
      <c r="L678" s="211" t="s">
        <v>705</v>
      </c>
      <c r="AD678" s="213"/>
    </row>
    <row r="679" spans="1:30" s="211" customFormat="1" x14ac:dyDescent="0.25">
      <c r="A679" s="211" t="s">
        <v>145</v>
      </c>
      <c r="B679" s="211">
        <v>2601</v>
      </c>
      <c r="C679" s="211" t="s">
        <v>144</v>
      </c>
      <c r="D679" s="211">
        <v>191510575</v>
      </c>
      <c r="E679" s="211">
        <v>1060</v>
      </c>
      <c r="G679" s="211">
        <v>1004</v>
      </c>
      <c r="I679" s="211" t="s">
        <v>1925</v>
      </c>
      <c r="J679" s="212" t="s">
        <v>363</v>
      </c>
      <c r="K679" s="211" t="s">
        <v>364</v>
      </c>
      <c r="L679" s="211" t="s">
        <v>723</v>
      </c>
      <c r="AD679" s="213"/>
    </row>
    <row r="680" spans="1:30" s="211" customFormat="1" x14ac:dyDescent="0.25">
      <c r="A680" s="211" t="s">
        <v>145</v>
      </c>
      <c r="B680" s="211">
        <v>2601</v>
      </c>
      <c r="C680" s="211" t="s">
        <v>144</v>
      </c>
      <c r="D680" s="211">
        <v>191580332</v>
      </c>
      <c r="E680" s="211">
        <v>1080</v>
      </c>
      <c r="F680" s="211">
        <v>1242</v>
      </c>
      <c r="G680" s="211">
        <v>1004</v>
      </c>
      <c r="I680" s="211" t="s">
        <v>1926</v>
      </c>
      <c r="J680" s="212" t="s">
        <v>363</v>
      </c>
      <c r="K680" s="211" t="s">
        <v>296</v>
      </c>
      <c r="L680" s="211" t="s">
        <v>1075</v>
      </c>
      <c r="AD680" s="213"/>
    </row>
    <row r="681" spans="1:30" s="211" customFormat="1" x14ac:dyDescent="0.25">
      <c r="A681" s="211" t="s">
        <v>145</v>
      </c>
      <c r="B681" s="211">
        <v>2601</v>
      </c>
      <c r="C681" s="211" t="s">
        <v>144</v>
      </c>
      <c r="D681" s="211">
        <v>191580333</v>
      </c>
      <c r="E681" s="211">
        <v>1080</v>
      </c>
      <c r="F681" s="211">
        <v>1242</v>
      </c>
      <c r="G681" s="211">
        <v>1004</v>
      </c>
      <c r="I681" s="211" t="s">
        <v>1927</v>
      </c>
      <c r="J681" s="212" t="s">
        <v>363</v>
      </c>
      <c r="K681" s="211" t="s">
        <v>296</v>
      </c>
      <c r="L681" s="211" t="s">
        <v>1075</v>
      </c>
      <c r="AD681" s="213"/>
    </row>
    <row r="682" spans="1:30" s="211" customFormat="1" x14ac:dyDescent="0.25">
      <c r="A682" s="211" t="s">
        <v>145</v>
      </c>
      <c r="B682" s="211">
        <v>2601</v>
      </c>
      <c r="C682" s="211" t="s">
        <v>144</v>
      </c>
      <c r="D682" s="211">
        <v>191582254</v>
      </c>
      <c r="E682" s="211">
        <v>1060</v>
      </c>
      <c r="F682" s="211">
        <v>1251</v>
      </c>
      <c r="G682" s="211">
        <v>1004</v>
      </c>
      <c r="I682" s="211" t="s">
        <v>1928</v>
      </c>
      <c r="J682" s="212" t="s">
        <v>363</v>
      </c>
      <c r="K682" s="211" t="s">
        <v>364</v>
      </c>
      <c r="L682" s="211" t="s">
        <v>725</v>
      </c>
      <c r="AD682" s="213"/>
    </row>
    <row r="683" spans="1:30" s="211" customFormat="1" x14ac:dyDescent="0.25">
      <c r="A683" s="211" t="s">
        <v>145</v>
      </c>
      <c r="B683" s="211">
        <v>2601</v>
      </c>
      <c r="C683" s="211" t="s">
        <v>144</v>
      </c>
      <c r="D683" s="211">
        <v>191632263</v>
      </c>
      <c r="E683" s="211">
        <v>1060</v>
      </c>
      <c r="G683" s="211">
        <v>1004</v>
      </c>
      <c r="I683" s="211" t="s">
        <v>1929</v>
      </c>
      <c r="J683" s="212" t="s">
        <v>363</v>
      </c>
      <c r="K683" s="211" t="s">
        <v>364</v>
      </c>
      <c r="L683" s="211" t="s">
        <v>726</v>
      </c>
      <c r="AD683" s="213"/>
    </row>
    <row r="684" spans="1:30" s="211" customFormat="1" x14ac:dyDescent="0.25">
      <c r="A684" s="211" t="s">
        <v>145</v>
      </c>
      <c r="B684" s="211">
        <v>2601</v>
      </c>
      <c r="C684" s="211" t="s">
        <v>144</v>
      </c>
      <c r="D684" s="211">
        <v>191634094</v>
      </c>
      <c r="E684" s="211">
        <v>1060</v>
      </c>
      <c r="G684" s="211">
        <v>1004</v>
      </c>
      <c r="I684" s="211" t="s">
        <v>1930</v>
      </c>
      <c r="J684" s="212" t="s">
        <v>363</v>
      </c>
      <c r="K684" s="211" t="s">
        <v>294</v>
      </c>
      <c r="L684" s="211" t="s">
        <v>1283</v>
      </c>
      <c r="AD684" s="213"/>
    </row>
    <row r="685" spans="1:30" s="211" customFormat="1" x14ac:dyDescent="0.25">
      <c r="A685" s="211" t="s">
        <v>145</v>
      </c>
      <c r="B685" s="211">
        <v>2601</v>
      </c>
      <c r="C685" s="211" t="s">
        <v>144</v>
      </c>
      <c r="D685" s="211">
        <v>191634095</v>
      </c>
      <c r="E685" s="211">
        <v>1060</v>
      </c>
      <c r="G685" s="211">
        <v>1004</v>
      </c>
      <c r="I685" s="211" t="s">
        <v>1931</v>
      </c>
      <c r="J685" s="212" t="s">
        <v>363</v>
      </c>
      <c r="K685" s="211" t="s">
        <v>294</v>
      </c>
      <c r="L685" s="211" t="s">
        <v>1284</v>
      </c>
      <c r="AD685" s="213"/>
    </row>
    <row r="686" spans="1:30" s="211" customFormat="1" x14ac:dyDescent="0.25">
      <c r="A686" s="211" t="s">
        <v>145</v>
      </c>
      <c r="B686" s="211">
        <v>2601</v>
      </c>
      <c r="C686" s="211" t="s">
        <v>144</v>
      </c>
      <c r="D686" s="211">
        <v>191642256</v>
      </c>
      <c r="E686" s="211">
        <v>1060</v>
      </c>
      <c r="G686" s="211">
        <v>1004</v>
      </c>
      <c r="I686" s="211" t="s">
        <v>1932</v>
      </c>
      <c r="J686" s="212" t="s">
        <v>363</v>
      </c>
      <c r="K686" s="211" t="s">
        <v>294</v>
      </c>
      <c r="L686" s="211" t="s">
        <v>706</v>
      </c>
      <c r="AD686" s="213"/>
    </row>
    <row r="687" spans="1:30" s="211" customFormat="1" x14ac:dyDescent="0.25">
      <c r="A687" s="211" t="s">
        <v>145</v>
      </c>
      <c r="B687" s="211">
        <v>2601</v>
      </c>
      <c r="C687" s="211" t="s">
        <v>144</v>
      </c>
      <c r="D687" s="211">
        <v>191658733</v>
      </c>
      <c r="E687" s="211">
        <v>1040</v>
      </c>
      <c r="G687" s="211">
        <v>1004</v>
      </c>
      <c r="I687" s="211" t="s">
        <v>1933</v>
      </c>
      <c r="J687" s="212" t="s">
        <v>363</v>
      </c>
      <c r="K687" s="211" t="s">
        <v>364</v>
      </c>
      <c r="L687" s="211" t="s">
        <v>727</v>
      </c>
      <c r="AD687" s="213"/>
    </row>
    <row r="688" spans="1:30" s="211" customFormat="1" x14ac:dyDescent="0.25">
      <c r="A688" s="211" t="s">
        <v>145</v>
      </c>
      <c r="B688" s="211">
        <v>2601</v>
      </c>
      <c r="C688" s="211" t="s">
        <v>144</v>
      </c>
      <c r="D688" s="211">
        <v>191748642</v>
      </c>
      <c r="E688" s="211">
        <v>1060</v>
      </c>
      <c r="G688" s="211">
        <v>1004</v>
      </c>
      <c r="I688" s="211" t="s">
        <v>1934</v>
      </c>
      <c r="J688" s="212" t="s">
        <v>363</v>
      </c>
      <c r="K688" s="211" t="s">
        <v>364</v>
      </c>
      <c r="L688" s="211" t="s">
        <v>728</v>
      </c>
      <c r="AD688" s="213"/>
    </row>
    <row r="689" spans="1:30" s="211" customFormat="1" x14ac:dyDescent="0.25">
      <c r="A689" s="211" t="s">
        <v>145</v>
      </c>
      <c r="B689" s="211">
        <v>2601</v>
      </c>
      <c r="C689" s="211" t="s">
        <v>144</v>
      </c>
      <c r="D689" s="211">
        <v>191856234</v>
      </c>
      <c r="E689" s="211">
        <v>1060</v>
      </c>
      <c r="G689" s="211">
        <v>1004</v>
      </c>
      <c r="I689" s="211" t="s">
        <v>1935</v>
      </c>
      <c r="J689" s="212" t="s">
        <v>363</v>
      </c>
      <c r="K689" s="211" t="s">
        <v>294</v>
      </c>
      <c r="L689" s="211" t="s">
        <v>707</v>
      </c>
      <c r="AD689" s="213"/>
    </row>
    <row r="690" spans="1:30" s="211" customFormat="1" x14ac:dyDescent="0.25">
      <c r="A690" s="211" t="s">
        <v>145</v>
      </c>
      <c r="B690" s="211">
        <v>2601</v>
      </c>
      <c r="C690" s="211" t="s">
        <v>144</v>
      </c>
      <c r="D690" s="211">
        <v>191868547</v>
      </c>
      <c r="E690" s="211">
        <v>1080</v>
      </c>
      <c r="G690" s="211">
        <v>1004</v>
      </c>
      <c r="I690" s="211" t="s">
        <v>1936</v>
      </c>
      <c r="J690" s="212" t="s">
        <v>363</v>
      </c>
      <c r="K690" s="211" t="s">
        <v>296</v>
      </c>
      <c r="L690" s="211" t="s">
        <v>1183</v>
      </c>
      <c r="AD690" s="213"/>
    </row>
    <row r="691" spans="1:30" s="211" customFormat="1" x14ac:dyDescent="0.25">
      <c r="A691" s="211" t="s">
        <v>145</v>
      </c>
      <c r="B691" s="211">
        <v>2601</v>
      </c>
      <c r="C691" s="211" t="s">
        <v>144</v>
      </c>
      <c r="D691" s="211">
        <v>191871282</v>
      </c>
      <c r="E691" s="211">
        <v>1020</v>
      </c>
      <c r="F691" s="211">
        <v>1110</v>
      </c>
      <c r="G691" s="211">
        <v>1004</v>
      </c>
      <c r="I691" s="211" t="s">
        <v>1937</v>
      </c>
      <c r="J691" s="212" t="s">
        <v>363</v>
      </c>
      <c r="K691" s="211" t="s">
        <v>296</v>
      </c>
      <c r="L691" s="211" t="s">
        <v>451</v>
      </c>
      <c r="AD691" s="213"/>
    </row>
    <row r="692" spans="1:30" s="211" customFormat="1" x14ac:dyDescent="0.25">
      <c r="A692" s="211" t="s">
        <v>145</v>
      </c>
      <c r="B692" s="211">
        <v>2601</v>
      </c>
      <c r="C692" s="211" t="s">
        <v>144</v>
      </c>
      <c r="D692" s="211">
        <v>191968312</v>
      </c>
      <c r="E692" s="211">
        <v>1080</v>
      </c>
      <c r="G692" s="211">
        <v>1004</v>
      </c>
      <c r="I692" s="211" t="s">
        <v>1938</v>
      </c>
      <c r="J692" s="212" t="s">
        <v>363</v>
      </c>
      <c r="K692" s="211" t="s">
        <v>364</v>
      </c>
      <c r="L692" s="211" t="s">
        <v>729</v>
      </c>
      <c r="AD692" s="213"/>
    </row>
    <row r="693" spans="1:30" s="211" customFormat="1" x14ac:dyDescent="0.25">
      <c r="A693" s="211" t="s">
        <v>145</v>
      </c>
      <c r="B693" s="211">
        <v>2601</v>
      </c>
      <c r="C693" s="211" t="s">
        <v>144</v>
      </c>
      <c r="D693" s="211">
        <v>191969822</v>
      </c>
      <c r="E693" s="211">
        <v>1060</v>
      </c>
      <c r="F693" s="211">
        <v>1274</v>
      </c>
      <c r="G693" s="211">
        <v>1004</v>
      </c>
      <c r="I693" s="211" t="s">
        <v>1939</v>
      </c>
      <c r="J693" s="212" t="s">
        <v>363</v>
      </c>
      <c r="K693" s="211" t="s">
        <v>294</v>
      </c>
      <c r="L693" s="211" t="s">
        <v>708</v>
      </c>
      <c r="AD693" s="213"/>
    </row>
    <row r="694" spans="1:30" s="211" customFormat="1" x14ac:dyDescent="0.25">
      <c r="A694" s="211" t="s">
        <v>145</v>
      </c>
      <c r="B694" s="211">
        <v>2601</v>
      </c>
      <c r="C694" s="211" t="s">
        <v>144</v>
      </c>
      <c r="D694" s="211">
        <v>191975092</v>
      </c>
      <c r="E694" s="211">
        <v>1060</v>
      </c>
      <c r="G694" s="211">
        <v>1004</v>
      </c>
      <c r="I694" s="211" t="s">
        <v>1940</v>
      </c>
      <c r="J694" s="212" t="s">
        <v>363</v>
      </c>
      <c r="K694" s="211" t="s">
        <v>364</v>
      </c>
      <c r="L694" s="211" t="s">
        <v>730</v>
      </c>
      <c r="AD694" s="213"/>
    </row>
    <row r="695" spans="1:30" s="211" customFormat="1" x14ac:dyDescent="0.25">
      <c r="A695" s="211" t="s">
        <v>145</v>
      </c>
      <c r="B695" s="211">
        <v>2601</v>
      </c>
      <c r="C695" s="211" t="s">
        <v>144</v>
      </c>
      <c r="D695" s="211">
        <v>191984379</v>
      </c>
      <c r="E695" s="211">
        <v>1060</v>
      </c>
      <c r="G695" s="211">
        <v>1004</v>
      </c>
      <c r="I695" s="211" t="s">
        <v>1941</v>
      </c>
      <c r="J695" s="212" t="s">
        <v>363</v>
      </c>
      <c r="K695" s="211" t="s">
        <v>364</v>
      </c>
      <c r="L695" s="211" t="s">
        <v>731</v>
      </c>
      <c r="AD695" s="213"/>
    </row>
    <row r="696" spans="1:30" s="211" customFormat="1" x14ac:dyDescent="0.25">
      <c r="A696" s="211" t="s">
        <v>145</v>
      </c>
      <c r="B696" s="211">
        <v>2601</v>
      </c>
      <c r="C696" s="211" t="s">
        <v>144</v>
      </c>
      <c r="D696" s="211">
        <v>191986184</v>
      </c>
      <c r="E696" s="211">
        <v>1060</v>
      </c>
      <c r="F696" s="211">
        <v>1251</v>
      </c>
      <c r="G696" s="211">
        <v>1004</v>
      </c>
      <c r="I696" s="211" t="s">
        <v>1942</v>
      </c>
      <c r="J696" s="212" t="s">
        <v>363</v>
      </c>
      <c r="K696" s="211" t="s">
        <v>294</v>
      </c>
      <c r="L696" s="211" t="s">
        <v>709</v>
      </c>
      <c r="AD696" s="213"/>
    </row>
    <row r="697" spans="1:30" s="211" customFormat="1" x14ac:dyDescent="0.25">
      <c r="A697" s="211" t="s">
        <v>145</v>
      </c>
      <c r="B697" s="211">
        <v>2601</v>
      </c>
      <c r="C697" s="211" t="s">
        <v>144</v>
      </c>
      <c r="D697" s="211">
        <v>191996360</v>
      </c>
      <c r="E697" s="211">
        <v>1020</v>
      </c>
      <c r="F697" s="211">
        <v>1110</v>
      </c>
      <c r="G697" s="211">
        <v>1004</v>
      </c>
      <c r="I697" s="211" t="s">
        <v>1943</v>
      </c>
      <c r="J697" s="212" t="s">
        <v>363</v>
      </c>
      <c r="K697" s="211" t="s">
        <v>364</v>
      </c>
      <c r="L697" s="211" t="s">
        <v>1082</v>
      </c>
      <c r="AD697" s="213"/>
    </row>
    <row r="698" spans="1:30" s="211" customFormat="1" x14ac:dyDescent="0.25">
      <c r="A698" s="211" t="s">
        <v>145</v>
      </c>
      <c r="B698" s="211">
        <v>2601</v>
      </c>
      <c r="C698" s="211" t="s">
        <v>144</v>
      </c>
      <c r="D698" s="211">
        <v>192025422</v>
      </c>
      <c r="E698" s="211">
        <v>1060</v>
      </c>
      <c r="F698" s="211">
        <v>1271</v>
      </c>
      <c r="G698" s="211">
        <v>1004</v>
      </c>
      <c r="I698" s="211" t="s">
        <v>1944</v>
      </c>
      <c r="J698" s="212" t="s">
        <v>363</v>
      </c>
      <c r="K698" s="211" t="s">
        <v>294</v>
      </c>
      <c r="L698" s="211" t="s">
        <v>993</v>
      </c>
      <c r="AD698" s="213"/>
    </row>
    <row r="699" spans="1:30" s="211" customFormat="1" x14ac:dyDescent="0.25">
      <c r="A699" s="211" t="s">
        <v>145</v>
      </c>
      <c r="B699" s="211">
        <v>2601</v>
      </c>
      <c r="C699" s="211" t="s">
        <v>144</v>
      </c>
      <c r="D699" s="211">
        <v>192025424</v>
      </c>
      <c r="E699" s="211">
        <v>1060</v>
      </c>
      <c r="F699" s="211">
        <v>1271</v>
      </c>
      <c r="G699" s="211">
        <v>1004</v>
      </c>
      <c r="I699" s="211" t="s">
        <v>1945</v>
      </c>
      <c r="J699" s="212" t="s">
        <v>363</v>
      </c>
      <c r="K699" s="211" t="s">
        <v>296</v>
      </c>
      <c r="L699" s="211" t="s">
        <v>992</v>
      </c>
      <c r="AD699" s="213"/>
    </row>
    <row r="700" spans="1:30" s="211" customFormat="1" x14ac:dyDescent="0.25">
      <c r="A700" s="211" t="s">
        <v>145</v>
      </c>
      <c r="B700" s="211">
        <v>2601</v>
      </c>
      <c r="C700" s="211" t="s">
        <v>144</v>
      </c>
      <c r="D700" s="211">
        <v>192025425</v>
      </c>
      <c r="E700" s="211">
        <v>1060</v>
      </c>
      <c r="F700" s="211">
        <v>1271</v>
      </c>
      <c r="G700" s="211">
        <v>1004</v>
      </c>
      <c r="I700" s="211" t="s">
        <v>1946</v>
      </c>
      <c r="J700" s="212" t="s">
        <v>363</v>
      </c>
      <c r="K700" s="211" t="s">
        <v>294</v>
      </c>
      <c r="L700" s="211" t="s">
        <v>994</v>
      </c>
      <c r="AD700" s="213"/>
    </row>
    <row r="701" spans="1:30" s="211" customFormat="1" x14ac:dyDescent="0.25">
      <c r="A701" s="211" t="s">
        <v>145</v>
      </c>
      <c r="B701" s="211">
        <v>2601</v>
      </c>
      <c r="C701" s="211" t="s">
        <v>144</v>
      </c>
      <c r="D701" s="211">
        <v>192027861</v>
      </c>
      <c r="E701" s="211">
        <v>1060</v>
      </c>
      <c r="F701" s="211">
        <v>1242</v>
      </c>
      <c r="G701" s="211">
        <v>1004</v>
      </c>
      <c r="I701" s="211" t="s">
        <v>1947</v>
      </c>
      <c r="J701" s="212" t="s">
        <v>363</v>
      </c>
      <c r="K701" s="211" t="s">
        <v>294</v>
      </c>
      <c r="L701" s="211" t="s">
        <v>1004</v>
      </c>
      <c r="AD701" s="213"/>
    </row>
    <row r="702" spans="1:30" s="211" customFormat="1" x14ac:dyDescent="0.25">
      <c r="A702" s="211" t="s">
        <v>145</v>
      </c>
      <c r="B702" s="211">
        <v>2601</v>
      </c>
      <c r="C702" s="211" t="s">
        <v>144</v>
      </c>
      <c r="D702" s="211">
        <v>192036207</v>
      </c>
      <c r="E702" s="211">
        <v>1060</v>
      </c>
      <c r="F702" s="211">
        <v>1242</v>
      </c>
      <c r="G702" s="211">
        <v>1004</v>
      </c>
      <c r="I702" s="211" t="s">
        <v>1948</v>
      </c>
      <c r="J702" s="212" t="s">
        <v>363</v>
      </c>
      <c r="K702" s="211" t="s">
        <v>294</v>
      </c>
      <c r="L702" s="211" t="s">
        <v>1070</v>
      </c>
      <c r="AD702" s="213"/>
    </row>
    <row r="703" spans="1:30" s="211" customFormat="1" x14ac:dyDescent="0.25">
      <c r="A703" s="211" t="s">
        <v>145</v>
      </c>
      <c r="B703" s="211">
        <v>2601</v>
      </c>
      <c r="C703" s="211" t="s">
        <v>144</v>
      </c>
      <c r="D703" s="211">
        <v>192045198</v>
      </c>
      <c r="E703" s="211">
        <v>1060</v>
      </c>
      <c r="G703" s="211">
        <v>1004</v>
      </c>
      <c r="I703" s="211" t="s">
        <v>1949</v>
      </c>
      <c r="J703" s="212" t="s">
        <v>363</v>
      </c>
      <c r="K703" s="211" t="s">
        <v>364</v>
      </c>
      <c r="L703" s="211" t="s">
        <v>1180</v>
      </c>
      <c r="AD703" s="213"/>
    </row>
    <row r="704" spans="1:30" s="211" customFormat="1" x14ac:dyDescent="0.25">
      <c r="A704" s="211" t="s">
        <v>145</v>
      </c>
      <c r="B704" s="211">
        <v>2601</v>
      </c>
      <c r="C704" s="211" t="s">
        <v>144</v>
      </c>
      <c r="D704" s="211">
        <v>502361466</v>
      </c>
      <c r="E704" s="211">
        <v>1060</v>
      </c>
      <c r="F704" s="211">
        <v>1274</v>
      </c>
      <c r="G704" s="211">
        <v>1004</v>
      </c>
      <c r="I704" s="211" t="s">
        <v>1950</v>
      </c>
      <c r="J704" s="212" t="s">
        <v>363</v>
      </c>
      <c r="K704" s="211" t="s">
        <v>294</v>
      </c>
      <c r="L704" s="211" t="s">
        <v>830</v>
      </c>
      <c r="AD704" s="213"/>
    </row>
    <row r="705" spans="1:30" s="211" customFormat="1" x14ac:dyDescent="0.25">
      <c r="A705" s="211" t="s">
        <v>145</v>
      </c>
      <c r="B705" s="211">
        <v>2601</v>
      </c>
      <c r="C705" s="211" t="s">
        <v>144</v>
      </c>
      <c r="D705" s="211">
        <v>502361471</v>
      </c>
      <c r="E705" s="211">
        <v>1060</v>
      </c>
      <c r="F705" s="211">
        <v>1252</v>
      </c>
      <c r="G705" s="211">
        <v>1004</v>
      </c>
      <c r="I705" s="211" t="s">
        <v>1951</v>
      </c>
      <c r="J705" s="212" t="s">
        <v>363</v>
      </c>
      <c r="K705" s="211" t="s">
        <v>364</v>
      </c>
      <c r="L705" s="211" t="s">
        <v>839</v>
      </c>
      <c r="AD705" s="213"/>
    </row>
    <row r="706" spans="1:30" s="211" customFormat="1" x14ac:dyDescent="0.25">
      <c r="A706" s="211" t="s">
        <v>145</v>
      </c>
      <c r="B706" s="211">
        <v>2601</v>
      </c>
      <c r="C706" s="211" t="s">
        <v>144</v>
      </c>
      <c r="D706" s="211">
        <v>502361662</v>
      </c>
      <c r="E706" s="211">
        <v>1060</v>
      </c>
      <c r="F706" s="211">
        <v>1242</v>
      </c>
      <c r="G706" s="211">
        <v>1004</v>
      </c>
      <c r="I706" s="211" t="s">
        <v>1952</v>
      </c>
      <c r="J706" s="212" t="s">
        <v>363</v>
      </c>
      <c r="K706" s="211" t="s">
        <v>294</v>
      </c>
      <c r="L706" s="211" t="s">
        <v>831</v>
      </c>
      <c r="AD706" s="213"/>
    </row>
    <row r="707" spans="1:30" s="211" customFormat="1" x14ac:dyDescent="0.25">
      <c r="A707" s="211" t="s">
        <v>145</v>
      </c>
      <c r="B707" s="211">
        <v>2601</v>
      </c>
      <c r="C707" s="211" t="s">
        <v>144</v>
      </c>
      <c r="D707" s="211">
        <v>502361844</v>
      </c>
      <c r="E707" s="211">
        <v>1060</v>
      </c>
      <c r="F707" s="211">
        <v>1271</v>
      </c>
      <c r="G707" s="211">
        <v>1004</v>
      </c>
      <c r="I707" s="211" t="s">
        <v>1953</v>
      </c>
      <c r="J707" s="212" t="s">
        <v>363</v>
      </c>
      <c r="K707" s="211" t="s">
        <v>296</v>
      </c>
      <c r="L707" s="211" t="s">
        <v>992</v>
      </c>
      <c r="AD707" s="213"/>
    </row>
    <row r="708" spans="1:30" s="211" customFormat="1" x14ac:dyDescent="0.25">
      <c r="A708" s="211" t="s">
        <v>145</v>
      </c>
      <c r="B708" s="211">
        <v>2601</v>
      </c>
      <c r="C708" s="211" t="s">
        <v>144</v>
      </c>
      <c r="D708" s="211">
        <v>502362040</v>
      </c>
      <c r="E708" s="211">
        <v>1060</v>
      </c>
      <c r="F708" s="211">
        <v>1274</v>
      </c>
      <c r="G708" s="211">
        <v>1004</v>
      </c>
      <c r="I708" s="211" t="s">
        <v>1954</v>
      </c>
      <c r="J708" s="212" t="s">
        <v>363</v>
      </c>
      <c r="K708" s="211" t="s">
        <v>294</v>
      </c>
      <c r="L708" s="211" t="s">
        <v>832</v>
      </c>
      <c r="AD708" s="213"/>
    </row>
    <row r="709" spans="1:30" s="211" customFormat="1" x14ac:dyDescent="0.25">
      <c r="A709" s="211" t="s">
        <v>145</v>
      </c>
      <c r="B709" s="211">
        <v>2601</v>
      </c>
      <c r="C709" s="211" t="s">
        <v>144</v>
      </c>
      <c r="D709" s="211">
        <v>502362041</v>
      </c>
      <c r="E709" s="211">
        <v>1060</v>
      </c>
      <c r="F709" s="211">
        <v>1242</v>
      </c>
      <c r="G709" s="211">
        <v>1004</v>
      </c>
      <c r="I709" s="211" t="s">
        <v>1955</v>
      </c>
      <c r="J709" s="212" t="s">
        <v>363</v>
      </c>
      <c r="K709" s="211" t="s">
        <v>294</v>
      </c>
      <c r="L709" s="211" t="s">
        <v>833</v>
      </c>
      <c r="AD709" s="213"/>
    </row>
    <row r="710" spans="1:30" s="211" customFormat="1" x14ac:dyDescent="0.25">
      <c r="A710" s="211" t="s">
        <v>145</v>
      </c>
      <c r="B710" s="211">
        <v>2601</v>
      </c>
      <c r="C710" s="211" t="s">
        <v>144</v>
      </c>
      <c r="D710" s="211">
        <v>502362103</v>
      </c>
      <c r="E710" s="211">
        <v>1060</v>
      </c>
      <c r="F710" s="211">
        <v>1274</v>
      </c>
      <c r="G710" s="211">
        <v>1004</v>
      </c>
      <c r="I710" s="211" t="s">
        <v>1956</v>
      </c>
      <c r="J710" s="212" t="s">
        <v>363</v>
      </c>
      <c r="K710" s="211" t="s">
        <v>294</v>
      </c>
      <c r="L710" s="211" t="s">
        <v>834</v>
      </c>
      <c r="AD710" s="213"/>
    </row>
    <row r="711" spans="1:30" s="211" customFormat="1" x14ac:dyDescent="0.25">
      <c r="A711" s="211" t="s">
        <v>145</v>
      </c>
      <c r="B711" s="211">
        <v>2601</v>
      </c>
      <c r="C711" s="211" t="s">
        <v>144</v>
      </c>
      <c r="D711" s="211">
        <v>502362112</v>
      </c>
      <c r="E711" s="211">
        <v>1060</v>
      </c>
      <c r="F711" s="211">
        <v>1274</v>
      </c>
      <c r="G711" s="211">
        <v>1004</v>
      </c>
      <c r="I711" s="211" t="s">
        <v>1957</v>
      </c>
      <c r="J711" s="212" t="s">
        <v>363</v>
      </c>
      <c r="K711" s="211" t="s">
        <v>296</v>
      </c>
      <c r="L711" s="211" t="s">
        <v>826</v>
      </c>
      <c r="AD711" s="213"/>
    </row>
    <row r="712" spans="1:30" s="211" customFormat="1" x14ac:dyDescent="0.25">
      <c r="A712" s="211" t="s">
        <v>145</v>
      </c>
      <c r="B712" s="211">
        <v>2601</v>
      </c>
      <c r="C712" s="211" t="s">
        <v>144</v>
      </c>
      <c r="D712" s="211">
        <v>502362151</v>
      </c>
      <c r="E712" s="211">
        <v>1060</v>
      </c>
      <c r="G712" s="211">
        <v>1004</v>
      </c>
      <c r="I712" s="211" t="s">
        <v>1958</v>
      </c>
      <c r="J712" s="212" t="s">
        <v>363</v>
      </c>
      <c r="K712" s="211" t="s">
        <v>296</v>
      </c>
      <c r="L712" s="211" t="s">
        <v>827</v>
      </c>
      <c r="AD712" s="213"/>
    </row>
    <row r="713" spans="1:30" s="211" customFormat="1" x14ac:dyDescent="0.25">
      <c r="A713" s="211" t="s">
        <v>145</v>
      </c>
      <c r="B713" s="211">
        <v>2601</v>
      </c>
      <c r="C713" s="211" t="s">
        <v>144</v>
      </c>
      <c r="D713" s="211">
        <v>502362152</v>
      </c>
      <c r="E713" s="211">
        <v>1060</v>
      </c>
      <c r="G713" s="211">
        <v>1004</v>
      </c>
      <c r="I713" s="211" t="s">
        <v>1959</v>
      </c>
      <c r="J713" s="212" t="s">
        <v>363</v>
      </c>
      <c r="K713" s="211" t="s">
        <v>296</v>
      </c>
      <c r="L713" s="211" t="s">
        <v>827</v>
      </c>
      <c r="AD713" s="213"/>
    </row>
    <row r="714" spans="1:30" s="211" customFormat="1" x14ac:dyDescent="0.25">
      <c r="A714" s="211" t="s">
        <v>145</v>
      </c>
      <c r="B714" s="211">
        <v>2601</v>
      </c>
      <c r="C714" s="211" t="s">
        <v>144</v>
      </c>
      <c r="D714" s="211">
        <v>502362214</v>
      </c>
      <c r="E714" s="211">
        <v>1060</v>
      </c>
      <c r="F714" s="211">
        <v>1274</v>
      </c>
      <c r="G714" s="211">
        <v>1004</v>
      </c>
      <c r="I714" s="211" t="s">
        <v>1960</v>
      </c>
      <c r="J714" s="212" t="s">
        <v>363</v>
      </c>
      <c r="K714" s="211" t="s">
        <v>294</v>
      </c>
      <c r="L714" s="211" t="s">
        <v>835</v>
      </c>
      <c r="AD714" s="213"/>
    </row>
    <row r="715" spans="1:30" s="211" customFormat="1" x14ac:dyDescent="0.25">
      <c r="A715" s="211" t="s">
        <v>145</v>
      </c>
      <c r="B715" s="211">
        <v>2601</v>
      </c>
      <c r="C715" s="211" t="s">
        <v>144</v>
      </c>
      <c r="D715" s="211">
        <v>502362231</v>
      </c>
      <c r="E715" s="211">
        <v>1060</v>
      </c>
      <c r="F715" s="211">
        <v>1274</v>
      </c>
      <c r="G715" s="211">
        <v>1004</v>
      </c>
      <c r="I715" s="211" t="s">
        <v>1961</v>
      </c>
      <c r="J715" s="212" t="s">
        <v>363</v>
      </c>
      <c r="K715" s="211" t="s">
        <v>294</v>
      </c>
      <c r="L715" s="211" t="s">
        <v>1201</v>
      </c>
      <c r="AD715" s="213"/>
    </row>
    <row r="716" spans="1:30" s="211" customFormat="1" x14ac:dyDescent="0.25">
      <c r="A716" s="211" t="s">
        <v>145</v>
      </c>
      <c r="B716" s="211">
        <v>2601</v>
      </c>
      <c r="C716" s="211" t="s">
        <v>144</v>
      </c>
      <c r="D716" s="211">
        <v>502362238</v>
      </c>
      <c r="E716" s="211">
        <v>1060</v>
      </c>
      <c r="F716" s="211">
        <v>1274</v>
      </c>
      <c r="G716" s="211">
        <v>1004</v>
      </c>
      <c r="I716" s="211" t="s">
        <v>1962</v>
      </c>
      <c r="J716" s="212" t="s">
        <v>363</v>
      </c>
      <c r="K716" s="211" t="s">
        <v>296</v>
      </c>
      <c r="L716" s="211" t="s">
        <v>828</v>
      </c>
      <c r="AD716" s="213"/>
    </row>
    <row r="717" spans="1:30" s="211" customFormat="1" x14ac:dyDescent="0.25">
      <c r="A717" s="211" t="s">
        <v>145</v>
      </c>
      <c r="B717" s="211">
        <v>2601</v>
      </c>
      <c r="C717" s="211" t="s">
        <v>144</v>
      </c>
      <c r="D717" s="211">
        <v>502362266</v>
      </c>
      <c r="E717" s="211">
        <v>1060</v>
      </c>
      <c r="F717" s="211">
        <v>1271</v>
      </c>
      <c r="G717" s="211">
        <v>1004</v>
      </c>
      <c r="I717" s="211" t="s">
        <v>1963</v>
      </c>
      <c r="J717" s="212" t="s">
        <v>363</v>
      </c>
      <c r="K717" s="211" t="s">
        <v>364</v>
      </c>
      <c r="L717" s="211" t="s">
        <v>840</v>
      </c>
      <c r="AD717" s="213"/>
    </row>
    <row r="718" spans="1:30" s="211" customFormat="1" x14ac:dyDescent="0.25">
      <c r="A718" s="211" t="s">
        <v>145</v>
      </c>
      <c r="B718" s="211">
        <v>2601</v>
      </c>
      <c r="C718" s="211" t="s">
        <v>144</v>
      </c>
      <c r="D718" s="211">
        <v>502362290</v>
      </c>
      <c r="E718" s="211">
        <v>1060</v>
      </c>
      <c r="F718" s="211">
        <v>1274</v>
      </c>
      <c r="G718" s="211">
        <v>1004</v>
      </c>
      <c r="I718" s="211" t="s">
        <v>1964</v>
      </c>
      <c r="J718" s="212" t="s">
        <v>363</v>
      </c>
      <c r="K718" s="211" t="s">
        <v>294</v>
      </c>
      <c r="L718" s="211" t="s">
        <v>836</v>
      </c>
      <c r="AD718" s="213"/>
    </row>
    <row r="719" spans="1:30" s="211" customFormat="1" x14ac:dyDescent="0.25">
      <c r="A719" s="211" t="s">
        <v>145</v>
      </c>
      <c r="B719" s="211">
        <v>2601</v>
      </c>
      <c r="C719" s="211" t="s">
        <v>144</v>
      </c>
      <c r="D719" s="211">
        <v>502362308</v>
      </c>
      <c r="E719" s="211">
        <v>1060</v>
      </c>
      <c r="F719" s="211">
        <v>1274</v>
      </c>
      <c r="G719" s="211">
        <v>1004</v>
      </c>
      <c r="I719" s="211" t="s">
        <v>1965</v>
      </c>
      <c r="J719" s="212" t="s">
        <v>363</v>
      </c>
      <c r="K719" s="211" t="s">
        <v>296</v>
      </c>
      <c r="L719" s="211" t="s">
        <v>829</v>
      </c>
      <c r="AD719" s="213"/>
    </row>
    <row r="720" spans="1:30" s="211" customFormat="1" x14ac:dyDescent="0.25">
      <c r="A720" s="211" t="s">
        <v>145</v>
      </c>
      <c r="B720" s="211">
        <v>2601</v>
      </c>
      <c r="C720" s="211" t="s">
        <v>144</v>
      </c>
      <c r="D720" s="211">
        <v>502362309</v>
      </c>
      <c r="E720" s="211">
        <v>1060</v>
      </c>
      <c r="F720" s="211">
        <v>1274</v>
      </c>
      <c r="G720" s="211">
        <v>1004</v>
      </c>
      <c r="I720" s="211" t="s">
        <v>1966</v>
      </c>
      <c r="J720" s="212" t="s">
        <v>363</v>
      </c>
      <c r="K720" s="211" t="s">
        <v>296</v>
      </c>
      <c r="L720" s="211" t="s">
        <v>829</v>
      </c>
      <c r="AD720" s="213"/>
    </row>
    <row r="721" spans="1:30" s="211" customFormat="1" x14ac:dyDescent="0.25">
      <c r="A721" s="211" t="s">
        <v>145</v>
      </c>
      <c r="B721" s="211">
        <v>2601</v>
      </c>
      <c r="C721" s="211" t="s">
        <v>144</v>
      </c>
      <c r="D721" s="211">
        <v>502362322</v>
      </c>
      <c r="E721" s="211">
        <v>1060</v>
      </c>
      <c r="G721" s="211">
        <v>1004</v>
      </c>
      <c r="I721" s="211" t="s">
        <v>1967</v>
      </c>
      <c r="J721" s="212" t="s">
        <v>363</v>
      </c>
      <c r="K721" s="211" t="s">
        <v>294</v>
      </c>
      <c r="L721" s="211" t="s">
        <v>837</v>
      </c>
      <c r="AD721" s="213"/>
    </row>
    <row r="722" spans="1:30" s="211" customFormat="1" x14ac:dyDescent="0.25">
      <c r="A722" s="211" t="s">
        <v>145</v>
      </c>
      <c r="B722" s="211">
        <v>2601</v>
      </c>
      <c r="C722" s="211" t="s">
        <v>144</v>
      </c>
      <c r="D722" s="211">
        <v>502362355</v>
      </c>
      <c r="E722" s="211">
        <v>1060</v>
      </c>
      <c r="G722" s="211">
        <v>1004</v>
      </c>
      <c r="I722" s="211" t="s">
        <v>1968</v>
      </c>
      <c r="J722" s="212" t="s">
        <v>363</v>
      </c>
      <c r="K722" s="211" t="s">
        <v>294</v>
      </c>
      <c r="L722" s="211" t="s">
        <v>838</v>
      </c>
      <c r="AD722" s="213"/>
    </row>
    <row r="723" spans="1:30" s="211" customFormat="1" x14ac:dyDescent="0.25">
      <c r="A723" s="211" t="s">
        <v>145</v>
      </c>
      <c r="B723" s="211">
        <v>2601</v>
      </c>
      <c r="C723" s="211" t="s">
        <v>144</v>
      </c>
      <c r="D723" s="211">
        <v>502362465</v>
      </c>
      <c r="E723" s="211">
        <v>1060</v>
      </c>
      <c r="F723" s="211">
        <v>1274</v>
      </c>
      <c r="G723" s="211">
        <v>1004</v>
      </c>
      <c r="I723" s="211" t="s">
        <v>1969</v>
      </c>
      <c r="J723" s="212" t="s">
        <v>363</v>
      </c>
      <c r="K723" s="211" t="s">
        <v>296</v>
      </c>
      <c r="L723" s="211" t="s">
        <v>828</v>
      </c>
      <c r="AD723" s="213"/>
    </row>
    <row r="724" spans="1:30" s="211" customFormat="1" x14ac:dyDescent="0.25">
      <c r="A724" s="211" t="s">
        <v>145</v>
      </c>
      <c r="B724" s="211">
        <v>2611</v>
      </c>
      <c r="C724" s="211" t="s">
        <v>275</v>
      </c>
      <c r="D724" s="211">
        <v>192024655</v>
      </c>
      <c r="E724" s="211">
        <v>1020</v>
      </c>
      <c r="F724" s="211">
        <v>1110</v>
      </c>
      <c r="G724" s="211">
        <v>1003</v>
      </c>
      <c r="I724" s="211" t="s">
        <v>1970</v>
      </c>
      <c r="J724" s="212" t="s">
        <v>363</v>
      </c>
      <c r="K724" s="211" t="s">
        <v>296</v>
      </c>
      <c r="L724" s="211" t="s">
        <v>983</v>
      </c>
      <c r="AD724" s="213"/>
    </row>
    <row r="725" spans="1:30" s="211" customFormat="1" x14ac:dyDescent="0.25">
      <c r="A725" s="211" t="s">
        <v>145</v>
      </c>
      <c r="B725" s="211">
        <v>2611</v>
      </c>
      <c r="C725" s="211" t="s">
        <v>275</v>
      </c>
      <c r="D725" s="211">
        <v>192024656</v>
      </c>
      <c r="E725" s="211">
        <v>1020</v>
      </c>
      <c r="F725" s="211">
        <v>1110</v>
      </c>
      <c r="G725" s="211">
        <v>1004</v>
      </c>
      <c r="I725" s="211" t="s">
        <v>1971</v>
      </c>
      <c r="J725" s="212" t="s">
        <v>363</v>
      </c>
      <c r="K725" s="211" t="s">
        <v>296</v>
      </c>
      <c r="L725" s="211" t="s">
        <v>1212</v>
      </c>
      <c r="AD725" s="213"/>
    </row>
    <row r="726" spans="1:30" s="211" customFormat="1" x14ac:dyDescent="0.25">
      <c r="A726" s="211" t="s">
        <v>145</v>
      </c>
      <c r="B726" s="211">
        <v>2611</v>
      </c>
      <c r="C726" s="211" t="s">
        <v>275</v>
      </c>
      <c r="D726" s="211">
        <v>502338955</v>
      </c>
      <c r="E726" s="211">
        <v>1060</v>
      </c>
      <c r="F726" s="211">
        <v>1274</v>
      </c>
      <c r="G726" s="211">
        <v>1004</v>
      </c>
      <c r="I726" s="211" t="s">
        <v>1972</v>
      </c>
      <c r="J726" s="212" t="s">
        <v>363</v>
      </c>
      <c r="K726" s="211" t="s">
        <v>294</v>
      </c>
      <c r="L726" s="211" t="s">
        <v>760</v>
      </c>
      <c r="AD726" s="213"/>
    </row>
    <row r="727" spans="1:30" s="211" customFormat="1" x14ac:dyDescent="0.25">
      <c r="A727" s="211" t="s">
        <v>145</v>
      </c>
      <c r="B727" s="211">
        <v>2611</v>
      </c>
      <c r="C727" s="211" t="s">
        <v>275</v>
      </c>
      <c r="D727" s="211">
        <v>502338958</v>
      </c>
      <c r="E727" s="211">
        <v>1060</v>
      </c>
      <c r="G727" s="211">
        <v>1004</v>
      </c>
      <c r="I727" s="211" t="s">
        <v>1973</v>
      </c>
      <c r="J727" s="212" t="s">
        <v>363</v>
      </c>
      <c r="K727" s="211" t="s">
        <v>294</v>
      </c>
      <c r="L727" s="211" t="s">
        <v>761</v>
      </c>
      <c r="AD727" s="213"/>
    </row>
    <row r="728" spans="1:30" s="211" customFormat="1" x14ac:dyDescent="0.25">
      <c r="A728" s="211" t="s">
        <v>145</v>
      </c>
      <c r="B728" s="211">
        <v>2611</v>
      </c>
      <c r="C728" s="211" t="s">
        <v>275</v>
      </c>
      <c r="D728" s="211">
        <v>502338965</v>
      </c>
      <c r="E728" s="211">
        <v>1060</v>
      </c>
      <c r="G728" s="211">
        <v>1004</v>
      </c>
      <c r="I728" s="211" t="s">
        <v>1974</v>
      </c>
      <c r="J728" s="212" t="s">
        <v>363</v>
      </c>
      <c r="K728" s="211" t="s">
        <v>294</v>
      </c>
      <c r="L728" s="211" t="s">
        <v>762</v>
      </c>
      <c r="AD728" s="213"/>
    </row>
    <row r="729" spans="1:30" s="211" customFormat="1" x14ac:dyDescent="0.25">
      <c r="A729" s="211" t="s">
        <v>145</v>
      </c>
      <c r="B729" s="211">
        <v>2611</v>
      </c>
      <c r="C729" s="211" t="s">
        <v>275</v>
      </c>
      <c r="D729" s="211">
        <v>502338971</v>
      </c>
      <c r="E729" s="211">
        <v>1060</v>
      </c>
      <c r="G729" s="211">
        <v>1004</v>
      </c>
      <c r="I729" s="211" t="s">
        <v>1975</v>
      </c>
      <c r="J729" s="212" t="s">
        <v>363</v>
      </c>
      <c r="K729" s="211" t="s">
        <v>294</v>
      </c>
      <c r="L729" s="211" t="s">
        <v>763</v>
      </c>
      <c r="AD729" s="213"/>
    </row>
    <row r="730" spans="1:30" s="211" customFormat="1" x14ac:dyDescent="0.25">
      <c r="A730" s="211" t="s">
        <v>145</v>
      </c>
      <c r="B730" s="211">
        <v>2611</v>
      </c>
      <c r="C730" s="211" t="s">
        <v>275</v>
      </c>
      <c r="D730" s="211">
        <v>502338987</v>
      </c>
      <c r="E730" s="211">
        <v>1060</v>
      </c>
      <c r="G730" s="211">
        <v>1004</v>
      </c>
      <c r="I730" s="211" t="s">
        <v>1976</v>
      </c>
      <c r="J730" s="212" t="s">
        <v>363</v>
      </c>
      <c r="K730" s="211" t="s">
        <v>294</v>
      </c>
      <c r="L730" s="211" t="s">
        <v>764</v>
      </c>
      <c r="AD730" s="213"/>
    </row>
    <row r="731" spans="1:30" s="211" customFormat="1" x14ac:dyDescent="0.25">
      <c r="A731" s="211" t="s">
        <v>145</v>
      </c>
      <c r="B731" s="211">
        <v>2611</v>
      </c>
      <c r="C731" s="211" t="s">
        <v>275</v>
      </c>
      <c r="D731" s="211">
        <v>502338993</v>
      </c>
      <c r="E731" s="211">
        <v>1060</v>
      </c>
      <c r="G731" s="211">
        <v>1004</v>
      </c>
      <c r="I731" s="211" t="s">
        <v>1977</v>
      </c>
      <c r="J731" s="212" t="s">
        <v>363</v>
      </c>
      <c r="K731" s="211" t="s">
        <v>294</v>
      </c>
      <c r="L731" s="211" t="s">
        <v>765</v>
      </c>
      <c r="AD731" s="213"/>
    </row>
    <row r="732" spans="1:30" s="211" customFormat="1" x14ac:dyDescent="0.25">
      <c r="A732" s="211" t="s">
        <v>145</v>
      </c>
      <c r="B732" s="211">
        <v>2611</v>
      </c>
      <c r="C732" s="211" t="s">
        <v>275</v>
      </c>
      <c r="D732" s="211">
        <v>502338995</v>
      </c>
      <c r="E732" s="211">
        <v>1060</v>
      </c>
      <c r="G732" s="211">
        <v>1004</v>
      </c>
      <c r="I732" s="211" t="s">
        <v>1978</v>
      </c>
      <c r="J732" s="212" t="s">
        <v>363</v>
      </c>
      <c r="K732" s="211" t="s">
        <v>294</v>
      </c>
      <c r="L732" s="211" t="s">
        <v>766</v>
      </c>
      <c r="AD732" s="213"/>
    </row>
    <row r="733" spans="1:30" s="211" customFormat="1" x14ac:dyDescent="0.25">
      <c r="A733" s="211" t="s">
        <v>145</v>
      </c>
      <c r="B733" s="211">
        <v>2611</v>
      </c>
      <c r="C733" s="211" t="s">
        <v>275</v>
      </c>
      <c r="D733" s="211">
        <v>502338996</v>
      </c>
      <c r="E733" s="211">
        <v>1060</v>
      </c>
      <c r="G733" s="211">
        <v>1004</v>
      </c>
      <c r="I733" s="211" t="s">
        <v>1979</v>
      </c>
      <c r="J733" s="212" t="s">
        <v>363</v>
      </c>
      <c r="K733" s="211" t="s">
        <v>294</v>
      </c>
      <c r="L733" s="211" t="s">
        <v>767</v>
      </c>
      <c r="AD733" s="213"/>
    </row>
    <row r="734" spans="1:30" s="211" customFormat="1" x14ac:dyDescent="0.25">
      <c r="A734" s="211" t="s">
        <v>145</v>
      </c>
      <c r="B734" s="211">
        <v>2611</v>
      </c>
      <c r="C734" s="211" t="s">
        <v>275</v>
      </c>
      <c r="D734" s="211">
        <v>502338999</v>
      </c>
      <c r="E734" s="211">
        <v>1060</v>
      </c>
      <c r="G734" s="211">
        <v>1004</v>
      </c>
      <c r="I734" s="211" t="s">
        <v>1980</v>
      </c>
      <c r="J734" s="212" t="s">
        <v>363</v>
      </c>
      <c r="K734" s="211" t="s">
        <v>294</v>
      </c>
      <c r="L734" s="211" t="s">
        <v>768</v>
      </c>
      <c r="AD734" s="213"/>
    </row>
    <row r="735" spans="1:30" s="211" customFormat="1" x14ac:dyDescent="0.25">
      <c r="A735" s="211" t="s">
        <v>145</v>
      </c>
      <c r="B735" s="211">
        <v>2611</v>
      </c>
      <c r="C735" s="211" t="s">
        <v>275</v>
      </c>
      <c r="D735" s="211">
        <v>502339027</v>
      </c>
      <c r="E735" s="211">
        <v>1060</v>
      </c>
      <c r="F735" s="211">
        <v>1271</v>
      </c>
      <c r="G735" s="211">
        <v>1004</v>
      </c>
      <c r="I735" s="211" t="s">
        <v>1981</v>
      </c>
      <c r="J735" s="212" t="s">
        <v>363</v>
      </c>
      <c r="K735" s="211" t="s">
        <v>294</v>
      </c>
      <c r="L735" s="211" t="s">
        <v>769</v>
      </c>
      <c r="AD735" s="213"/>
    </row>
    <row r="736" spans="1:30" s="211" customFormat="1" x14ac:dyDescent="0.25">
      <c r="A736" s="211" t="s">
        <v>145</v>
      </c>
      <c r="B736" s="211">
        <v>2611</v>
      </c>
      <c r="C736" s="211" t="s">
        <v>275</v>
      </c>
      <c r="D736" s="211">
        <v>502339036</v>
      </c>
      <c r="E736" s="211">
        <v>1060</v>
      </c>
      <c r="G736" s="211">
        <v>1004</v>
      </c>
      <c r="I736" s="211" t="s">
        <v>1982</v>
      </c>
      <c r="J736" s="212" t="s">
        <v>363</v>
      </c>
      <c r="K736" s="211" t="s">
        <v>294</v>
      </c>
      <c r="L736" s="211" t="s">
        <v>770</v>
      </c>
      <c r="AD736" s="213"/>
    </row>
    <row r="737" spans="1:30" s="211" customFormat="1" x14ac:dyDescent="0.25">
      <c r="A737" s="211" t="s">
        <v>145</v>
      </c>
      <c r="B737" s="211">
        <v>2611</v>
      </c>
      <c r="C737" s="211" t="s">
        <v>275</v>
      </c>
      <c r="D737" s="211">
        <v>502339037</v>
      </c>
      <c r="E737" s="211">
        <v>1060</v>
      </c>
      <c r="G737" s="211">
        <v>1004</v>
      </c>
      <c r="I737" s="211" t="s">
        <v>1983</v>
      </c>
      <c r="J737" s="212" t="s">
        <v>363</v>
      </c>
      <c r="K737" s="211" t="s">
        <v>294</v>
      </c>
      <c r="L737" s="211" t="s">
        <v>771</v>
      </c>
      <c r="AD737" s="213"/>
    </row>
    <row r="738" spans="1:30" s="211" customFormat="1" x14ac:dyDescent="0.25">
      <c r="A738" s="211" t="s">
        <v>145</v>
      </c>
      <c r="B738" s="211">
        <v>2611</v>
      </c>
      <c r="C738" s="211" t="s">
        <v>275</v>
      </c>
      <c r="D738" s="211">
        <v>502339067</v>
      </c>
      <c r="E738" s="211">
        <v>1060</v>
      </c>
      <c r="F738" s="211">
        <v>1274</v>
      </c>
      <c r="G738" s="211">
        <v>1004</v>
      </c>
      <c r="I738" s="211" t="s">
        <v>1984</v>
      </c>
      <c r="J738" s="212" t="s">
        <v>363</v>
      </c>
      <c r="K738" s="211" t="s">
        <v>294</v>
      </c>
      <c r="L738" s="211" t="s">
        <v>1132</v>
      </c>
      <c r="AD738" s="213"/>
    </row>
    <row r="739" spans="1:30" s="211" customFormat="1" x14ac:dyDescent="0.25">
      <c r="A739" s="211" t="s">
        <v>145</v>
      </c>
      <c r="B739" s="211">
        <v>2611</v>
      </c>
      <c r="C739" s="211" t="s">
        <v>275</v>
      </c>
      <c r="D739" s="211">
        <v>502339078</v>
      </c>
      <c r="E739" s="211">
        <v>1060</v>
      </c>
      <c r="F739" s="211">
        <v>1274</v>
      </c>
      <c r="G739" s="211">
        <v>1004</v>
      </c>
      <c r="I739" s="211" t="s">
        <v>1985</v>
      </c>
      <c r="J739" s="212" t="s">
        <v>363</v>
      </c>
      <c r="K739" s="211" t="s">
        <v>294</v>
      </c>
      <c r="L739" s="211" t="s">
        <v>772</v>
      </c>
      <c r="AD739" s="213"/>
    </row>
    <row r="740" spans="1:30" s="211" customFormat="1" x14ac:dyDescent="0.25">
      <c r="A740" s="211" t="s">
        <v>145</v>
      </c>
      <c r="B740" s="211">
        <v>2611</v>
      </c>
      <c r="C740" s="211" t="s">
        <v>275</v>
      </c>
      <c r="D740" s="211">
        <v>502339081</v>
      </c>
      <c r="E740" s="211">
        <v>1060</v>
      </c>
      <c r="F740" s="211">
        <v>1274</v>
      </c>
      <c r="G740" s="211">
        <v>1004</v>
      </c>
      <c r="I740" s="211" t="s">
        <v>1986</v>
      </c>
      <c r="J740" s="212" t="s">
        <v>363</v>
      </c>
      <c r="K740" s="211" t="s">
        <v>294</v>
      </c>
      <c r="L740" s="211" t="s">
        <v>773</v>
      </c>
      <c r="AD740" s="213"/>
    </row>
    <row r="741" spans="1:30" s="211" customFormat="1" x14ac:dyDescent="0.25">
      <c r="A741" s="211" t="s">
        <v>145</v>
      </c>
      <c r="B741" s="211">
        <v>2611</v>
      </c>
      <c r="C741" s="211" t="s">
        <v>275</v>
      </c>
      <c r="D741" s="211">
        <v>502339093</v>
      </c>
      <c r="E741" s="211">
        <v>1060</v>
      </c>
      <c r="G741" s="211">
        <v>1004</v>
      </c>
      <c r="I741" s="211" t="s">
        <v>1987</v>
      </c>
      <c r="J741" s="212" t="s">
        <v>363</v>
      </c>
      <c r="K741" s="211" t="s">
        <v>294</v>
      </c>
      <c r="L741" s="211" t="s">
        <v>774</v>
      </c>
      <c r="AD741" s="213"/>
    </row>
    <row r="742" spans="1:30" s="211" customFormat="1" x14ac:dyDescent="0.25">
      <c r="A742" s="211" t="s">
        <v>145</v>
      </c>
      <c r="B742" s="211">
        <v>2611</v>
      </c>
      <c r="C742" s="211" t="s">
        <v>275</v>
      </c>
      <c r="D742" s="211">
        <v>502339094</v>
      </c>
      <c r="E742" s="211">
        <v>1060</v>
      </c>
      <c r="G742" s="211">
        <v>1004</v>
      </c>
      <c r="I742" s="211" t="s">
        <v>1988</v>
      </c>
      <c r="J742" s="212" t="s">
        <v>363</v>
      </c>
      <c r="K742" s="211" t="s">
        <v>294</v>
      </c>
      <c r="L742" s="211" t="s">
        <v>775</v>
      </c>
      <c r="AD742" s="213"/>
    </row>
    <row r="743" spans="1:30" s="211" customFormat="1" x14ac:dyDescent="0.25">
      <c r="A743" s="211" t="s">
        <v>145</v>
      </c>
      <c r="B743" s="211">
        <v>2611</v>
      </c>
      <c r="C743" s="211" t="s">
        <v>275</v>
      </c>
      <c r="D743" s="211">
        <v>502339099</v>
      </c>
      <c r="E743" s="211">
        <v>1060</v>
      </c>
      <c r="F743" s="211">
        <v>1274</v>
      </c>
      <c r="G743" s="211">
        <v>1004</v>
      </c>
      <c r="I743" s="211" t="s">
        <v>1989</v>
      </c>
      <c r="J743" s="212" t="s">
        <v>363</v>
      </c>
      <c r="K743" s="211" t="s">
        <v>294</v>
      </c>
      <c r="L743" s="211" t="s">
        <v>776</v>
      </c>
      <c r="AD743" s="213"/>
    </row>
    <row r="744" spans="1:30" s="211" customFormat="1" x14ac:dyDescent="0.25">
      <c r="A744" s="211" t="s">
        <v>145</v>
      </c>
      <c r="B744" s="211">
        <v>2613</v>
      </c>
      <c r="C744" s="211" t="s">
        <v>277</v>
      </c>
      <c r="D744" s="211">
        <v>386018</v>
      </c>
      <c r="E744" s="211">
        <v>1040</v>
      </c>
      <c r="G744" s="211">
        <v>1004</v>
      </c>
      <c r="I744" s="211" t="s">
        <v>1990</v>
      </c>
      <c r="J744" s="212" t="s">
        <v>363</v>
      </c>
      <c r="K744" s="211" t="s">
        <v>294</v>
      </c>
      <c r="L744" s="211" t="s">
        <v>865</v>
      </c>
      <c r="AD744" s="213"/>
    </row>
    <row r="745" spans="1:30" s="211" customFormat="1" x14ac:dyDescent="0.25">
      <c r="A745" s="211" t="s">
        <v>145</v>
      </c>
      <c r="B745" s="211">
        <v>2613</v>
      </c>
      <c r="C745" s="211" t="s">
        <v>277</v>
      </c>
      <c r="D745" s="211">
        <v>386623</v>
      </c>
      <c r="E745" s="211">
        <v>1020</v>
      </c>
      <c r="F745" s="211">
        <v>1110</v>
      </c>
      <c r="G745" s="211">
        <v>1004</v>
      </c>
      <c r="I745" s="211" t="s">
        <v>1991</v>
      </c>
      <c r="J745" s="212" t="s">
        <v>363</v>
      </c>
      <c r="K745" s="211" t="s">
        <v>294</v>
      </c>
      <c r="L745" s="211" t="s">
        <v>1056</v>
      </c>
      <c r="AD745" s="213"/>
    </row>
    <row r="746" spans="1:30" s="211" customFormat="1" x14ac:dyDescent="0.25">
      <c r="A746" s="211" t="s">
        <v>145</v>
      </c>
      <c r="B746" s="211">
        <v>2613</v>
      </c>
      <c r="C746" s="211" t="s">
        <v>277</v>
      </c>
      <c r="D746" s="211">
        <v>2129346</v>
      </c>
      <c r="E746" s="211">
        <v>1060</v>
      </c>
      <c r="F746" s="211">
        <v>1110</v>
      </c>
      <c r="G746" s="211">
        <v>1004</v>
      </c>
      <c r="I746" s="211" t="s">
        <v>1992</v>
      </c>
      <c r="J746" s="212" t="s">
        <v>363</v>
      </c>
      <c r="K746" s="211" t="s">
        <v>296</v>
      </c>
      <c r="L746" s="211" t="s">
        <v>500</v>
      </c>
      <c r="AD746" s="213"/>
    </row>
    <row r="747" spans="1:30" s="211" customFormat="1" x14ac:dyDescent="0.25">
      <c r="A747" s="211" t="s">
        <v>145</v>
      </c>
      <c r="B747" s="211">
        <v>2613</v>
      </c>
      <c r="C747" s="211" t="s">
        <v>277</v>
      </c>
      <c r="D747" s="211">
        <v>3145087</v>
      </c>
      <c r="E747" s="211">
        <v>1020</v>
      </c>
      <c r="F747" s="211">
        <v>1110</v>
      </c>
      <c r="G747" s="211">
        <v>1004</v>
      </c>
      <c r="I747" s="211" t="s">
        <v>1992</v>
      </c>
      <c r="J747" s="212" t="s">
        <v>363</v>
      </c>
      <c r="K747" s="211" t="s">
        <v>296</v>
      </c>
      <c r="L747" s="211" t="s">
        <v>501</v>
      </c>
      <c r="AD747" s="213"/>
    </row>
    <row r="748" spans="1:30" s="211" customFormat="1" x14ac:dyDescent="0.25">
      <c r="A748" s="211" t="s">
        <v>145</v>
      </c>
      <c r="B748" s="211">
        <v>2613</v>
      </c>
      <c r="C748" s="211" t="s">
        <v>277</v>
      </c>
      <c r="D748" s="211">
        <v>191843399</v>
      </c>
      <c r="E748" s="211">
        <v>1020</v>
      </c>
      <c r="F748" s="211">
        <v>1220</v>
      </c>
      <c r="G748" s="211">
        <v>1004</v>
      </c>
      <c r="I748" s="211" t="s">
        <v>1993</v>
      </c>
      <c r="J748" s="212" t="s">
        <v>363</v>
      </c>
      <c r="K748" s="211" t="s">
        <v>296</v>
      </c>
      <c r="L748" s="211" t="s">
        <v>502</v>
      </c>
      <c r="AD748" s="213"/>
    </row>
    <row r="749" spans="1:30" s="211" customFormat="1" x14ac:dyDescent="0.25">
      <c r="A749" s="211" t="s">
        <v>145</v>
      </c>
      <c r="B749" s="211">
        <v>2613</v>
      </c>
      <c r="C749" s="211" t="s">
        <v>277</v>
      </c>
      <c r="D749" s="211">
        <v>191864444</v>
      </c>
      <c r="E749" s="211">
        <v>1060</v>
      </c>
      <c r="F749" s="211">
        <v>1220</v>
      </c>
      <c r="G749" s="211">
        <v>1004</v>
      </c>
      <c r="I749" s="211" t="s">
        <v>1994</v>
      </c>
      <c r="J749" s="212" t="s">
        <v>363</v>
      </c>
      <c r="K749" s="211" t="s">
        <v>296</v>
      </c>
      <c r="L749" s="211" t="s">
        <v>502</v>
      </c>
      <c r="AD749" s="213"/>
    </row>
    <row r="750" spans="1:30" s="211" customFormat="1" x14ac:dyDescent="0.25">
      <c r="A750" s="211" t="s">
        <v>145</v>
      </c>
      <c r="B750" s="211">
        <v>2613</v>
      </c>
      <c r="C750" s="211" t="s">
        <v>277</v>
      </c>
      <c r="D750" s="211">
        <v>192007509</v>
      </c>
      <c r="E750" s="211">
        <v>1020</v>
      </c>
      <c r="F750" s="211">
        <v>1110</v>
      </c>
      <c r="G750" s="211">
        <v>1004</v>
      </c>
      <c r="I750" s="211" t="s">
        <v>1995</v>
      </c>
      <c r="J750" s="212" t="s">
        <v>363</v>
      </c>
      <c r="K750" s="211" t="s">
        <v>364</v>
      </c>
      <c r="L750" s="211" t="s">
        <v>824</v>
      </c>
      <c r="AD750" s="213"/>
    </row>
    <row r="751" spans="1:30" s="211" customFormat="1" x14ac:dyDescent="0.25">
      <c r="A751" s="211" t="s">
        <v>145</v>
      </c>
      <c r="B751" s="211">
        <v>2613</v>
      </c>
      <c r="C751" s="211" t="s">
        <v>277</v>
      </c>
      <c r="D751" s="211">
        <v>192007514</v>
      </c>
      <c r="E751" s="211">
        <v>1020</v>
      </c>
      <c r="F751" s="211">
        <v>1110</v>
      </c>
      <c r="G751" s="211">
        <v>1004</v>
      </c>
      <c r="I751" s="211" t="s">
        <v>1996</v>
      </c>
      <c r="J751" s="212" t="s">
        <v>363</v>
      </c>
      <c r="K751" s="211" t="s">
        <v>364</v>
      </c>
      <c r="L751" s="211" t="s">
        <v>824</v>
      </c>
      <c r="AD751" s="213"/>
    </row>
    <row r="752" spans="1:30" s="211" customFormat="1" x14ac:dyDescent="0.25">
      <c r="A752" s="211" t="s">
        <v>145</v>
      </c>
      <c r="B752" s="211">
        <v>2613</v>
      </c>
      <c r="C752" s="211" t="s">
        <v>277</v>
      </c>
      <c r="D752" s="211">
        <v>192007517</v>
      </c>
      <c r="E752" s="211">
        <v>1020</v>
      </c>
      <c r="F752" s="211">
        <v>1110</v>
      </c>
      <c r="G752" s="211">
        <v>1004</v>
      </c>
      <c r="I752" s="211" t="s">
        <v>1997</v>
      </c>
      <c r="J752" s="212" t="s">
        <v>363</v>
      </c>
      <c r="K752" s="211" t="s">
        <v>364</v>
      </c>
      <c r="L752" s="211" t="s">
        <v>824</v>
      </c>
      <c r="AD752" s="213"/>
    </row>
    <row r="753" spans="1:30" s="211" customFormat="1" x14ac:dyDescent="0.25">
      <c r="A753" s="211" t="s">
        <v>145</v>
      </c>
      <c r="B753" s="211">
        <v>2613</v>
      </c>
      <c r="C753" s="211" t="s">
        <v>277</v>
      </c>
      <c r="D753" s="211">
        <v>192047900</v>
      </c>
      <c r="E753" s="211">
        <v>1020</v>
      </c>
      <c r="F753" s="211">
        <v>1110</v>
      </c>
      <c r="G753" s="211">
        <v>1003</v>
      </c>
      <c r="I753" s="211" t="s">
        <v>1998</v>
      </c>
      <c r="J753" s="212" t="s">
        <v>363</v>
      </c>
      <c r="K753" s="211" t="s">
        <v>294</v>
      </c>
      <c r="L753" s="211" t="s">
        <v>1226</v>
      </c>
      <c r="AD753" s="213"/>
    </row>
    <row r="754" spans="1:30" s="211" customFormat="1" x14ac:dyDescent="0.25">
      <c r="A754" s="211" t="s">
        <v>145</v>
      </c>
      <c r="B754" s="211">
        <v>2613</v>
      </c>
      <c r="C754" s="211" t="s">
        <v>277</v>
      </c>
      <c r="D754" s="211">
        <v>504154431</v>
      </c>
      <c r="E754" s="211">
        <v>1060</v>
      </c>
      <c r="F754" s="211">
        <v>1242</v>
      </c>
      <c r="G754" s="211">
        <v>1004</v>
      </c>
      <c r="I754" s="211" t="s">
        <v>1999</v>
      </c>
      <c r="J754" s="212" t="s">
        <v>363</v>
      </c>
      <c r="K754" s="211" t="s">
        <v>364</v>
      </c>
      <c r="L754" s="211" t="s">
        <v>814</v>
      </c>
      <c r="AD754" s="213"/>
    </row>
    <row r="755" spans="1:30" s="211" customFormat="1" x14ac:dyDescent="0.25">
      <c r="A755" s="211" t="s">
        <v>145</v>
      </c>
      <c r="B755" s="211">
        <v>2613</v>
      </c>
      <c r="C755" s="211" t="s">
        <v>277</v>
      </c>
      <c r="D755" s="211">
        <v>504154453</v>
      </c>
      <c r="E755" s="211">
        <v>1060</v>
      </c>
      <c r="F755" s="211">
        <v>1252</v>
      </c>
      <c r="G755" s="211">
        <v>1004</v>
      </c>
      <c r="I755" s="211" t="s">
        <v>2000</v>
      </c>
      <c r="J755" s="212" t="s">
        <v>363</v>
      </c>
      <c r="K755" s="211" t="s">
        <v>294</v>
      </c>
      <c r="L755" s="211" t="s">
        <v>976</v>
      </c>
      <c r="AD755" s="213"/>
    </row>
    <row r="756" spans="1:30" s="211" customFormat="1" x14ac:dyDescent="0.25">
      <c r="A756" s="211" t="s">
        <v>145</v>
      </c>
      <c r="B756" s="211">
        <v>2613</v>
      </c>
      <c r="C756" s="211" t="s">
        <v>277</v>
      </c>
      <c r="D756" s="211">
        <v>504154479</v>
      </c>
      <c r="E756" s="211">
        <v>1060</v>
      </c>
      <c r="F756" s="211">
        <v>1242</v>
      </c>
      <c r="G756" s="211">
        <v>1004</v>
      </c>
      <c r="I756" s="211" t="s">
        <v>2001</v>
      </c>
      <c r="J756" s="212" t="s">
        <v>363</v>
      </c>
      <c r="K756" s="211" t="s">
        <v>364</v>
      </c>
      <c r="L756" s="211" t="s">
        <v>1022</v>
      </c>
      <c r="AD756" s="213"/>
    </row>
    <row r="757" spans="1:30" s="211" customFormat="1" x14ac:dyDescent="0.25">
      <c r="A757" s="211" t="s">
        <v>145</v>
      </c>
      <c r="B757" s="211">
        <v>2613</v>
      </c>
      <c r="C757" s="211" t="s">
        <v>277</v>
      </c>
      <c r="D757" s="211">
        <v>504154565</v>
      </c>
      <c r="E757" s="211">
        <v>1060</v>
      </c>
      <c r="F757" s="211">
        <v>1274</v>
      </c>
      <c r="G757" s="211">
        <v>1004</v>
      </c>
      <c r="I757" s="211" t="s">
        <v>2002</v>
      </c>
      <c r="J757" s="212" t="s">
        <v>363</v>
      </c>
      <c r="K757" s="211" t="s">
        <v>364</v>
      </c>
      <c r="L757" s="211" t="s">
        <v>815</v>
      </c>
      <c r="AD757" s="213"/>
    </row>
    <row r="758" spans="1:30" s="211" customFormat="1" x14ac:dyDescent="0.25">
      <c r="A758" s="211" t="s">
        <v>145</v>
      </c>
      <c r="B758" s="211">
        <v>2613</v>
      </c>
      <c r="C758" s="211" t="s">
        <v>277</v>
      </c>
      <c r="D758" s="211">
        <v>504154790</v>
      </c>
      <c r="E758" s="211">
        <v>1060</v>
      </c>
      <c r="F758" s="211">
        <v>1242</v>
      </c>
      <c r="G758" s="211">
        <v>1004</v>
      </c>
      <c r="I758" s="211" t="s">
        <v>2003</v>
      </c>
      <c r="J758" s="212" t="s">
        <v>363</v>
      </c>
      <c r="K758" s="211" t="s">
        <v>364</v>
      </c>
      <c r="L758" s="211" t="s">
        <v>856</v>
      </c>
      <c r="AD758" s="213"/>
    </row>
    <row r="759" spans="1:30" s="211" customFormat="1" x14ac:dyDescent="0.25">
      <c r="A759" s="211" t="s">
        <v>145</v>
      </c>
      <c r="B759" s="211">
        <v>2613</v>
      </c>
      <c r="C759" s="211" t="s">
        <v>277</v>
      </c>
      <c r="D759" s="211">
        <v>504154813</v>
      </c>
      <c r="E759" s="211">
        <v>1060</v>
      </c>
      <c r="G759" s="211">
        <v>1004</v>
      </c>
      <c r="I759" s="211" t="s">
        <v>2004</v>
      </c>
      <c r="J759" s="212" t="s">
        <v>363</v>
      </c>
      <c r="K759" s="211" t="s">
        <v>294</v>
      </c>
      <c r="L759" s="211" t="s">
        <v>1000</v>
      </c>
      <c r="AD759" s="213"/>
    </row>
    <row r="760" spans="1:30" s="211" customFormat="1" x14ac:dyDescent="0.25">
      <c r="A760" s="211" t="s">
        <v>145</v>
      </c>
      <c r="B760" s="211">
        <v>2615</v>
      </c>
      <c r="C760" s="211" t="s">
        <v>279</v>
      </c>
      <c r="D760" s="211">
        <v>502339503</v>
      </c>
      <c r="E760" s="211">
        <v>1060</v>
      </c>
      <c r="F760" s="211">
        <v>1274</v>
      </c>
      <c r="G760" s="211">
        <v>1004</v>
      </c>
      <c r="I760" s="211" t="s">
        <v>2005</v>
      </c>
      <c r="J760" s="212" t="s">
        <v>363</v>
      </c>
      <c r="K760" s="211" t="s">
        <v>294</v>
      </c>
      <c r="L760" s="211" t="s">
        <v>873</v>
      </c>
      <c r="AD760" s="213"/>
    </row>
    <row r="761" spans="1:30" s="211" customFormat="1" x14ac:dyDescent="0.25">
      <c r="A761" s="211" t="s">
        <v>145</v>
      </c>
      <c r="B761" s="211">
        <v>2616</v>
      </c>
      <c r="C761" s="211" t="s">
        <v>280</v>
      </c>
      <c r="D761" s="211">
        <v>192011843</v>
      </c>
      <c r="E761" s="211">
        <v>1030</v>
      </c>
      <c r="F761" s="211">
        <v>1110</v>
      </c>
      <c r="G761" s="211">
        <v>1003</v>
      </c>
      <c r="I761" s="211" t="s">
        <v>2006</v>
      </c>
      <c r="J761" s="212" t="s">
        <v>363</v>
      </c>
      <c r="K761" s="211" t="s">
        <v>296</v>
      </c>
      <c r="L761" s="211" t="s">
        <v>1249</v>
      </c>
      <c r="AD761" s="213"/>
    </row>
    <row r="762" spans="1:30" s="211" customFormat="1" x14ac:dyDescent="0.25">
      <c r="A762" s="211" t="s">
        <v>145</v>
      </c>
      <c r="B762" s="211">
        <v>2618</v>
      </c>
      <c r="C762" s="211" t="s">
        <v>282</v>
      </c>
      <c r="D762" s="211">
        <v>387764</v>
      </c>
      <c r="E762" s="211">
        <v>1020</v>
      </c>
      <c r="F762" s="211">
        <v>1110</v>
      </c>
      <c r="G762" s="211">
        <v>1004</v>
      </c>
      <c r="I762" s="211" t="s">
        <v>2007</v>
      </c>
      <c r="J762" s="212" t="s">
        <v>363</v>
      </c>
      <c r="K762" s="211" t="s">
        <v>294</v>
      </c>
      <c r="L762" s="211" t="s">
        <v>736</v>
      </c>
      <c r="AD762" s="213"/>
    </row>
    <row r="763" spans="1:30" s="211" customFormat="1" x14ac:dyDescent="0.25">
      <c r="A763" s="211" t="s">
        <v>145</v>
      </c>
      <c r="B763" s="211">
        <v>2618</v>
      </c>
      <c r="C763" s="211" t="s">
        <v>282</v>
      </c>
      <c r="D763" s="211">
        <v>190109610</v>
      </c>
      <c r="E763" s="211">
        <v>1020</v>
      </c>
      <c r="F763" s="211">
        <v>1110</v>
      </c>
      <c r="G763" s="211">
        <v>1004</v>
      </c>
      <c r="I763" s="211" t="s">
        <v>2008</v>
      </c>
      <c r="J763" s="212" t="s">
        <v>363</v>
      </c>
      <c r="K763" s="211" t="s">
        <v>364</v>
      </c>
      <c r="L763" s="211" t="s">
        <v>1072</v>
      </c>
      <c r="AD763" s="213"/>
    </row>
    <row r="764" spans="1:30" s="211" customFormat="1" x14ac:dyDescent="0.25">
      <c r="A764" s="211" t="s">
        <v>145</v>
      </c>
      <c r="B764" s="211">
        <v>2618</v>
      </c>
      <c r="C764" s="211" t="s">
        <v>282</v>
      </c>
      <c r="D764" s="211">
        <v>190158968</v>
      </c>
      <c r="E764" s="211">
        <v>1020</v>
      </c>
      <c r="F764" s="211">
        <v>1110</v>
      </c>
      <c r="G764" s="211">
        <v>1004</v>
      </c>
      <c r="I764" s="211" t="s">
        <v>2009</v>
      </c>
      <c r="J764" s="212" t="s">
        <v>363</v>
      </c>
      <c r="K764" s="211" t="s">
        <v>294</v>
      </c>
      <c r="L764" s="211" t="s">
        <v>737</v>
      </c>
      <c r="AD764" s="213"/>
    </row>
    <row r="765" spans="1:30" s="211" customFormat="1" x14ac:dyDescent="0.25">
      <c r="A765" s="211" t="s">
        <v>145</v>
      </c>
      <c r="B765" s="211">
        <v>2618</v>
      </c>
      <c r="C765" s="211" t="s">
        <v>282</v>
      </c>
      <c r="D765" s="211">
        <v>190592588</v>
      </c>
      <c r="E765" s="211">
        <v>1020</v>
      </c>
      <c r="F765" s="211">
        <v>1121</v>
      </c>
      <c r="G765" s="211">
        <v>1004</v>
      </c>
      <c r="I765" s="211" t="s">
        <v>2010</v>
      </c>
      <c r="J765" s="212" t="s">
        <v>363</v>
      </c>
      <c r="K765" s="211" t="s">
        <v>294</v>
      </c>
      <c r="L765" s="211" t="s">
        <v>738</v>
      </c>
      <c r="AD765" s="213"/>
    </row>
    <row r="766" spans="1:30" s="211" customFormat="1" x14ac:dyDescent="0.25">
      <c r="A766" s="211" t="s">
        <v>145</v>
      </c>
      <c r="B766" s="211">
        <v>2618</v>
      </c>
      <c r="C766" s="211" t="s">
        <v>282</v>
      </c>
      <c r="D766" s="211">
        <v>190709169</v>
      </c>
      <c r="E766" s="211">
        <v>1020</v>
      </c>
      <c r="F766" s="211">
        <v>1110</v>
      </c>
      <c r="G766" s="211">
        <v>1004</v>
      </c>
      <c r="I766" s="211" t="s">
        <v>2011</v>
      </c>
      <c r="J766" s="212" t="s">
        <v>363</v>
      </c>
      <c r="K766" s="211" t="s">
        <v>294</v>
      </c>
      <c r="L766" s="211" t="s">
        <v>739</v>
      </c>
      <c r="AD766" s="213"/>
    </row>
    <row r="767" spans="1:30" s="211" customFormat="1" x14ac:dyDescent="0.25">
      <c r="A767" s="211" t="s">
        <v>145</v>
      </c>
      <c r="B767" s="211">
        <v>2618</v>
      </c>
      <c r="C767" s="211" t="s">
        <v>282</v>
      </c>
      <c r="D767" s="211">
        <v>190834209</v>
      </c>
      <c r="E767" s="211">
        <v>1020</v>
      </c>
      <c r="F767" s="211">
        <v>1110</v>
      </c>
      <c r="G767" s="211">
        <v>1004</v>
      </c>
      <c r="I767" s="211" t="s">
        <v>2012</v>
      </c>
      <c r="J767" s="212" t="s">
        <v>363</v>
      </c>
      <c r="K767" s="211" t="s">
        <v>294</v>
      </c>
      <c r="L767" s="211" t="s">
        <v>740</v>
      </c>
      <c r="AD767" s="213"/>
    </row>
    <row r="768" spans="1:30" s="211" customFormat="1" x14ac:dyDescent="0.25">
      <c r="A768" s="211" t="s">
        <v>145</v>
      </c>
      <c r="B768" s="211">
        <v>2618</v>
      </c>
      <c r="C768" s="211" t="s">
        <v>282</v>
      </c>
      <c r="D768" s="211">
        <v>192028842</v>
      </c>
      <c r="E768" s="211">
        <v>1060</v>
      </c>
      <c r="F768" s="211">
        <v>1252</v>
      </c>
      <c r="G768" s="211">
        <v>1003</v>
      </c>
      <c r="I768" s="211" t="s">
        <v>2013</v>
      </c>
      <c r="J768" s="212" t="s">
        <v>363</v>
      </c>
      <c r="K768" s="211" t="s">
        <v>294</v>
      </c>
      <c r="L768" s="211" t="s">
        <v>1016</v>
      </c>
      <c r="AD768" s="213"/>
    </row>
    <row r="769" spans="1:30" s="211" customFormat="1" x14ac:dyDescent="0.25">
      <c r="A769" s="211" t="s">
        <v>145</v>
      </c>
      <c r="B769" s="211">
        <v>2618</v>
      </c>
      <c r="C769" s="211" t="s">
        <v>282</v>
      </c>
      <c r="D769" s="211">
        <v>502339763</v>
      </c>
      <c r="E769" s="211">
        <v>1060</v>
      </c>
      <c r="F769" s="211">
        <v>1242</v>
      </c>
      <c r="G769" s="211">
        <v>1004</v>
      </c>
      <c r="I769" s="211" t="s">
        <v>2014</v>
      </c>
      <c r="J769" s="212" t="s">
        <v>363</v>
      </c>
      <c r="K769" s="211" t="s">
        <v>294</v>
      </c>
      <c r="L769" s="211" t="s">
        <v>777</v>
      </c>
      <c r="AD769" s="213"/>
    </row>
    <row r="770" spans="1:30" s="211" customFormat="1" x14ac:dyDescent="0.25">
      <c r="A770" s="211" t="s">
        <v>145</v>
      </c>
      <c r="B770" s="211">
        <v>2618</v>
      </c>
      <c r="C770" s="211" t="s">
        <v>282</v>
      </c>
      <c r="D770" s="211">
        <v>502339764</v>
      </c>
      <c r="E770" s="211">
        <v>1060</v>
      </c>
      <c r="F770" s="211">
        <v>1274</v>
      </c>
      <c r="G770" s="211">
        <v>1004</v>
      </c>
      <c r="I770" s="211" t="s">
        <v>2015</v>
      </c>
      <c r="J770" s="212" t="s">
        <v>363</v>
      </c>
      <c r="K770" s="211" t="s">
        <v>294</v>
      </c>
      <c r="L770" s="211" t="s">
        <v>778</v>
      </c>
      <c r="AD770" s="213"/>
    </row>
    <row r="771" spans="1:30" s="211" customFormat="1" x14ac:dyDescent="0.25">
      <c r="A771" s="211" t="s">
        <v>145</v>
      </c>
      <c r="B771" s="211">
        <v>2619</v>
      </c>
      <c r="C771" s="211" t="s">
        <v>283</v>
      </c>
      <c r="D771" s="211">
        <v>191960954</v>
      </c>
      <c r="E771" s="211">
        <v>1060</v>
      </c>
      <c r="F771" s="211">
        <v>1274</v>
      </c>
      <c r="G771" s="211">
        <v>1004</v>
      </c>
      <c r="I771" s="211" t="s">
        <v>2016</v>
      </c>
      <c r="J771" s="212" t="s">
        <v>363</v>
      </c>
      <c r="K771" s="211" t="s">
        <v>294</v>
      </c>
      <c r="L771" s="211" t="s">
        <v>942</v>
      </c>
      <c r="AD771" s="213"/>
    </row>
    <row r="772" spans="1:30" s="211" customFormat="1" x14ac:dyDescent="0.25">
      <c r="A772" s="211" t="s">
        <v>145</v>
      </c>
      <c r="B772" s="211">
        <v>2619</v>
      </c>
      <c r="C772" s="211" t="s">
        <v>283</v>
      </c>
      <c r="D772" s="211">
        <v>502340151</v>
      </c>
      <c r="E772" s="211">
        <v>1060</v>
      </c>
      <c r="F772" s="211">
        <v>1252</v>
      </c>
      <c r="G772" s="211">
        <v>1004</v>
      </c>
      <c r="I772" s="211" t="s">
        <v>2017</v>
      </c>
      <c r="J772" s="212" t="s">
        <v>363</v>
      </c>
      <c r="K772" s="211" t="s">
        <v>364</v>
      </c>
      <c r="L772" s="211" t="s">
        <v>949</v>
      </c>
      <c r="AD772" s="213"/>
    </row>
    <row r="773" spans="1:30" s="211" customFormat="1" x14ac:dyDescent="0.25">
      <c r="A773" s="211" t="s">
        <v>145</v>
      </c>
      <c r="B773" s="211">
        <v>2619</v>
      </c>
      <c r="C773" s="211" t="s">
        <v>283</v>
      </c>
      <c r="D773" s="211">
        <v>502340293</v>
      </c>
      <c r="E773" s="211">
        <v>1060</v>
      </c>
      <c r="G773" s="211">
        <v>1004</v>
      </c>
      <c r="I773" s="211" t="s">
        <v>2018</v>
      </c>
      <c r="J773" s="212" t="s">
        <v>363</v>
      </c>
      <c r="K773" s="211" t="s">
        <v>294</v>
      </c>
      <c r="L773" s="211" t="s">
        <v>943</v>
      </c>
      <c r="AD773" s="213"/>
    </row>
    <row r="774" spans="1:30" s="211" customFormat="1" x14ac:dyDescent="0.25">
      <c r="A774" s="211" t="s">
        <v>145</v>
      </c>
      <c r="B774" s="211">
        <v>2621</v>
      </c>
      <c r="C774" s="211" t="s">
        <v>285</v>
      </c>
      <c r="D774" s="211">
        <v>388616</v>
      </c>
      <c r="E774" s="211">
        <v>1060</v>
      </c>
      <c r="G774" s="211">
        <v>1004</v>
      </c>
      <c r="I774" s="211" t="s">
        <v>2019</v>
      </c>
      <c r="J774" s="212" t="s">
        <v>363</v>
      </c>
      <c r="K774" s="211" t="s">
        <v>294</v>
      </c>
      <c r="L774" s="211" t="s">
        <v>497</v>
      </c>
      <c r="AD774" s="213"/>
    </row>
    <row r="775" spans="1:30" s="211" customFormat="1" x14ac:dyDescent="0.25">
      <c r="A775" s="211" t="s">
        <v>145</v>
      </c>
      <c r="B775" s="211">
        <v>2621</v>
      </c>
      <c r="C775" s="211" t="s">
        <v>285</v>
      </c>
      <c r="D775" s="211">
        <v>3145163</v>
      </c>
      <c r="E775" s="211">
        <v>1020</v>
      </c>
      <c r="F775" s="211">
        <v>1121</v>
      </c>
      <c r="G775" s="211">
        <v>1004</v>
      </c>
      <c r="I775" s="211" t="s">
        <v>2020</v>
      </c>
      <c r="J775" s="212" t="s">
        <v>363</v>
      </c>
      <c r="K775" s="211" t="s">
        <v>294</v>
      </c>
      <c r="L775" s="211" t="s">
        <v>498</v>
      </c>
      <c r="AD775" s="213"/>
    </row>
    <row r="776" spans="1:30" s="211" customFormat="1" x14ac:dyDescent="0.25">
      <c r="A776" s="211" t="s">
        <v>145</v>
      </c>
      <c r="B776" s="211">
        <v>2621</v>
      </c>
      <c r="C776" s="211" t="s">
        <v>285</v>
      </c>
      <c r="D776" s="211">
        <v>191029043</v>
      </c>
      <c r="E776" s="211">
        <v>1020</v>
      </c>
      <c r="F776" s="211">
        <v>1110</v>
      </c>
      <c r="G776" s="211">
        <v>1004</v>
      </c>
      <c r="I776" s="211" t="s">
        <v>2021</v>
      </c>
      <c r="J776" s="212" t="s">
        <v>363</v>
      </c>
      <c r="K776" s="211" t="s">
        <v>294</v>
      </c>
      <c r="L776" s="211" t="s">
        <v>499</v>
      </c>
      <c r="AD776" s="213"/>
    </row>
    <row r="777" spans="1:30" s="211" customFormat="1" x14ac:dyDescent="0.25">
      <c r="A777" s="211" t="s">
        <v>145</v>
      </c>
      <c r="B777" s="211">
        <v>2621</v>
      </c>
      <c r="C777" s="211" t="s">
        <v>285</v>
      </c>
      <c r="D777" s="211">
        <v>191991395</v>
      </c>
      <c r="E777" s="211">
        <v>1020</v>
      </c>
      <c r="F777" s="211">
        <v>1110</v>
      </c>
      <c r="G777" s="211">
        <v>1004</v>
      </c>
      <c r="I777" s="211" t="s">
        <v>2022</v>
      </c>
      <c r="J777" s="212" t="s">
        <v>363</v>
      </c>
      <c r="K777" s="211" t="s">
        <v>294</v>
      </c>
      <c r="L777" s="211" t="s">
        <v>1285</v>
      </c>
      <c r="AD777" s="213"/>
    </row>
    <row r="778" spans="1:30" s="211" customFormat="1" x14ac:dyDescent="0.25">
      <c r="A778" s="211" t="s">
        <v>145</v>
      </c>
      <c r="B778" s="211">
        <v>2621</v>
      </c>
      <c r="C778" s="211" t="s">
        <v>285</v>
      </c>
      <c r="D778" s="211">
        <v>502351784</v>
      </c>
      <c r="E778" s="211">
        <v>1060</v>
      </c>
      <c r="G778" s="211">
        <v>1004</v>
      </c>
      <c r="I778" s="211" t="s">
        <v>2023</v>
      </c>
      <c r="J778" s="212" t="s">
        <v>363</v>
      </c>
      <c r="K778" s="211" t="s">
        <v>294</v>
      </c>
      <c r="L778" s="211" t="s">
        <v>1266</v>
      </c>
      <c r="AD778" s="213"/>
    </row>
    <row r="779" spans="1:30" s="211" customFormat="1" x14ac:dyDescent="0.25">
      <c r="A779" s="211" t="s">
        <v>145</v>
      </c>
      <c r="B779" s="211">
        <v>2621</v>
      </c>
      <c r="C779" s="211" t="s">
        <v>285</v>
      </c>
      <c r="D779" s="211">
        <v>502351839</v>
      </c>
      <c r="E779" s="211">
        <v>1060</v>
      </c>
      <c r="G779" s="211">
        <v>1004</v>
      </c>
      <c r="I779" s="211" t="s">
        <v>2024</v>
      </c>
      <c r="J779" s="212" t="s">
        <v>363</v>
      </c>
      <c r="K779" s="211" t="s">
        <v>294</v>
      </c>
      <c r="L779" s="211" t="s">
        <v>794</v>
      </c>
      <c r="AD779" s="213"/>
    </row>
    <row r="780" spans="1:30" s="211" customFormat="1" x14ac:dyDescent="0.25">
      <c r="A780" s="211" t="s">
        <v>145</v>
      </c>
      <c r="B780" s="211">
        <v>2621</v>
      </c>
      <c r="C780" s="211" t="s">
        <v>285</v>
      </c>
      <c r="D780" s="211">
        <v>502351890</v>
      </c>
      <c r="E780" s="211">
        <v>1060</v>
      </c>
      <c r="G780" s="211">
        <v>1004</v>
      </c>
      <c r="I780" s="211" t="s">
        <v>2025</v>
      </c>
      <c r="J780" s="212" t="s">
        <v>363</v>
      </c>
      <c r="K780" s="211" t="s">
        <v>294</v>
      </c>
      <c r="L780" s="211" t="s">
        <v>855</v>
      </c>
      <c r="AD780" s="213"/>
    </row>
    <row r="781" spans="1:30" s="211" customFormat="1" x14ac:dyDescent="0.25">
      <c r="A781" s="211" t="s">
        <v>145</v>
      </c>
      <c r="B781" s="211">
        <v>2622</v>
      </c>
      <c r="C781" s="211" t="s">
        <v>286</v>
      </c>
      <c r="D781" s="211">
        <v>502340465</v>
      </c>
      <c r="E781" s="211">
        <v>1060</v>
      </c>
      <c r="F781" s="211">
        <v>1274</v>
      </c>
      <c r="G781" s="211">
        <v>1004</v>
      </c>
      <c r="I781" s="211" t="s">
        <v>2026</v>
      </c>
      <c r="J781" s="212" t="s">
        <v>363</v>
      </c>
      <c r="K781" s="211" t="s">
        <v>294</v>
      </c>
      <c r="L781" s="211" t="s">
        <v>1020</v>
      </c>
      <c r="AD781" s="213"/>
    </row>
    <row r="782" spans="1:30" s="211" customFormat="1" x14ac:dyDescent="0.25">
      <c r="A782" s="211" t="s">
        <v>145</v>
      </c>
      <c r="B782" s="211">
        <v>2622</v>
      </c>
      <c r="C782" s="211" t="s">
        <v>286</v>
      </c>
      <c r="D782" s="211">
        <v>502340497</v>
      </c>
      <c r="E782" s="211">
        <v>1060</v>
      </c>
      <c r="F782" s="211">
        <v>1274</v>
      </c>
      <c r="G782" s="211">
        <v>1004</v>
      </c>
      <c r="I782" s="211" t="s">
        <v>2027</v>
      </c>
      <c r="J782" s="212" t="s">
        <v>363</v>
      </c>
      <c r="K782" s="211" t="s">
        <v>294</v>
      </c>
      <c r="L782" s="211" t="s">
        <v>1086</v>
      </c>
      <c r="AD782" s="213"/>
    </row>
  </sheetData>
  <autoFilter ref="A5:L5" xr:uid="{00000000-0009-0000-0000-000007000000}"/>
  <mergeCells count="3">
    <mergeCell ref="D3:H3"/>
    <mergeCell ref="I3:L3"/>
    <mergeCell ref="A2:L2"/>
  </mergeCells>
  <conditionalFormatting sqref="D6:D782">
    <cfRule type="duplicateValues" dxfId="0" priority="1"/>
  </conditionalFormatting>
  <hyperlinks>
    <hyperlink ref="D3" r:id="rId1" display="Siehe Anleitung" xr:uid="{00000000-0004-0000-0700-000000000000}"/>
    <hyperlink ref="D3:F3" r:id="rId2" display="Anleitung" xr:uid="{00000000-0004-0000-0700-000001000000}"/>
    <hyperlink ref="J6" r:id="rId3" xr:uid="{ABD4EF0A-E9E2-4EB2-B618-2FF18C9B0394}"/>
    <hyperlink ref="J7" r:id="rId4" xr:uid="{C611BE4B-8A9F-477E-9FC1-CCB9E64A30DA}"/>
    <hyperlink ref="J8" r:id="rId5" xr:uid="{3760A3FC-2ED5-40C8-93CA-C2AD45671555}"/>
    <hyperlink ref="J9" r:id="rId6" xr:uid="{7BA474BC-AFDE-4E8B-9265-728BA19087B8}"/>
    <hyperlink ref="J10" r:id="rId7" xr:uid="{0ED79FF6-6EDA-4C43-A3CC-64D9F985BF53}"/>
    <hyperlink ref="J11" r:id="rId8" xr:uid="{E33890F3-6425-4255-8FCC-D14F8AF43DB5}"/>
    <hyperlink ref="J12" r:id="rId9" xr:uid="{8617F642-5F7B-4DA3-B504-7D962275DE25}"/>
    <hyperlink ref="J13" r:id="rId10" xr:uid="{36E715AA-D213-4F39-99ED-46317978E5CC}"/>
    <hyperlink ref="J14" r:id="rId11" xr:uid="{187A7662-3885-4069-8545-D7281D997C80}"/>
    <hyperlink ref="J15" r:id="rId12" xr:uid="{6D20A5C0-1BF8-429E-AF0B-E3C302A6DA9D}"/>
    <hyperlink ref="J16" r:id="rId13" xr:uid="{CE68062E-505A-447D-909D-2FD4188F2C15}"/>
    <hyperlink ref="J17" r:id="rId14" xr:uid="{B7CCBB83-34E3-4043-99E7-3E491C5B7074}"/>
    <hyperlink ref="J18" r:id="rId15" xr:uid="{DF80885E-573D-48EA-B374-6D949277637E}"/>
    <hyperlink ref="J19" r:id="rId16" xr:uid="{9F4D9EA7-3CBE-4EE0-8D09-961C9116E045}"/>
    <hyperlink ref="J20" r:id="rId17" xr:uid="{A4DD84A9-1B5E-4B15-B383-98AF7E1854A9}"/>
    <hyperlink ref="J21" r:id="rId18" xr:uid="{24A4A745-DE8B-4BBD-9D25-2ADBF8922DAE}"/>
    <hyperlink ref="J22" r:id="rId19" xr:uid="{55EF2A2F-B119-4965-949D-ACE90FBE1456}"/>
    <hyperlink ref="J23" r:id="rId20" xr:uid="{36AE4206-CF3D-4D07-9CB1-7D8B5DDF2B0A}"/>
    <hyperlink ref="J24" r:id="rId21" xr:uid="{0346A873-359C-49A0-A06F-3DD4C78DBE6F}"/>
    <hyperlink ref="J25" r:id="rId22" xr:uid="{DAADA1D7-CBD8-4C52-968F-5072086ACEDF}"/>
    <hyperlink ref="J26" r:id="rId23" xr:uid="{1264617B-1F67-4305-AC4C-176181B5B2BC}"/>
    <hyperlink ref="J27" r:id="rId24" xr:uid="{32FCC77E-6AE8-409B-810F-08B8116D966D}"/>
    <hyperlink ref="J28" r:id="rId25" xr:uid="{C2623F73-E35E-47B7-A91A-9F835BEE5813}"/>
    <hyperlink ref="J29" r:id="rId26" xr:uid="{3664BCCD-1CCF-4AFD-99F1-59BE86866E07}"/>
    <hyperlink ref="J30" r:id="rId27" xr:uid="{C40F98B8-A1B2-45F4-B57E-EA6C6E3DBB6F}"/>
    <hyperlink ref="J31" r:id="rId28" xr:uid="{81CD9811-7670-41D3-9EAF-C6677001ABB2}"/>
    <hyperlink ref="J32" r:id="rId29" xr:uid="{088B93C8-AC83-49F9-B03F-B79F16AF1E7D}"/>
    <hyperlink ref="J33" r:id="rId30" xr:uid="{66D4D4AF-D7D4-4FE4-A064-249E00001B0C}"/>
    <hyperlink ref="J34" r:id="rId31" xr:uid="{512307BB-5652-41AD-8D66-2F4BF0DDAF4B}"/>
    <hyperlink ref="J35" r:id="rId32" xr:uid="{27384B17-3A69-4EDE-95F3-CA0DC1CFE82B}"/>
    <hyperlink ref="J36" r:id="rId33" xr:uid="{CF272BC2-1C00-41D3-8FF9-1AE872AAFA13}"/>
    <hyperlink ref="J37" r:id="rId34" xr:uid="{F2E3A455-F4DB-44B3-B3C5-15C1C3B0B4C9}"/>
    <hyperlink ref="J38" r:id="rId35" xr:uid="{B360C688-0C21-455A-990F-DFC4EE51ADAA}"/>
    <hyperlink ref="J39" r:id="rId36" xr:uid="{EC48981B-81C1-4B12-A386-E683B2392C07}"/>
    <hyperlink ref="J40" r:id="rId37" xr:uid="{317BC726-E638-4E4A-8DA7-FB50C645FDA2}"/>
    <hyperlink ref="J41" r:id="rId38" xr:uid="{0117CA96-EE43-4926-9441-BD4A7DAE612D}"/>
    <hyperlink ref="J42" r:id="rId39" xr:uid="{CCA4EE6F-4E2F-4947-ABE2-0736A68C3FD1}"/>
    <hyperlink ref="J43" r:id="rId40" xr:uid="{00DCC201-A648-4DB7-AC80-89ACC7DA8F9A}"/>
    <hyperlink ref="J44" r:id="rId41" xr:uid="{53378F1D-0568-4718-9861-E7D6D374221D}"/>
    <hyperlink ref="J45" r:id="rId42" xr:uid="{0DB60659-E968-47AD-826F-05DF3F0BCD86}"/>
    <hyperlink ref="J46" r:id="rId43" xr:uid="{79418D0A-2DA3-4BF1-99CE-E4A1B1B869F3}"/>
    <hyperlink ref="J47" r:id="rId44" xr:uid="{BF5F1B94-2C64-4AB5-B350-591F342682EA}"/>
    <hyperlink ref="J48" r:id="rId45" xr:uid="{6FD14377-938F-47AF-AF07-BF853FD2EE39}"/>
    <hyperlink ref="J49" r:id="rId46" xr:uid="{EC13BA91-8F5F-4FBC-83A7-7C68917F533D}"/>
    <hyperlink ref="J50" r:id="rId47" xr:uid="{8E02ABAC-7FFD-4D63-848F-4066D485EB06}"/>
    <hyperlink ref="J51" r:id="rId48" xr:uid="{73A1A6D7-D90B-436E-88A3-6E2253CF39A6}"/>
    <hyperlink ref="J52" r:id="rId49" xr:uid="{481D18C9-91C5-42F7-8EF4-73BF3E1C8A09}"/>
    <hyperlink ref="J53" r:id="rId50" xr:uid="{2BEF8C16-177B-4BFB-8374-140277ED043C}"/>
    <hyperlink ref="J54" r:id="rId51" xr:uid="{4B877264-8E73-4BE8-88CE-42EFEB55E12A}"/>
    <hyperlink ref="J55" r:id="rId52" xr:uid="{5E518C7D-E84B-44F4-B1F4-0CAD9774BB4D}"/>
    <hyperlink ref="J56" r:id="rId53" xr:uid="{4C0B80CE-16DD-4CD3-81FD-88E0ED87ED96}"/>
    <hyperlink ref="J57" r:id="rId54" xr:uid="{65B66C56-2672-48E6-9252-612FA988F4FD}"/>
    <hyperlink ref="J58" r:id="rId55" xr:uid="{2F72F8BC-7061-44FD-8642-C713913D620A}"/>
    <hyperlink ref="J59" r:id="rId56" xr:uid="{E28B2B8C-C749-4685-8E9E-878A48BB8597}"/>
    <hyperlink ref="J60" r:id="rId57" xr:uid="{34A73A3D-53CD-49DC-A1D1-B60C46C49EB4}"/>
    <hyperlink ref="J61" r:id="rId58" xr:uid="{05AF317A-EC4B-4888-9362-A797524D1E97}"/>
    <hyperlink ref="J62" r:id="rId59" xr:uid="{758FD5DE-11EF-4BD7-9D3F-0E6B7CF97212}"/>
    <hyperlink ref="J63" r:id="rId60" xr:uid="{6F62BE1D-2F6E-447C-A924-DD6BC0745084}"/>
    <hyperlink ref="J64" r:id="rId61" xr:uid="{A78AF04C-6C06-443A-8BDF-459575F00AC3}"/>
    <hyperlink ref="J65" r:id="rId62" xr:uid="{D778DD67-4C73-4036-9CA8-4A5A257DC6DE}"/>
    <hyperlink ref="J66" r:id="rId63" xr:uid="{6686E4AD-C17B-49D0-9199-27498BA9B209}"/>
    <hyperlink ref="J67" r:id="rId64" xr:uid="{76B8E536-F5E0-467B-8790-CF2E0280E9EC}"/>
    <hyperlink ref="J68" r:id="rId65" xr:uid="{0AE6C85F-D3EA-4E04-8D8A-CB9C7368A6F0}"/>
    <hyperlink ref="J69" r:id="rId66" xr:uid="{5EB976E1-FB1F-49C9-93A7-92B71F5F26BD}"/>
    <hyperlink ref="J70" r:id="rId67" xr:uid="{F3E61887-1BF3-475D-8543-F5397F5D26A6}"/>
    <hyperlink ref="J71" r:id="rId68" xr:uid="{2C9AF2CA-C92C-41F5-AF5E-837C5DA89F83}"/>
    <hyperlink ref="J72" r:id="rId69" xr:uid="{C15D5BD1-6235-4CB8-8F0D-BCB7EFDFC8E3}"/>
    <hyperlink ref="J73" r:id="rId70" xr:uid="{5E934FA5-5D0F-4999-B657-7819E49B16CC}"/>
    <hyperlink ref="J74" r:id="rId71" xr:uid="{6A892191-A3C4-4D07-89B3-60DF9AE1E1E6}"/>
    <hyperlink ref="J75" r:id="rId72" xr:uid="{00262EDB-E019-4D39-A1E3-4496A8FEC524}"/>
    <hyperlink ref="J76" r:id="rId73" xr:uid="{895EB926-0B17-4920-96B2-9C74B994A7C3}"/>
    <hyperlink ref="J77" r:id="rId74" xr:uid="{AC8CB45B-905B-4F73-A3BA-E4CC3A7CC72A}"/>
    <hyperlink ref="J78" r:id="rId75" xr:uid="{61A17543-5B9A-490B-878F-833F61253771}"/>
    <hyperlink ref="J79" r:id="rId76" xr:uid="{1C46C363-A1E8-4CE4-AA54-17D53D0CBED7}"/>
    <hyperlink ref="J80" r:id="rId77" xr:uid="{7A23932F-ED1F-4904-9F9A-CA6E726AC04C}"/>
    <hyperlink ref="J81" r:id="rId78" xr:uid="{14BA4B18-2392-450A-9274-7642AE3B489E}"/>
    <hyperlink ref="J82" r:id="rId79" xr:uid="{FCB40BC4-1A25-4F00-A1B0-A6785AFE1D12}"/>
    <hyperlink ref="J83" r:id="rId80" xr:uid="{B73AF518-6DBD-44C6-B920-BAFB7B0CC152}"/>
    <hyperlink ref="J84" r:id="rId81" xr:uid="{64A3C370-8027-4CD7-8850-212C86618DC5}"/>
    <hyperlink ref="J85" r:id="rId82" xr:uid="{AF74DF2C-DC93-4B7D-B177-15281C82C699}"/>
    <hyperlink ref="J86" r:id="rId83" xr:uid="{14B72A9B-E3B9-449F-834A-F77F777DD4CA}"/>
    <hyperlink ref="J87" r:id="rId84" xr:uid="{7C7C382A-2B3A-4A22-8416-E8F6D0DC8277}"/>
    <hyperlink ref="J88" r:id="rId85" xr:uid="{AAFB8EA0-369E-447C-8775-B7E1A8C01567}"/>
    <hyperlink ref="J89" r:id="rId86" xr:uid="{7B2037C1-8FB9-479A-8CDD-20A0E68D794F}"/>
    <hyperlink ref="J90" r:id="rId87" xr:uid="{32BCF3A0-4414-4519-B387-6C6024C13022}"/>
    <hyperlink ref="J91" r:id="rId88" xr:uid="{5C5C0E25-73D8-4BCA-9F1F-94A395D2010C}"/>
    <hyperlink ref="J92" r:id="rId89" xr:uid="{E350328A-1A14-4BC3-B901-47582BF9EAD8}"/>
    <hyperlink ref="J93" r:id="rId90" xr:uid="{97BD1109-FC5E-44D4-96C3-E5AD7A7FA66A}"/>
    <hyperlink ref="J94" r:id="rId91" xr:uid="{BDFCF3EE-4CF0-4C15-B278-A0FB1B986F7D}"/>
    <hyperlink ref="J95" r:id="rId92" xr:uid="{2C86BF06-D49A-435E-A697-9A5B0EE01C5C}"/>
    <hyperlink ref="J96" r:id="rId93" xr:uid="{D1C436D3-619B-4AA1-9BAE-61E6A8689BF3}"/>
    <hyperlink ref="J97" r:id="rId94" xr:uid="{B4542C46-5AF1-4F74-8A40-C9087F29272A}"/>
    <hyperlink ref="J98" r:id="rId95" xr:uid="{6A5420CB-577D-4EC6-A5C6-F2C6613D6CAD}"/>
    <hyperlink ref="J99" r:id="rId96" xr:uid="{8A9F0EBA-30F1-41C2-A534-C6FDCDCFBAFC}"/>
    <hyperlink ref="J100" r:id="rId97" xr:uid="{4BD75979-EE30-4423-898E-85AB86BD0678}"/>
    <hyperlink ref="J101" r:id="rId98" xr:uid="{868002A2-A730-4146-97A9-ACEF098ABB7E}"/>
    <hyperlink ref="J102" r:id="rId99" xr:uid="{C3AD936F-17BA-46D7-9056-26DD1A4E171A}"/>
    <hyperlink ref="J103" r:id="rId100" xr:uid="{5D29B09D-9179-4564-855D-79F76704B458}"/>
    <hyperlink ref="J104" r:id="rId101" xr:uid="{760E21F0-4247-4F8E-BF20-FB614D2B1BE5}"/>
    <hyperlink ref="J105" r:id="rId102" xr:uid="{849018A7-65EB-44F0-86AD-83DE55051672}"/>
    <hyperlink ref="J106" r:id="rId103" xr:uid="{31282895-80B3-452D-BF92-77E5EBBEA4A3}"/>
    <hyperlink ref="J107" r:id="rId104" xr:uid="{E5902A22-9587-400E-ABA1-8C2B1FC2A62D}"/>
    <hyperlink ref="J108" r:id="rId105" xr:uid="{046D2B68-6CA7-4918-8D5C-DFF72490094F}"/>
    <hyperlink ref="J109" r:id="rId106" xr:uid="{8C0116E8-CC28-4394-A7B7-8446C95BDB78}"/>
    <hyperlink ref="J110" r:id="rId107" xr:uid="{1AB2825F-8E28-477E-A974-7560C2466696}"/>
    <hyperlink ref="J111" r:id="rId108" xr:uid="{136DB45A-EA2C-4121-9859-FD0488755799}"/>
    <hyperlink ref="J112" r:id="rId109" xr:uid="{6E6FCBE7-9FDC-44F6-9C53-0B3152DF619F}"/>
    <hyperlink ref="J113" r:id="rId110" xr:uid="{BC781FD3-E27E-4B5B-8678-79D665C8C8FD}"/>
    <hyperlink ref="J114" r:id="rId111" xr:uid="{6B7B1673-F694-45FC-A067-8F67FD241D7D}"/>
    <hyperlink ref="J115" r:id="rId112" xr:uid="{27D3F739-445D-483D-9EDA-F42E3EF6821D}"/>
    <hyperlink ref="J116" r:id="rId113" xr:uid="{5FE5D138-FEAD-4C50-8B9F-AFAE585DAEE7}"/>
    <hyperlink ref="J117" r:id="rId114" xr:uid="{B6CC3B8F-0E6E-442E-A818-A62AE39DFCE8}"/>
    <hyperlink ref="J118" r:id="rId115" xr:uid="{A486E83D-DC52-4761-8DAD-65460046C88D}"/>
    <hyperlink ref="J119" r:id="rId116" xr:uid="{2D3B4CC4-8800-4C15-B689-41A907390A52}"/>
    <hyperlink ref="J120" r:id="rId117" xr:uid="{481148A9-F7F5-45DE-8494-F062E339EF46}"/>
    <hyperlink ref="J121" r:id="rId118" xr:uid="{98B64C2C-D1C2-4430-A841-1680E0DB3433}"/>
    <hyperlink ref="J122" r:id="rId119" xr:uid="{BC5C8775-755F-41C7-9D58-3314EE4E1A8A}"/>
    <hyperlink ref="J123" r:id="rId120" xr:uid="{35A48313-2A86-464A-A06A-BA5395A1EDE7}"/>
    <hyperlink ref="J124" r:id="rId121" xr:uid="{64C626BE-ED77-4E18-905F-8AE6A280E265}"/>
    <hyperlink ref="J125" r:id="rId122" xr:uid="{005D121B-C15B-49D9-A49D-275C3119D9EA}"/>
    <hyperlink ref="J126" r:id="rId123" xr:uid="{BD5203C7-BC61-4A5F-935E-859160803448}"/>
    <hyperlink ref="J127" r:id="rId124" xr:uid="{2A6085A4-1294-4682-918F-122C3FF92C92}"/>
    <hyperlink ref="J128" r:id="rId125" xr:uid="{A9D3B2F5-3E7B-4B97-B1FD-48846C0DCAE3}"/>
    <hyperlink ref="J129" r:id="rId126" xr:uid="{37017C7F-111B-43B5-AC1F-2F3C514CE52E}"/>
    <hyperlink ref="J130" r:id="rId127" xr:uid="{C0E35815-7BB1-48AC-A342-4309FD659309}"/>
    <hyperlink ref="J131" r:id="rId128" xr:uid="{4A0C5E4D-5167-405F-B96A-A9ACEAC2084E}"/>
    <hyperlink ref="J132" r:id="rId129" xr:uid="{9A725CE7-9687-4A11-AAE3-DC36FE2D1E0F}"/>
    <hyperlink ref="J133" r:id="rId130" xr:uid="{16EA7236-722E-4E62-B2FF-F970BA4D9FB5}"/>
    <hyperlink ref="J134" r:id="rId131" xr:uid="{1B09354B-6F35-47CC-A5A0-9D9359EDCC0D}"/>
    <hyperlink ref="J135" r:id="rId132" xr:uid="{656E7EE3-9C42-4E81-8D99-EBA2560D8544}"/>
    <hyperlink ref="J136" r:id="rId133" xr:uid="{B311DD0A-B54D-41B4-BB4C-ED4C684B3704}"/>
    <hyperlink ref="J137" r:id="rId134" xr:uid="{61004D20-FCBA-4C9F-8606-15D8D25FADD1}"/>
    <hyperlink ref="J138" r:id="rId135" xr:uid="{6903AE2D-29F7-41A8-A3FD-B437123933D9}"/>
    <hyperlink ref="J139" r:id="rId136" xr:uid="{9D8ACEB3-7087-4F35-8870-9A8E5E39F968}"/>
    <hyperlink ref="J140" r:id="rId137" xr:uid="{234FBE60-CB81-4F0C-9B42-1ED3C92C2A08}"/>
    <hyperlink ref="J141" r:id="rId138" xr:uid="{06146C6B-6319-40DB-BD96-A8CD8B7D3EFD}"/>
    <hyperlink ref="J142" r:id="rId139" xr:uid="{B00673ED-262C-46CE-A43F-83F24C3E9241}"/>
    <hyperlink ref="J143" r:id="rId140" xr:uid="{21A654FE-2CFB-498A-99BD-2473FD9B5660}"/>
    <hyperlink ref="J144" r:id="rId141" xr:uid="{766F8A6F-1281-4E3F-961D-8A73263726BE}"/>
    <hyperlink ref="J145" r:id="rId142" xr:uid="{16CDFE88-13B7-4907-82DF-464B5F3A6969}"/>
    <hyperlink ref="J146" r:id="rId143" xr:uid="{5D64A8C1-6161-4C91-8417-E9281A7120E2}"/>
    <hyperlink ref="J147" r:id="rId144" xr:uid="{E3AB472D-9DA2-4FCD-AA15-E1556406ED35}"/>
    <hyperlink ref="J148" r:id="rId145" xr:uid="{4D520556-8A89-4195-AAE2-B43A51421C0F}"/>
    <hyperlink ref="J149" r:id="rId146" xr:uid="{D9ADA3B1-583C-4DBD-80DB-51BCEFB0ED0C}"/>
    <hyperlink ref="J150" r:id="rId147" xr:uid="{8B3BE452-94AF-4F03-AAE9-9755EEC8F364}"/>
    <hyperlink ref="J151" r:id="rId148" xr:uid="{7B32ECAD-24DD-4977-9338-CEE0C855491B}"/>
    <hyperlink ref="J152" r:id="rId149" xr:uid="{076A87ED-D272-4CF4-8A88-E8F527B17632}"/>
    <hyperlink ref="J153" r:id="rId150" xr:uid="{D875BE95-67E8-45AA-A982-FE7448EBC9CC}"/>
    <hyperlink ref="J154" r:id="rId151" xr:uid="{7F5E83D7-09AD-4B4D-9193-7C36ECFB0B20}"/>
    <hyperlink ref="J155" r:id="rId152" xr:uid="{3E7FCCB7-1895-43F0-9D73-83BD7C275F73}"/>
    <hyperlink ref="J156" r:id="rId153" xr:uid="{D1294FFE-BE62-463A-A4D4-A264B5F5773E}"/>
    <hyperlink ref="J157" r:id="rId154" xr:uid="{8A4CCC22-210C-42E3-AAC4-34AABC3B6CF8}"/>
    <hyperlink ref="J158" r:id="rId155" xr:uid="{2EF5FEC6-1195-4ED5-9D91-F3A3CF6493F4}"/>
    <hyperlink ref="J159" r:id="rId156" xr:uid="{61DDA30E-369D-4BF8-827F-B30E61599BE9}"/>
    <hyperlink ref="J160" r:id="rId157" xr:uid="{B0D3EAE2-8BDC-49FC-8295-86050C657E2C}"/>
    <hyperlink ref="J161" r:id="rId158" xr:uid="{B92C32A4-6EE9-4F76-B107-EBF1A3220C92}"/>
    <hyperlink ref="J162" r:id="rId159" xr:uid="{F210587D-D338-4E2B-8B58-29722761A7D7}"/>
    <hyperlink ref="J163" r:id="rId160" xr:uid="{1D413122-9839-4EAE-8FC2-1F5A0F29FCBD}"/>
    <hyperlink ref="J164" r:id="rId161" xr:uid="{A3F3B707-17DE-43DB-AB80-3A51576E04C1}"/>
    <hyperlink ref="J165" r:id="rId162" xr:uid="{A7F8A4F7-7EBC-4F9B-9987-9F980647642D}"/>
    <hyperlink ref="J166" r:id="rId163" xr:uid="{96E03B4B-5F22-4378-961E-8893C0168CC6}"/>
    <hyperlink ref="J167" r:id="rId164" xr:uid="{97434D91-8783-48F1-B6D3-658F8F2B50F8}"/>
    <hyperlink ref="J168" r:id="rId165" xr:uid="{BE70F0FD-E77C-4D99-AEC4-6271479B0629}"/>
    <hyperlink ref="J169" r:id="rId166" xr:uid="{C17C7265-E975-43AB-AC57-6532FA05C47F}"/>
    <hyperlink ref="J170" r:id="rId167" xr:uid="{2857952B-2B7D-4A72-A7A7-D17A8D0733AF}"/>
    <hyperlink ref="J171" r:id="rId168" xr:uid="{32F8122A-4107-48CA-B105-060DDB8BE5F3}"/>
    <hyperlink ref="J172" r:id="rId169" xr:uid="{267B5477-51A9-4DF0-8C36-07439DB2D3A5}"/>
    <hyperlink ref="J173" r:id="rId170" xr:uid="{AFCB2375-83E8-4E6D-9B91-8B7A1D51BA33}"/>
    <hyperlink ref="J174" r:id="rId171" xr:uid="{932331A7-EBE8-402B-B66D-A732CE447D1A}"/>
    <hyperlink ref="J175" r:id="rId172" xr:uid="{11F82B8E-A3B3-4ACA-92AE-4EE25EA79179}"/>
    <hyperlink ref="J176" r:id="rId173" xr:uid="{7A914621-AFBE-4634-A870-B0CBD354DCDC}"/>
    <hyperlink ref="J177" r:id="rId174" xr:uid="{AC2869A7-BE7D-4437-B296-87AA0B1928AE}"/>
    <hyperlink ref="J178" r:id="rId175" xr:uid="{5B1D1897-1B43-4A9E-B1E3-15CE55C8B3BC}"/>
    <hyperlink ref="J179" r:id="rId176" xr:uid="{09F61B7C-8619-4DAA-B6A5-047900492AE7}"/>
    <hyperlink ref="J180" r:id="rId177" xr:uid="{BC82415B-C65E-4641-8201-24D44A9DE134}"/>
    <hyperlink ref="J181" r:id="rId178" xr:uid="{7766F20A-4F16-4F41-8414-5B28253B71FD}"/>
    <hyperlink ref="J182" r:id="rId179" xr:uid="{92C47CDA-B282-4621-B5F4-DDFF539FC2A1}"/>
    <hyperlink ref="J183" r:id="rId180" xr:uid="{9511E000-A119-4E46-A4FD-79F208FF9BC7}"/>
    <hyperlink ref="J184" r:id="rId181" xr:uid="{CF42B217-2D57-492F-A546-C427F859963D}"/>
    <hyperlink ref="J185" r:id="rId182" xr:uid="{FA7FC6C8-031F-42C0-B2A6-E6328278A2D1}"/>
    <hyperlink ref="J186" r:id="rId183" xr:uid="{81877DDA-842A-451C-876E-B832DC535D73}"/>
    <hyperlink ref="J187" r:id="rId184" xr:uid="{89C3C710-64BE-4056-AA6C-F4945BE6100C}"/>
    <hyperlink ref="J188" r:id="rId185" xr:uid="{B1D9B46A-17EE-4B66-89F4-E5829E47F5FC}"/>
    <hyperlink ref="J189" r:id="rId186" xr:uid="{291FAE07-E4C4-43E6-A654-2D39E1FA0672}"/>
    <hyperlink ref="J190" r:id="rId187" xr:uid="{64EE271F-5207-4ECA-92FA-563D85FB9E70}"/>
    <hyperlink ref="J191" r:id="rId188" xr:uid="{4989E2DE-BAD6-43A1-BD9D-E9E8B28CBC1B}"/>
    <hyperlink ref="J192" r:id="rId189" xr:uid="{624F30F9-F253-474D-BF15-30766099DB3D}"/>
    <hyperlink ref="J193" r:id="rId190" xr:uid="{6841C0F4-B57B-48A8-B823-A2A8159FB2BE}"/>
    <hyperlink ref="J194" r:id="rId191" xr:uid="{E83BB702-6696-416E-9D35-DD46575FF5F2}"/>
    <hyperlink ref="J195" r:id="rId192" xr:uid="{CE871EEF-AC0C-4713-8F73-9DC4F3332E26}"/>
    <hyperlink ref="J196" r:id="rId193" xr:uid="{E21D84B7-E443-4594-9A9A-F5DA7359E72F}"/>
    <hyperlink ref="J197" r:id="rId194" xr:uid="{3693E2F6-5CF9-4CBF-86DD-649B7136A080}"/>
    <hyperlink ref="J198" r:id="rId195" xr:uid="{C9E6D8BC-6E17-400F-859B-5AA0FDC63B4F}"/>
    <hyperlink ref="J199" r:id="rId196" xr:uid="{8641BE30-44C0-4BC6-B887-E07CF4BA6584}"/>
    <hyperlink ref="J200" r:id="rId197" xr:uid="{2A08C17B-D9D6-4F9B-BA6B-D39BF2E1442F}"/>
    <hyperlink ref="J201" r:id="rId198" xr:uid="{EF7285D3-BAC9-4310-8189-8FD81CA17439}"/>
    <hyperlink ref="J202" r:id="rId199" xr:uid="{4E0EA1DB-512B-40D3-B313-FEB361E79775}"/>
    <hyperlink ref="J203" r:id="rId200" xr:uid="{FE9C09D6-B73A-4F78-ABFF-D0B3A4EE051B}"/>
    <hyperlink ref="J204" r:id="rId201" xr:uid="{52F32D3D-55BA-4438-A61B-C0969A4B9472}"/>
    <hyperlink ref="J205" r:id="rId202" xr:uid="{1164A0CA-C2BC-4C43-BC16-21474024685E}"/>
    <hyperlink ref="J206" r:id="rId203" xr:uid="{E5FF9DE5-52E9-4115-B7CB-1A46890F376E}"/>
    <hyperlink ref="J207" r:id="rId204" xr:uid="{4C5360FF-B801-42AA-9E76-609F606F3EA8}"/>
    <hyperlink ref="J208" r:id="rId205" xr:uid="{EAFE52EE-172D-4920-A652-ADE3AEF624FD}"/>
    <hyperlink ref="J209" r:id="rId206" xr:uid="{D83B41FA-34B8-4A05-AC15-92A5DB42F2B1}"/>
    <hyperlink ref="J210" r:id="rId207" xr:uid="{AC9C8C5C-D1E8-45DF-A4E4-ABA69A95BE67}"/>
    <hyperlink ref="J211" r:id="rId208" xr:uid="{71822401-22CF-4D9E-9D86-2828A1BB702A}"/>
    <hyperlink ref="J212" r:id="rId209" xr:uid="{B987BB66-2CD9-442D-B002-BC341C2ECAF8}"/>
    <hyperlink ref="J213" r:id="rId210" xr:uid="{8920FDB6-A813-4B05-979F-BF7507DEFA97}"/>
    <hyperlink ref="J214" r:id="rId211" xr:uid="{D52D0703-AFB2-467F-8B29-93DB0548057B}"/>
    <hyperlink ref="J215" r:id="rId212" xr:uid="{130DDD45-D238-4417-991F-44090EA63AED}"/>
    <hyperlink ref="J216" r:id="rId213" xr:uid="{767DCEF4-1727-4CC5-9F9C-ADFFD64CBEC5}"/>
    <hyperlink ref="J217" r:id="rId214" xr:uid="{B5105A0D-DEE8-494C-9A4D-06742DA32E59}"/>
    <hyperlink ref="J218" r:id="rId215" xr:uid="{420D639F-FC3F-491E-92D7-13130D311AE3}"/>
    <hyperlink ref="J219" r:id="rId216" xr:uid="{59E66D65-33FC-474B-B458-30DC2C52744E}"/>
    <hyperlink ref="J220" r:id="rId217" xr:uid="{87ABBDF1-0A7F-46AE-8CD6-5BB46E5D3012}"/>
    <hyperlink ref="J221" r:id="rId218" xr:uid="{D63F3502-6732-4CA8-A976-771CA99780AE}"/>
    <hyperlink ref="J222" r:id="rId219" xr:uid="{0715FC9A-E533-4759-BD8B-E7AD6606DA6D}"/>
    <hyperlink ref="J223" r:id="rId220" xr:uid="{1999C04E-12EA-4C57-9D90-90DB7D7939C9}"/>
    <hyperlink ref="J224" r:id="rId221" xr:uid="{37F8800B-BB05-482A-9F85-C1DE9B80CEED}"/>
    <hyperlink ref="J225" r:id="rId222" xr:uid="{EE83A07A-0FA0-4D07-9D04-40AFD86B3A15}"/>
    <hyperlink ref="J226" r:id="rId223" xr:uid="{7B361770-4880-4373-AB19-66BFC658CDCE}"/>
    <hyperlink ref="J227" r:id="rId224" xr:uid="{A3337D7F-2F4F-41EE-82CA-9EB41F563B8A}"/>
    <hyperlink ref="J228" r:id="rId225" xr:uid="{8953784F-6878-4315-A9B0-FCEA41418550}"/>
    <hyperlink ref="J229" r:id="rId226" xr:uid="{D4AD2260-494C-4086-BED4-DF632961C8A9}"/>
    <hyperlink ref="J230" r:id="rId227" xr:uid="{D809BF0B-DB86-4A0B-95C4-5B3BFEDFF6FA}"/>
    <hyperlink ref="J231" r:id="rId228" xr:uid="{8DB2BA6C-A9E0-4945-A188-16C4698F0949}"/>
    <hyperlink ref="J232" r:id="rId229" xr:uid="{97561BCD-33B3-4DAC-9481-20D69DB584F2}"/>
    <hyperlink ref="J233" r:id="rId230" xr:uid="{3D48BB7C-5D6D-40B9-91BC-599D3EB02235}"/>
    <hyperlink ref="J234" r:id="rId231" xr:uid="{49292BFE-C70E-4EED-9CCE-8DAF3EFA727C}"/>
    <hyperlink ref="J235" r:id="rId232" xr:uid="{3BEEB56B-91E7-4D8B-8D56-110193A98BD0}"/>
    <hyperlink ref="J236" r:id="rId233" xr:uid="{A6530179-9B64-478E-BDF4-B103D3B3685C}"/>
    <hyperlink ref="J237" r:id="rId234" xr:uid="{7941D555-81C9-4214-AB8E-108B02A0B257}"/>
    <hyperlink ref="J238" r:id="rId235" xr:uid="{C2851E7D-6EB9-4455-8A3F-F8F9F32F83B9}"/>
    <hyperlink ref="J239" r:id="rId236" xr:uid="{1655E715-651C-4A76-B85F-A73CC9358967}"/>
    <hyperlink ref="J240" r:id="rId237" xr:uid="{0A6250AC-0190-4392-A868-68C8CBC774B5}"/>
    <hyperlink ref="J241" r:id="rId238" xr:uid="{BCBDCD87-F5A4-4398-83A7-818E1583B857}"/>
    <hyperlink ref="J242" r:id="rId239" xr:uid="{D0533D9C-D423-4B60-9345-9145D336130F}"/>
    <hyperlink ref="J243" r:id="rId240" xr:uid="{20FFE7F4-2379-4503-99D2-DB2244FD591F}"/>
    <hyperlink ref="J244" r:id="rId241" xr:uid="{BE1E4A74-8AF7-400F-90C8-A68F8D1A800F}"/>
    <hyperlink ref="J245" r:id="rId242" xr:uid="{4E32AA04-EEC1-4E1E-B6D0-1934016A6BF4}"/>
    <hyperlink ref="J246" r:id="rId243" xr:uid="{0B38AB16-CE48-4820-AFA3-A0B0EC31AFAD}"/>
    <hyperlink ref="J247" r:id="rId244" xr:uid="{B0DB64E1-86F2-4899-9174-B892B1E27FD9}"/>
    <hyperlink ref="J248" r:id="rId245" xr:uid="{74F12EAC-9438-407A-BBB5-822D0AA76C37}"/>
    <hyperlink ref="J249" r:id="rId246" xr:uid="{F2398464-9CBD-4F4D-AB34-D478815C0B70}"/>
    <hyperlink ref="J250" r:id="rId247" xr:uid="{F1EBB343-D944-4D44-8FDC-1D4C0E5AA43F}"/>
    <hyperlink ref="J251" r:id="rId248" xr:uid="{2B41D032-2C0A-4575-94D0-222DE73D4F1A}"/>
    <hyperlink ref="J252" r:id="rId249" xr:uid="{17D01375-47B7-4BA7-AB76-CA56C4E491B8}"/>
    <hyperlink ref="J253" r:id="rId250" xr:uid="{5CCC02B2-CA72-40F6-BCD3-906488A6136E}"/>
    <hyperlink ref="J254" r:id="rId251" xr:uid="{80DC591B-B5DD-4A21-9D7C-8D6D727139F7}"/>
    <hyperlink ref="J255" r:id="rId252" xr:uid="{7103569B-97B9-4E94-A2A1-A1BC2B81567D}"/>
    <hyperlink ref="J256" r:id="rId253" xr:uid="{B8A5FBDB-EA52-4DF3-964D-C5A7052F3A70}"/>
    <hyperlink ref="J257" r:id="rId254" xr:uid="{B289EBF2-9D8B-4095-B832-7B090DC7D6EB}"/>
    <hyperlink ref="J258" r:id="rId255" xr:uid="{E83BBE55-EDD5-4F13-8A94-213D21E20345}"/>
    <hyperlink ref="J259" r:id="rId256" xr:uid="{362B9D44-9840-4CDB-B218-389279F44E1B}"/>
    <hyperlink ref="J260" r:id="rId257" xr:uid="{C74DDDD8-47BA-4537-96E0-E1A4E1248BB0}"/>
    <hyperlink ref="J261" r:id="rId258" xr:uid="{3648CE58-772A-4B18-9410-6383C7C0B0D6}"/>
    <hyperlink ref="J262" r:id="rId259" xr:uid="{63F11ADF-C274-4C3A-8E1D-DF6D7BA33040}"/>
    <hyperlink ref="J263" r:id="rId260" xr:uid="{D2457A33-B722-4F5C-8FBF-7A8381C04918}"/>
    <hyperlink ref="J264" r:id="rId261" xr:uid="{1E790231-86D8-4373-B3BE-03DDBC6DEA81}"/>
    <hyperlink ref="J265" r:id="rId262" xr:uid="{BF9ED4C4-E4B0-4DC4-B8EB-F7D9B1FDF71B}"/>
    <hyperlink ref="J266" r:id="rId263" xr:uid="{0EE56950-BA50-4D7C-9FA1-56F13E4E30F5}"/>
    <hyperlink ref="J267" r:id="rId264" xr:uid="{8EE91D17-4FF5-45A8-B253-49CA58BC1929}"/>
    <hyperlink ref="J268" r:id="rId265" xr:uid="{426BB10B-BA9B-4D00-BC9F-695F903D4D16}"/>
    <hyperlink ref="J269" r:id="rId266" xr:uid="{C24BA21E-4769-4F6C-BCB0-33321826F270}"/>
    <hyperlink ref="J270" r:id="rId267" xr:uid="{AAA9BA3D-20F6-4DCA-84A9-80234EE4663C}"/>
    <hyperlink ref="J271" r:id="rId268" xr:uid="{395C2A99-DFF8-46B7-ADFA-D2A3519CC6F8}"/>
    <hyperlink ref="J272" r:id="rId269" xr:uid="{5D9D2901-C815-4DDC-9D3D-D9F1C8EEC829}"/>
    <hyperlink ref="J273" r:id="rId270" xr:uid="{F7BC64E1-9F75-456E-9790-1BD00E481B8E}"/>
    <hyperlink ref="J274" r:id="rId271" xr:uid="{A7BF3760-2EC3-4ED0-A194-E123EBD6C812}"/>
    <hyperlink ref="J275" r:id="rId272" xr:uid="{5CD51EEE-911E-48A0-9945-823E577F284E}"/>
    <hyperlink ref="J276" r:id="rId273" xr:uid="{B22D0EE9-B6F5-47DE-B672-31B859E4CDCA}"/>
    <hyperlink ref="J277" r:id="rId274" xr:uid="{CB272259-5168-4E9E-8EC4-7FCBD2595810}"/>
    <hyperlink ref="J278" r:id="rId275" xr:uid="{6361C4AD-B375-45FD-BD4C-E28EE16578E3}"/>
    <hyperlink ref="J279" r:id="rId276" xr:uid="{93B5726C-D3FE-44BD-A736-24B49FA62F64}"/>
    <hyperlink ref="J280" r:id="rId277" xr:uid="{283C3BBD-B598-43F0-A790-C23B722C7010}"/>
    <hyperlink ref="J281" r:id="rId278" xr:uid="{D6FE9D42-D275-4D7B-B626-587BCF194CA1}"/>
    <hyperlink ref="J282" r:id="rId279" xr:uid="{25714D96-3925-4C7E-9CB5-82BB38DA1C6D}"/>
    <hyperlink ref="J283" r:id="rId280" xr:uid="{F5B9773E-B27B-4F70-971B-D6D6FD19957A}"/>
    <hyperlink ref="J284" r:id="rId281" xr:uid="{097717B0-C88B-4D9C-92EC-54365D76095A}"/>
    <hyperlink ref="J285" r:id="rId282" xr:uid="{1A35899E-86F2-481F-ACA2-C19CEABAF34C}"/>
    <hyperlink ref="J286" r:id="rId283" xr:uid="{B0515427-AB65-4ACD-A814-CA4381AB68CF}"/>
    <hyperlink ref="J287" r:id="rId284" xr:uid="{A2C0275D-71C4-4D1A-B986-9B59648312AF}"/>
    <hyperlink ref="J288" r:id="rId285" xr:uid="{191A1E0B-2225-4F6D-A373-A84AE78E32A3}"/>
    <hyperlink ref="J289" r:id="rId286" xr:uid="{F51FEE5B-F161-4CCF-A59F-48EAA2C24B76}"/>
    <hyperlink ref="J290" r:id="rId287" xr:uid="{0FB8E05D-25EF-4298-8DD9-8F6761C114A2}"/>
    <hyperlink ref="J291" r:id="rId288" xr:uid="{8BDFFDE4-AD52-4150-B5F1-14BB7B2F481B}"/>
    <hyperlink ref="J292" r:id="rId289" xr:uid="{14D488FF-B9F7-468C-8234-47D052A54095}"/>
    <hyperlink ref="J293" r:id="rId290" xr:uid="{155BF271-57F3-4460-82C5-FB21AE62EE5F}"/>
    <hyperlink ref="J294" r:id="rId291" xr:uid="{F996CBE1-A380-4507-8877-434BB0AE67A9}"/>
    <hyperlink ref="J295" r:id="rId292" xr:uid="{0243BEC6-FBDA-4C2F-BE8E-150D05B5D860}"/>
    <hyperlink ref="J296" r:id="rId293" xr:uid="{50A087AA-EF80-4B8B-94FA-1E27E5FAB68A}"/>
    <hyperlink ref="J297" r:id="rId294" xr:uid="{3AC1A09F-78F1-43E0-9C27-083AF7E94B1D}"/>
    <hyperlink ref="J298" r:id="rId295" xr:uid="{34577545-EAB4-4426-9C95-024268629A3B}"/>
    <hyperlink ref="J299" r:id="rId296" xr:uid="{125CA0D0-EFEF-4A78-A928-A6B265866433}"/>
    <hyperlink ref="J300" r:id="rId297" xr:uid="{7C2AA8E3-1408-4F61-89B2-B66150093D4A}"/>
    <hyperlink ref="J301" r:id="rId298" xr:uid="{A122DBA9-F0BB-4379-943E-C817878F7774}"/>
    <hyperlink ref="J302" r:id="rId299" xr:uid="{0E34717F-1A7A-4AC0-AEB9-C43884F46472}"/>
    <hyperlink ref="J303" r:id="rId300" xr:uid="{AB2A6D5F-5C85-4CD9-BDEF-591DDA8D7F45}"/>
    <hyperlink ref="J304" r:id="rId301" xr:uid="{9184EFDB-A5B6-4884-93C9-ECA3D3F01CA6}"/>
    <hyperlink ref="J305" r:id="rId302" xr:uid="{791A8104-6C97-4F6A-8ECA-1249BA529D9A}"/>
    <hyperlink ref="J306" r:id="rId303" xr:uid="{FE6BBEEA-4B48-4692-B5BB-E159552BDFD2}"/>
    <hyperlink ref="J307" r:id="rId304" xr:uid="{81A892F0-BBBD-4040-A61F-2A4B1611D555}"/>
    <hyperlink ref="J308" r:id="rId305" xr:uid="{94341BDA-1562-4E50-BD9F-E307CE171D32}"/>
    <hyperlink ref="J309" r:id="rId306" xr:uid="{887AA419-267B-4DB9-B4C7-5CB9248BDA15}"/>
    <hyperlink ref="J310" r:id="rId307" xr:uid="{A3C373DE-1731-4CD8-94C0-5B52D54CACFC}"/>
    <hyperlink ref="J311" r:id="rId308" xr:uid="{CEFD0188-8942-4B3D-8566-7A8B9AD7A83D}"/>
    <hyperlink ref="J312" r:id="rId309" xr:uid="{3E434145-D26A-4875-B92C-F98BBAF9738F}"/>
    <hyperlink ref="J313" r:id="rId310" xr:uid="{00331BAA-D0F2-4FDB-95AB-A8F1014C9AF4}"/>
    <hyperlink ref="J314" r:id="rId311" xr:uid="{F51665E3-11A8-465A-9648-2880E5DE2E2A}"/>
    <hyperlink ref="J315" r:id="rId312" xr:uid="{0E514C64-A04B-40F1-BDF7-3CF6D40E0AB5}"/>
    <hyperlink ref="J316" r:id="rId313" xr:uid="{85B47738-48B3-4EF7-8E9F-8332087C1678}"/>
    <hyperlink ref="J317" r:id="rId314" xr:uid="{3CBF5F9A-8C3D-4C67-95A2-28452244D969}"/>
    <hyperlink ref="J318" r:id="rId315" xr:uid="{1E84A660-042A-4AFC-B8B4-548EB8806F5E}"/>
    <hyperlink ref="J319" r:id="rId316" xr:uid="{EF809BE7-0FEE-432F-ABDC-8B747618A2E5}"/>
    <hyperlink ref="J320" r:id="rId317" xr:uid="{E0911FBD-31B1-41A4-980A-2571ACECBC6D}"/>
    <hyperlink ref="J321" r:id="rId318" xr:uid="{175901BA-1948-49E1-8622-7C5F0D53D43D}"/>
    <hyperlink ref="J322" r:id="rId319" xr:uid="{070916D2-EC4B-4F12-BBAB-85C4178076DA}"/>
    <hyperlink ref="J323" r:id="rId320" xr:uid="{8E8F34C3-BA70-42EF-99D3-621C8AB91469}"/>
    <hyperlink ref="J324" r:id="rId321" xr:uid="{16054403-3D6C-43D2-8FC3-D30FCAA2D6CF}"/>
    <hyperlink ref="J325" r:id="rId322" xr:uid="{731CF559-1075-4AE9-A729-AD2722398655}"/>
    <hyperlink ref="J326" r:id="rId323" xr:uid="{09547C4F-BB02-4AC8-9822-1B9E3AA532B1}"/>
    <hyperlink ref="J327" r:id="rId324" xr:uid="{CDD38AE5-639F-496F-8D5F-226393AE2DB4}"/>
    <hyperlink ref="J328" r:id="rId325" xr:uid="{FBB72CFA-23CE-4F23-90EA-E94090F052B1}"/>
    <hyperlink ref="J329" r:id="rId326" xr:uid="{895E0074-475E-4020-A1AA-8A2AF28EAD0F}"/>
    <hyperlink ref="J330" r:id="rId327" xr:uid="{AE198523-D746-46EF-A940-7AC944C777D0}"/>
    <hyperlink ref="J331" r:id="rId328" xr:uid="{076B3B06-958D-4C9F-AB8F-67BA4DA9AF81}"/>
    <hyperlink ref="J332" r:id="rId329" xr:uid="{FB0F0D73-BD53-4736-BA4F-9597264C94D7}"/>
    <hyperlink ref="J333" r:id="rId330" xr:uid="{C65B5DA3-94E1-44DB-B523-A216E00AAE13}"/>
    <hyperlink ref="J334" r:id="rId331" xr:uid="{233CD760-80CD-4686-A3B7-6FB09CFB0C2D}"/>
    <hyperlink ref="J335" r:id="rId332" xr:uid="{0AB9D5DD-3074-4EBF-90E7-09EACFE83D0F}"/>
    <hyperlink ref="J336" r:id="rId333" xr:uid="{C4B7DBC5-01F5-405D-860D-2AD3D8598DBC}"/>
    <hyperlink ref="J337" r:id="rId334" xr:uid="{96004A2A-6927-4332-A67E-42E17D3DE492}"/>
    <hyperlink ref="J338" r:id="rId335" xr:uid="{C7684D9F-55C8-439C-85F9-BDC317755A21}"/>
    <hyperlink ref="J339" r:id="rId336" xr:uid="{0489AB8B-254D-4792-9383-8BE877D24B00}"/>
    <hyperlink ref="J340" r:id="rId337" xr:uid="{65DA3D98-1166-4D49-AC18-C02F5FDB0CD9}"/>
    <hyperlink ref="J341" r:id="rId338" xr:uid="{69C74FD7-3D36-4EAE-9AFB-6C312D384BAC}"/>
    <hyperlink ref="J342" r:id="rId339" xr:uid="{20A7866B-A99F-468E-9308-BDCB67F6E2CE}"/>
    <hyperlink ref="J343" r:id="rId340" xr:uid="{DBB212F6-26D5-47C7-A3A8-4731F673304E}"/>
    <hyperlink ref="J344" r:id="rId341" xr:uid="{102ED9C4-0AEF-4FD4-9915-4309221EF0E9}"/>
    <hyperlink ref="J345" r:id="rId342" xr:uid="{53964F15-9941-410E-A991-5B133F595E9A}"/>
    <hyperlink ref="J346" r:id="rId343" xr:uid="{77E0249A-57FC-447C-A34A-7962D8CE6B72}"/>
    <hyperlink ref="J347" r:id="rId344" xr:uid="{4857E2C9-32A6-4413-9E86-C6C0E4BAD62E}"/>
    <hyperlink ref="J348" r:id="rId345" xr:uid="{5EFA1F14-A700-412C-90FF-1906DD43067E}"/>
    <hyperlink ref="J349" r:id="rId346" xr:uid="{FDD470F0-B5CE-4C05-83B6-AE463C8BFDE1}"/>
    <hyperlink ref="J350" r:id="rId347" xr:uid="{BEAA2FD9-EB05-406D-B45D-CB6BEC218EBC}"/>
    <hyperlink ref="J351" r:id="rId348" xr:uid="{6CC8FF20-7892-4D21-B017-C4743317CA60}"/>
    <hyperlink ref="J352" r:id="rId349" xr:uid="{4867EC83-70D9-4D63-8FFD-B1CEE04EB2E8}"/>
    <hyperlink ref="J353" r:id="rId350" xr:uid="{26CA9E82-7959-446E-A915-435789F97BBA}"/>
    <hyperlink ref="J354" r:id="rId351" xr:uid="{B4C168C8-7914-4E24-A518-6C39EEDA506F}"/>
    <hyperlink ref="J355" r:id="rId352" xr:uid="{A8C64D5F-04C4-429A-8FBF-7E2988685861}"/>
    <hyperlink ref="J356" r:id="rId353" xr:uid="{494199B1-955D-4431-913C-5C6AFE51D967}"/>
    <hyperlink ref="J357" r:id="rId354" xr:uid="{5DD300B3-8CE2-44EB-9083-FECC64DC21C6}"/>
    <hyperlink ref="J358" r:id="rId355" xr:uid="{818B47D4-4449-46AA-B18A-1175F141EDFB}"/>
    <hyperlink ref="J359" r:id="rId356" xr:uid="{54426EA6-C16B-4820-8982-DC3928472ED7}"/>
    <hyperlink ref="J360" r:id="rId357" xr:uid="{8CF361D6-8AFE-44C1-9CBD-9B56EB1E086D}"/>
    <hyperlink ref="J361" r:id="rId358" xr:uid="{723F1863-A767-45CF-BEC4-41798D7A1D9B}"/>
    <hyperlink ref="J362" r:id="rId359" xr:uid="{6878130B-06F2-4EBE-ADC6-C800DB895127}"/>
    <hyperlink ref="J363" r:id="rId360" xr:uid="{4FB12AC4-4958-43C2-B3C3-1BD569ECD5DC}"/>
    <hyperlink ref="J364" r:id="rId361" xr:uid="{520DD720-A0CF-4CF3-A84D-A3B9A20F31EA}"/>
    <hyperlink ref="J365" r:id="rId362" xr:uid="{73F74762-AC12-4B17-9ECD-D7B2F2F1AF26}"/>
    <hyperlink ref="J366" r:id="rId363" xr:uid="{F8EFD930-96C5-45F6-8E21-E66DA1439626}"/>
    <hyperlink ref="J367" r:id="rId364" xr:uid="{C388AF3A-4CB3-41C0-B1DF-DE6757512B7D}"/>
    <hyperlink ref="J368" r:id="rId365" xr:uid="{24E90FAD-AF17-4499-9599-1E2D6881A6FB}"/>
    <hyperlink ref="J369" r:id="rId366" xr:uid="{BE6F73BD-D28D-4DA9-A91A-405047207AC4}"/>
    <hyperlink ref="J370" r:id="rId367" xr:uid="{83FAE9A4-BE78-4E0F-A2C8-A2EFC5A6B0AD}"/>
    <hyperlink ref="J371" r:id="rId368" xr:uid="{F15A86D6-B562-4F90-BDCC-F16CA34E555C}"/>
    <hyperlink ref="J372" r:id="rId369" xr:uid="{8D9828F4-F88C-46E0-9401-0CDDF5986D78}"/>
    <hyperlink ref="J373" r:id="rId370" xr:uid="{01B18739-271E-4766-ABD3-929D5B43EE4B}"/>
    <hyperlink ref="J374" r:id="rId371" xr:uid="{FA093122-E360-499C-81DC-3F3C7FF73515}"/>
    <hyperlink ref="J375" r:id="rId372" xr:uid="{C661E159-BA40-47E8-97C9-7861D7EEEEE6}"/>
    <hyperlink ref="J376" r:id="rId373" xr:uid="{CA191EC8-8D8B-4DEA-A198-957267317D47}"/>
    <hyperlink ref="J377" r:id="rId374" xr:uid="{15B1D1A3-3CC8-4562-8AAF-603058899AAC}"/>
    <hyperlink ref="J378" r:id="rId375" xr:uid="{C50AFFD9-794F-43A6-82B3-75DDEC06EBAC}"/>
    <hyperlink ref="J379" r:id="rId376" xr:uid="{53EA46B7-4580-4BE9-937D-683AED468BA1}"/>
    <hyperlink ref="J380" r:id="rId377" xr:uid="{2CA67A7D-FF44-4984-A200-0DE2AA82ACAF}"/>
    <hyperlink ref="J381" r:id="rId378" xr:uid="{7651FBDF-5AD0-4503-A3C0-169214FDE9AD}"/>
    <hyperlink ref="J382" r:id="rId379" xr:uid="{CF9070EA-575E-4EB5-A594-67AD8ABAA8DE}"/>
    <hyperlink ref="J383" r:id="rId380" xr:uid="{C756529F-39D9-4392-8599-263D7F45B921}"/>
    <hyperlink ref="J384" r:id="rId381" xr:uid="{6D13883B-E57D-448A-82FF-6179C4EC2CBE}"/>
    <hyperlink ref="J385" r:id="rId382" xr:uid="{FC222F81-0175-4442-B304-840B6D85348D}"/>
    <hyperlink ref="J386" r:id="rId383" xr:uid="{8683C7CE-3936-42AC-9F5D-3C1375A3C365}"/>
    <hyperlink ref="J387" r:id="rId384" xr:uid="{A7360693-E384-46A3-913F-51AFB7B108C4}"/>
    <hyperlink ref="J388" r:id="rId385" xr:uid="{37CB6639-4C27-4E6D-AE65-E208ADB64E74}"/>
    <hyperlink ref="J389" r:id="rId386" xr:uid="{43738E80-CF7D-49EA-8340-A8B173B150A5}"/>
    <hyperlink ref="J390" r:id="rId387" xr:uid="{55521004-8162-4D1F-B97E-53A4553F91E3}"/>
    <hyperlink ref="J391" r:id="rId388" xr:uid="{8BC56680-259E-4CC3-BB31-1EC72962C78B}"/>
    <hyperlink ref="J392" r:id="rId389" xr:uid="{F832E00D-5CFF-42AD-95F3-C4A7C59F57D5}"/>
    <hyperlink ref="J393" r:id="rId390" xr:uid="{09E020F3-AAB9-4DE0-982E-5C32ED0C5702}"/>
    <hyperlink ref="J394" r:id="rId391" xr:uid="{2D28D2C4-D859-4FB6-9EF5-254A00564248}"/>
    <hyperlink ref="J395" r:id="rId392" xr:uid="{AC8A13BD-4102-47E1-8F2D-EDAAEFC9FAEB}"/>
    <hyperlink ref="J396" r:id="rId393" xr:uid="{A0875C43-1761-4D85-A27D-1B27C3109E51}"/>
    <hyperlink ref="J397" r:id="rId394" xr:uid="{E4F5D978-69A3-4D17-AE54-1028D766EF16}"/>
    <hyperlink ref="J398" r:id="rId395" xr:uid="{76D5F68D-5786-44E3-A6E0-01499EF771E4}"/>
    <hyperlink ref="J399" r:id="rId396" xr:uid="{88138CE1-9E14-44D7-8C89-6463A70826A0}"/>
    <hyperlink ref="J400" r:id="rId397" xr:uid="{1F7BBB5A-AE98-40BA-A14F-793F23D4416A}"/>
    <hyperlink ref="J401" r:id="rId398" xr:uid="{29B5311E-F1BA-4851-8527-8334B3F57E1E}"/>
    <hyperlink ref="J402" r:id="rId399" xr:uid="{3FCBA794-59E8-4BBF-9605-A2E4D6B801FE}"/>
    <hyperlink ref="J403" r:id="rId400" xr:uid="{E6048B23-09AE-4FAB-BDB4-6189F181367E}"/>
    <hyperlink ref="J404" r:id="rId401" xr:uid="{C863D4D4-41DA-47EB-AF4F-A415A3136BD6}"/>
    <hyperlink ref="J405" r:id="rId402" xr:uid="{9A537171-4CF4-4D92-92D3-C1BC527B6877}"/>
    <hyperlink ref="J406" r:id="rId403" xr:uid="{73BD7238-517B-4911-9C11-1E059D453DC1}"/>
    <hyperlink ref="J407" r:id="rId404" xr:uid="{22496E5B-DB0D-4F2A-9A3D-A871D242058E}"/>
    <hyperlink ref="J408" r:id="rId405" xr:uid="{54641761-3DC1-4EB2-9D87-1A08E3A2CC98}"/>
    <hyperlink ref="J409" r:id="rId406" xr:uid="{F83BB78A-BEC8-4E28-90DF-90A2355962B4}"/>
    <hyperlink ref="J410" r:id="rId407" xr:uid="{1978BC7E-B512-4DF9-B9E5-06188E300E9D}"/>
    <hyperlink ref="J411" r:id="rId408" xr:uid="{68AD4B82-4431-49AC-BF38-CD6F28F9A205}"/>
    <hyperlink ref="J412" r:id="rId409" xr:uid="{226FD2D2-87A9-4031-97BD-C7ABFE18E575}"/>
    <hyperlink ref="J413" r:id="rId410" xr:uid="{5B5660C0-A34A-4879-880B-B0629E0F2034}"/>
    <hyperlink ref="J414" r:id="rId411" xr:uid="{195F63A7-DAF9-4994-BE1F-A56AF61ADD0A}"/>
    <hyperlink ref="J415" r:id="rId412" xr:uid="{F9E75C36-0E77-4628-A0BB-86E339C5100D}"/>
    <hyperlink ref="J416" r:id="rId413" xr:uid="{981E2D0E-3A58-42F3-B4A2-45B25E1014AB}"/>
    <hyperlink ref="J417" r:id="rId414" xr:uid="{3D6BC457-4958-405A-B93D-5D925FC944FB}"/>
    <hyperlink ref="J418" r:id="rId415" xr:uid="{95430738-C258-451C-AE39-CCDBB2B5E4FF}"/>
    <hyperlink ref="J419" r:id="rId416" xr:uid="{DF3F8217-4036-42C1-8ED8-B3946BE80A4E}"/>
    <hyperlink ref="J420" r:id="rId417" xr:uid="{BD5BFE53-1302-451B-8EF2-8E180138E1DC}"/>
    <hyperlink ref="J421" r:id="rId418" xr:uid="{A8D848E6-A420-481A-A2C9-3DAFBAACAA95}"/>
    <hyperlink ref="J422" r:id="rId419" xr:uid="{15D67423-891F-459C-B4C1-CF2B522863C2}"/>
    <hyperlink ref="J423" r:id="rId420" xr:uid="{D71F5067-2061-4B92-894F-17F632CC3144}"/>
    <hyperlink ref="J424" r:id="rId421" xr:uid="{A2D8B144-D009-47D1-9AA3-3FD901ACF980}"/>
    <hyperlink ref="J425" r:id="rId422" xr:uid="{65765B51-B4E2-4370-869A-39B1C146CC6C}"/>
    <hyperlink ref="J426" r:id="rId423" xr:uid="{1FA6E64E-5691-462F-AA45-BF5E1C62DE37}"/>
    <hyperlink ref="J427" r:id="rId424" xr:uid="{C5558956-FA1E-4B7D-873E-B1888CA0B4B3}"/>
    <hyperlink ref="J428" r:id="rId425" xr:uid="{622C8BC5-3396-4A84-88B0-DB01FFC6DBD6}"/>
    <hyperlink ref="J429" r:id="rId426" xr:uid="{DBFC47BD-9122-4506-AF83-9F6A255B1F65}"/>
    <hyperlink ref="J430" r:id="rId427" xr:uid="{00451095-BA11-433D-8363-B0B69FE12876}"/>
    <hyperlink ref="J431" r:id="rId428" xr:uid="{DEE386A0-3CCA-4F1D-892B-F53E01BDBB85}"/>
    <hyperlink ref="J432" r:id="rId429" xr:uid="{A32E7FA7-C1B2-49D5-A1C2-4D31E8CA7BED}"/>
    <hyperlink ref="J433" r:id="rId430" xr:uid="{8E49A295-1C87-4B3F-BAA5-5AB1A516FFCC}"/>
    <hyperlink ref="J434" r:id="rId431" xr:uid="{3FA1297E-106F-463A-A05D-3ADD895B7F71}"/>
    <hyperlink ref="J435" r:id="rId432" xr:uid="{346FA986-10A9-4349-A75C-B8896A961867}"/>
    <hyperlink ref="J436" r:id="rId433" xr:uid="{CD331936-96F9-4AAD-9EFC-09D172E0ADA3}"/>
    <hyperlink ref="J437" r:id="rId434" xr:uid="{A7DD7349-9CDA-4D76-BBD6-39484CB969B6}"/>
    <hyperlink ref="J438" r:id="rId435" xr:uid="{EB5320DF-B35A-4729-9CAC-19EFAFF3532B}"/>
    <hyperlink ref="J439" r:id="rId436" xr:uid="{60D54DAD-F8B1-47A9-A372-E400F7D98DCB}"/>
    <hyperlink ref="J440" r:id="rId437" xr:uid="{06018243-98D8-4B41-AF8A-637D9C98B776}"/>
    <hyperlink ref="J441" r:id="rId438" xr:uid="{ABD5073A-48F0-44F9-9015-C5A3CBA48CDF}"/>
    <hyperlink ref="J442" r:id="rId439" xr:uid="{636D6948-25B4-4E8F-8ED4-FA9936F80622}"/>
    <hyperlink ref="J443" r:id="rId440" xr:uid="{DC5ADD49-BAB6-4B56-B5E4-AF52E03D2095}"/>
    <hyperlink ref="J444" r:id="rId441" xr:uid="{352AD241-1DAB-4C15-90E4-DA6B20B16897}"/>
    <hyperlink ref="J445" r:id="rId442" xr:uid="{9D9B1EB6-3987-4198-98D9-AAD200C4D94E}"/>
    <hyperlink ref="J446" r:id="rId443" xr:uid="{D87FA2F8-6D5D-4456-915F-F95CD137D2E6}"/>
    <hyperlink ref="J447" r:id="rId444" xr:uid="{057AD799-19C7-4B49-AB3A-08AC51AF71CB}"/>
    <hyperlink ref="J448" r:id="rId445" xr:uid="{43C426D6-706E-4E10-963C-32EC7129FCF5}"/>
    <hyperlink ref="J449" r:id="rId446" xr:uid="{0F130939-5D28-4014-B338-928C4D7781B7}"/>
    <hyperlink ref="J450" r:id="rId447" xr:uid="{214DFAB6-98AF-4D40-8DE7-983CC1E4C853}"/>
    <hyperlink ref="J451" r:id="rId448" xr:uid="{91EEA5DD-0FA1-41E5-896E-20AD60D99E5A}"/>
    <hyperlink ref="J452" r:id="rId449" xr:uid="{C69F814D-0AAA-4696-84C3-9B908511111D}"/>
    <hyperlink ref="J453" r:id="rId450" xr:uid="{F8B7E30E-536D-4898-982B-6947340BDF47}"/>
    <hyperlink ref="J454" r:id="rId451" xr:uid="{1CB87A9D-94F3-4D5B-A315-8327B10ADD83}"/>
    <hyperlink ref="J455" r:id="rId452" xr:uid="{59FF6FB6-27C8-4018-AC18-58B197408F28}"/>
    <hyperlink ref="J456" r:id="rId453" xr:uid="{E60AB955-929A-4142-BD35-1F3A09B6A957}"/>
    <hyperlink ref="J457" r:id="rId454" xr:uid="{2AB7C17C-C614-41FD-8B25-A5912C3CD165}"/>
    <hyperlink ref="J458" r:id="rId455" xr:uid="{366F965A-C890-4DB0-8BBA-A59FABFAA485}"/>
    <hyperlink ref="J459" r:id="rId456" xr:uid="{479B06DC-49A9-471E-877C-1F1821575393}"/>
    <hyperlink ref="J460" r:id="rId457" xr:uid="{43B6D152-2551-480C-A2A2-3613AB8BBA13}"/>
    <hyperlink ref="J461" r:id="rId458" xr:uid="{8BF32E71-F97D-4FFF-85A9-098CF483C454}"/>
    <hyperlink ref="J462" r:id="rId459" xr:uid="{FDDC9676-4D22-4CF4-9C0D-6FA775F2D81D}"/>
    <hyperlink ref="J463" r:id="rId460" xr:uid="{EE9B04BD-7A4D-4CE4-A149-9E9C67282F58}"/>
    <hyperlink ref="J464" r:id="rId461" xr:uid="{5B76913B-8598-4E8E-8500-07D7096887F7}"/>
    <hyperlink ref="J465" r:id="rId462" xr:uid="{550B3593-1D18-4A24-8B92-CA827630047A}"/>
    <hyperlink ref="J466" r:id="rId463" xr:uid="{A6FE77AB-0BDB-41DC-922E-DA0228D1161E}"/>
    <hyperlink ref="J467" r:id="rId464" xr:uid="{279A3C38-6EF8-420A-B2A2-5DCF78DA308C}"/>
    <hyperlink ref="J468" r:id="rId465" xr:uid="{9F90BCC6-495C-4BD7-9782-1FD26CC2035F}"/>
    <hyperlink ref="J469" r:id="rId466" xr:uid="{0A9364F7-E06D-4A08-9864-79DEF2D65436}"/>
    <hyperlink ref="J470" r:id="rId467" xr:uid="{4CE893EE-E2E7-4F04-A3CB-FE8112FDE759}"/>
    <hyperlink ref="J471" r:id="rId468" xr:uid="{149D223D-E81B-4715-9669-1198068C5993}"/>
    <hyperlink ref="J472" r:id="rId469" xr:uid="{EA61A875-A867-43B5-980A-51DFC2A6B038}"/>
    <hyperlink ref="J473" r:id="rId470" xr:uid="{9ADC0734-8810-4C9A-ACFA-B75817E120F8}"/>
    <hyperlink ref="J474" r:id="rId471" xr:uid="{8798AA82-D30D-4830-97A1-6B0F8EFBF002}"/>
    <hyperlink ref="J475" r:id="rId472" xr:uid="{64B9A92F-4617-498E-A388-E2BE742C1AA7}"/>
    <hyperlink ref="J476" r:id="rId473" xr:uid="{86FF434D-9A4D-4CBC-B4D0-AB380A80C3A0}"/>
    <hyperlink ref="J477" r:id="rId474" xr:uid="{DC4549E2-589B-4281-AD72-D1A6F4B76FE3}"/>
    <hyperlink ref="J478" r:id="rId475" xr:uid="{9BD9E03B-D58A-48F3-A396-8047F002D22E}"/>
    <hyperlink ref="J479" r:id="rId476" xr:uid="{2C9CAFE1-1516-48E1-A24E-1DC36C85B4F2}"/>
    <hyperlink ref="J480" r:id="rId477" xr:uid="{310FBF70-EFCA-4321-9858-67D85D2139BC}"/>
    <hyperlink ref="J481" r:id="rId478" xr:uid="{C61DD32C-9CCF-4507-8D8A-7429DA87A19B}"/>
    <hyperlink ref="J482" r:id="rId479" xr:uid="{7C28126A-88D4-4218-AEDD-B4A0367D026F}"/>
    <hyperlink ref="J483" r:id="rId480" xr:uid="{3F18FBDF-C489-472D-8B03-C808B7DA8ACD}"/>
    <hyperlink ref="J484" r:id="rId481" xr:uid="{F1D7F5CF-3BFA-4C8D-A905-A6D3889FDCE3}"/>
    <hyperlink ref="J485" r:id="rId482" xr:uid="{6B8754EB-21D2-43C9-BE7D-A9110C3083D3}"/>
    <hyperlink ref="J486" r:id="rId483" xr:uid="{E1D6A06D-BF34-4474-991B-AC0BBA005576}"/>
    <hyperlink ref="J487" r:id="rId484" xr:uid="{24A80DA0-8B6B-4432-8E04-24E22E86D37A}"/>
    <hyperlink ref="J488" r:id="rId485" xr:uid="{8581DEC6-0B4C-485C-B9AB-861E3A43F3AF}"/>
    <hyperlink ref="J489" r:id="rId486" xr:uid="{7D277CAF-3A82-4DC6-BE8C-4A7C810AAF99}"/>
    <hyperlink ref="J490" r:id="rId487" xr:uid="{15877043-10D6-4A95-88D6-5A2EA66F8533}"/>
    <hyperlink ref="J491" r:id="rId488" xr:uid="{B659926E-7898-43C2-A400-06777E1F786A}"/>
    <hyperlink ref="J492" r:id="rId489" xr:uid="{853FF0DE-E8F7-4062-BDB3-D717A60CEFFF}"/>
    <hyperlink ref="J493" r:id="rId490" xr:uid="{97AC16AE-E053-40E2-94F8-9F84D0D44D69}"/>
    <hyperlink ref="J494" r:id="rId491" xr:uid="{6B8CE9D0-6FAC-457B-9F24-6F4747E02A2C}"/>
    <hyperlink ref="J495" r:id="rId492" xr:uid="{9016890F-5BA6-4DFD-A3CC-84DF814EEE73}"/>
    <hyperlink ref="J496" r:id="rId493" xr:uid="{FC7FDA93-286A-466F-9BCF-0231B9864ED4}"/>
    <hyperlink ref="J497" r:id="rId494" xr:uid="{2EE94F99-AADE-42E4-9A9B-8AF62D0DC2E4}"/>
    <hyperlink ref="J498" r:id="rId495" xr:uid="{986EA94D-4E1A-4699-B64E-9922A9CEC22A}"/>
    <hyperlink ref="J499" r:id="rId496" xr:uid="{A3CD8972-662D-4FFC-98F1-49882E6F8F2F}"/>
    <hyperlink ref="J500" r:id="rId497" xr:uid="{91923774-2C21-4F13-8469-2BE855999D8B}"/>
    <hyperlink ref="J501" r:id="rId498" xr:uid="{A685B19F-BFB7-4A92-94E9-9DE14D899A44}"/>
    <hyperlink ref="J502" r:id="rId499" xr:uid="{99410A92-14D7-479B-88A8-8A7EB3DC664F}"/>
    <hyperlink ref="J503" r:id="rId500" xr:uid="{5659F73A-9FE2-4DF4-A8F6-290EF25CD70D}"/>
    <hyperlink ref="J504" r:id="rId501" xr:uid="{BC4A092D-A3CD-4CF5-B5A6-D33756406C4E}"/>
    <hyperlink ref="J505" r:id="rId502" xr:uid="{2B84D799-8D33-4BCF-AD8E-524894E62D1F}"/>
    <hyperlink ref="J506" r:id="rId503" xr:uid="{9BE35062-036D-447B-B084-0BAD24E38B63}"/>
    <hyperlink ref="J507" r:id="rId504" xr:uid="{6070C98E-639F-40B2-BE97-D6D5A69CF78F}"/>
    <hyperlink ref="J508" r:id="rId505" xr:uid="{C6BF3C4B-6DF9-4855-8735-023A17FA62CB}"/>
    <hyperlink ref="J509" r:id="rId506" xr:uid="{92AF9AEB-765A-4A09-8F94-30B09BD03775}"/>
    <hyperlink ref="J510" r:id="rId507" xr:uid="{C4A7BD26-7381-431E-BE33-8BA6B42976A0}"/>
    <hyperlink ref="J511" r:id="rId508" xr:uid="{B0EA13F3-F37C-4D6C-AFD6-C438CA3CEC4C}"/>
    <hyperlink ref="J512" r:id="rId509" xr:uid="{F1B7483C-D1AA-45A8-A5E2-E9F7439A3F5A}"/>
    <hyperlink ref="J513" r:id="rId510" xr:uid="{82F77016-C8F7-4F40-B6A4-97C3D7855584}"/>
    <hyperlink ref="J514" r:id="rId511" xr:uid="{9342082B-2D6B-4F66-A73F-9CAC8BB9D87B}"/>
    <hyperlink ref="J515" r:id="rId512" xr:uid="{D256A3F6-44F9-4946-9248-4BF4510A6B30}"/>
    <hyperlink ref="J516" r:id="rId513" xr:uid="{C83010D9-32C4-4879-ADA2-530D7FD9880A}"/>
    <hyperlink ref="J517" r:id="rId514" xr:uid="{E4F9A3E3-C323-491D-AD11-83060A08F5CD}"/>
    <hyperlink ref="J518" r:id="rId515" xr:uid="{8AC17B78-1DC0-4FCB-BE3F-69E5BF972270}"/>
    <hyperlink ref="J519" r:id="rId516" xr:uid="{60E81258-631F-4078-B447-744FD3B3F149}"/>
    <hyperlink ref="J520" r:id="rId517" xr:uid="{2044DADE-2B84-48BE-8C09-D0756EFFDAA7}"/>
    <hyperlink ref="J521" r:id="rId518" xr:uid="{FF80C7FA-F86C-4C5E-9209-5CE86F653EF3}"/>
    <hyperlink ref="J522" r:id="rId519" xr:uid="{126C7CDC-3B76-4842-9B47-52DB6BA3B85B}"/>
    <hyperlink ref="J523" r:id="rId520" xr:uid="{CF73512A-54ED-46C3-A90F-31405734A47E}"/>
    <hyperlink ref="J524" r:id="rId521" xr:uid="{BFE46966-BEB6-4A5B-9190-26CFE63B28AE}"/>
    <hyperlink ref="J525" r:id="rId522" xr:uid="{040FEEE9-1DDC-49FA-9C7C-5A68F30EFC9E}"/>
    <hyperlink ref="J526" r:id="rId523" xr:uid="{6F9955B5-FD5D-4371-ACDE-146D2675450F}"/>
    <hyperlink ref="J527" r:id="rId524" xr:uid="{656BFE64-612F-4FA0-9B22-375D6DE26E42}"/>
    <hyperlink ref="J528" r:id="rId525" xr:uid="{8D8DAE0A-9371-4296-A697-B02D76266FF4}"/>
    <hyperlink ref="J529" r:id="rId526" xr:uid="{0F2EAEA3-FE8F-4280-BE40-7C677EC34437}"/>
    <hyperlink ref="J530" r:id="rId527" xr:uid="{BC061DA3-CD52-4D9B-92AA-4161164F00BA}"/>
    <hyperlink ref="J531" r:id="rId528" xr:uid="{F07B1159-CF68-4A3F-967D-0843960B91A6}"/>
    <hyperlink ref="J532" r:id="rId529" xr:uid="{1BDA409E-F0E6-4F64-982E-0900EB2989C1}"/>
    <hyperlink ref="J533" r:id="rId530" xr:uid="{A1614B26-6066-427A-AD96-E472EA93D6CD}"/>
    <hyperlink ref="J534" r:id="rId531" xr:uid="{7CA78A1A-FC08-4399-B06F-C046DC17F48E}"/>
    <hyperlink ref="J535" r:id="rId532" xr:uid="{FAA80619-BB26-4850-AC90-CF182BC59611}"/>
    <hyperlink ref="J536" r:id="rId533" xr:uid="{814ADB94-E045-4F39-BA5F-795B0E9C41A0}"/>
    <hyperlink ref="J537" r:id="rId534" xr:uid="{B41772EF-E50F-45CC-970D-3425FE20B7FB}"/>
    <hyperlink ref="J538" r:id="rId535" xr:uid="{5DF71ADF-E13A-4079-9678-7117D94962C3}"/>
    <hyperlink ref="J539" r:id="rId536" xr:uid="{93EAC4B6-4B15-4247-815E-9EA6D92AA4E1}"/>
    <hyperlink ref="J540" r:id="rId537" xr:uid="{4C3AC833-ABD3-4F25-8741-9AC631391AA8}"/>
    <hyperlink ref="J541" r:id="rId538" xr:uid="{BB5772AE-0AEC-4C26-B607-C22490C73156}"/>
    <hyperlink ref="J542" r:id="rId539" xr:uid="{E2D4CB9C-CDA0-41E3-AB65-FB853F80CC09}"/>
    <hyperlink ref="J543" r:id="rId540" xr:uid="{75158683-E5E5-42F0-9FB0-CC4ABEE58B0C}"/>
    <hyperlink ref="J544" r:id="rId541" xr:uid="{87273E74-F7B8-45D3-86D6-2364050696E0}"/>
    <hyperlink ref="J545" r:id="rId542" xr:uid="{4A64356D-7757-4274-9E1A-B2FC87E5C737}"/>
    <hyperlink ref="J546" r:id="rId543" xr:uid="{3B43A83D-103F-4ED4-9BD0-FE70620EE549}"/>
    <hyperlink ref="J547" r:id="rId544" xr:uid="{74042627-1AC6-4FA2-8A15-8AE9017B73D7}"/>
    <hyperlink ref="J548" r:id="rId545" xr:uid="{7599DE14-B4FF-4843-B5EE-6791D693BA89}"/>
    <hyperlink ref="J549" r:id="rId546" xr:uid="{1BB29350-B434-44CC-9377-D4FB0CCF5F28}"/>
    <hyperlink ref="J550" r:id="rId547" xr:uid="{51B0C018-5EBE-4946-BB4F-10D1D4896501}"/>
    <hyperlink ref="J551" r:id="rId548" xr:uid="{B82900CA-1180-47FF-9C84-36375BEC74E5}"/>
    <hyperlink ref="J552" r:id="rId549" xr:uid="{AA24CC97-4AA1-48E6-AE75-C5097DCC4A77}"/>
    <hyperlink ref="J553" r:id="rId550" xr:uid="{D547DB27-7113-46E2-AD21-E16316371B3F}"/>
    <hyperlink ref="J554" r:id="rId551" xr:uid="{FF961BD7-28D8-4E5E-93F4-EB9DD3B46131}"/>
    <hyperlink ref="J555" r:id="rId552" xr:uid="{406EECD5-A6DC-48FF-B7CA-CAB911D45CD3}"/>
    <hyperlink ref="J556" r:id="rId553" xr:uid="{906CA43B-C6C5-42FC-8790-48A20C0B2691}"/>
    <hyperlink ref="J557" r:id="rId554" xr:uid="{E9119C1F-1E5A-4881-A9B9-F6C85D06A043}"/>
    <hyperlink ref="J558" r:id="rId555" xr:uid="{A8867532-E068-444C-92A0-DAFCB0887F8E}"/>
    <hyperlink ref="J559" r:id="rId556" xr:uid="{CE16BA36-1B4E-4E25-973F-4F4E38EF8F70}"/>
    <hyperlink ref="J560" r:id="rId557" xr:uid="{58D51932-9931-4AE2-A3FF-F7CD06FACBE7}"/>
    <hyperlink ref="J561" r:id="rId558" xr:uid="{7295EF64-B5DA-4C16-B9BE-D19D9D445485}"/>
    <hyperlink ref="J562" r:id="rId559" xr:uid="{B91C398F-D609-4C71-94F1-F778F4D57277}"/>
    <hyperlink ref="J563" r:id="rId560" xr:uid="{9A02276B-7FEB-4DB9-8187-07E10B0D65D5}"/>
    <hyperlink ref="J564" r:id="rId561" xr:uid="{52CEB2C4-8C8E-4DCF-ACF3-BCA578451B14}"/>
    <hyperlink ref="J565" r:id="rId562" xr:uid="{79385ED2-2495-4A9D-94FF-934E27BC0360}"/>
    <hyperlink ref="J566" r:id="rId563" xr:uid="{E6303BAB-E09A-455A-B85C-CB972F359D6C}"/>
    <hyperlink ref="J567" r:id="rId564" xr:uid="{8266B0D7-CD98-46C1-988C-859C0E20104E}"/>
    <hyperlink ref="J568" r:id="rId565" xr:uid="{F345AA0E-7525-417A-AAA8-FE1A2CEA8335}"/>
    <hyperlink ref="J569" r:id="rId566" xr:uid="{C7AE2A30-F572-4839-8DAB-409F5B34CD14}"/>
    <hyperlink ref="J570" r:id="rId567" xr:uid="{6A02103F-F80F-4A4D-93CA-A50FE2FF1377}"/>
    <hyperlink ref="J571" r:id="rId568" xr:uid="{CDB03F69-7C0D-4E16-9AEF-3D9720EAFE38}"/>
    <hyperlink ref="J572" r:id="rId569" xr:uid="{E4A0BC17-2D12-4C2B-AC40-F2EBD72CEC62}"/>
    <hyperlink ref="J573" r:id="rId570" xr:uid="{DB4C1501-08E1-4591-8188-3D41603246BA}"/>
    <hyperlink ref="J574" r:id="rId571" xr:uid="{D9C1CEF9-1291-474A-8567-5F37E6F7ABE9}"/>
    <hyperlink ref="J575" r:id="rId572" xr:uid="{872C1C0D-4B6C-4096-AF00-41F25BA1C394}"/>
    <hyperlink ref="J576" r:id="rId573" xr:uid="{8F4790FB-3DBD-466F-9DD0-B9E5BCB3B0B4}"/>
    <hyperlink ref="J577" r:id="rId574" xr:uid="{57BFD9FA-5A7C-4E95-AD34-79A1D162C86C}"/>
    <hyperlink ref="J578" r:id="rId575" xr:uid="{3C50DF18-A2E6-498E-9941-0056A2FE32E3}"/>
    <hyperlink ref="J579" r:id="rId576" xr:uid="{4E9B395E-FEE0-4147-B809-497356660E8D}"/>
    <hyperlink ref="J580" r:id="rId577" xr:uid="{14E2D54D-1CE6-4A68-A057-456FB6951456}"/>
    <hyperlink ref="J581" r:id="rId578" xr:uid="{2F6F8164-BDAE-47D6-B6AA-DA9E10F5F889}"/>
    <hyperlink ref="J582" r:id="rId579" xr:uid="{44421711-9F64-4AC2-B2AA-3E74F5A0CC9F}"/>
    <hyperlink ref="J583" r:id="rId580" xr:uid="{CCC36B35-BD5A-4260-B61F-ACAC173A625D}"/>
    <hyperlink ref="J584" r:id="rId581" xr:uid="{12CB994C-FF5D-4E13-BAAA-0CDBD8873940}"/>
    <hyperlink ref="J585" r:id="rId582" xr:uid="{9F853E85-B64C-45D3-A806-26FD3E300462}"/>
    <hyperlink ref="J586" r:id="rId583" xr:uid="{10BD09DE-4937-4F3E-97B9-4D7760ACF4BC}"/>
    <hyperlink ref="J587" r:id="rId584" xr:uid="{9BA5EFAF-BFF0-4754-8188-181684752BC5}"/>
    <hyperlink ref="J588" r:id="rId585" xr:uid="{E0B3EED4-04A0-4940-9241-D1186F5308EC}"/>
    <hyperlink ref="J589" r:id="rId586" xr:uid="{A478B7EF-FF46-49EF-9011-8F3BA1266F77}"/>
    <hyperlink ref="J590" r:id="rId587" xr:uid="{09566C88-DD38-44E2-82B3-9F62551987EF}"/>
    <hyperlink ref="J591" r:id="rId588" xr:uid="{D0C25A3C-FF82-4975-AC9C-E47C63E517F3}"/>
    <hyperlink ref="J592" r:id="rId589" xr:uid="{AFFD4B5B-CE82-41C4-9358-C388707093B7}"/>
    <hyperlink ref="J593" r:id="rId590" xr:uid="{8540F787-327F-49AD-BBA3-0495A859A532}"/>
    <hyperlink ref="J594" r:id="rId591" xr:uid="{7E088DB4-1DC6-4885-AB55-21CAACBF317E}"/>
    <hyperlink ref="J595" r:id="rId592" xr:uid="{8EEEFAF6-DCEC-4F82-84D2-46172367D354}"/>
    <hyperlink ref="J596" r:id="rId593" xr:uid="{F8DE47D7-3AFF-415C-BF85-05845EE46D29}"/>
    <hyperlink ref="J597" r:id="rId594" xr:uid="{44D41306-1E34-4E5F-B423-F1EF5BF22646}"/>
    <hyperlink ref="J598" r:id="rId595" xr:uid="{CDFBFF8D-81A9-44F4-AA0B-1E36BF4A6C4F}"/>
    <hyperlink ref="J599" r:id="rId596" xr:uid="{D332BF51-237A-4B1E-AD79-96ABDE56EB96}"/>
    <hyperlink ref="J600" r:id="rId597" xr:uid="{BF0C0B35-5111-47D6-B985-473202E12A6E}"/>
    <hyperlink ref="J601" r:id="rId598" xr:uid="{B61BC631-3DA3-4165-A9EF-1C6315ECDE93}"/>
    <hyperlink ref="J602" r:id="rId599" xr:uid="{61805669-07CB-406E-80B5-DB3269FD8782}"/>
    <hyperlink ref="J603" r:id="rId600" xr:uid="{576EC54D-24E7-4342-8856-FE251785E0EB}"/>
    <hyperlink ref="J604" r:id="rId601" xr:uid="{D41D29F6-7C1B-4DB7-A74A-3A4AF144B50E}"/>
    <hyperlink ref="J605" r:id="rId602" xr:uid="{04118843-7FD8-457F-B6F7-22365FFA3C9D}"/>
    <hyperlink ref="J606" r:id="rId603" xr:uid="{A70E862D-8F82-48E4-922A-50D40E6BE1DD}"/>
    <hyperlink ref="J607" r:id="rId604" xr:uid="{3F8C98C9-2597-4EC5-8736-ADEAC746017A}"/>
    <hyperlink ref="J608" r:id="rId605" xr:uid="{F787957A-575E-4217-824C-8276F3DA8E4D}"/>
    <hyperlink ref="J609" r:id="rId606" xr:uid="{A7986D4B-6405-406F-8BA4-B06FA16449E9}"/>
    <hyperlink ref="J610" r:id="rId607" xr:uid="{3B0D30C0-84C7-415C-8E3E-A02742A77A58}"/>
    <hyperlink ref="J611" r:id="rId608" xr:uid="{FAC6D541-329A-408C-9E0C-7B6FA0947C93}"/>
    <hyperlink ref="J612" r:id="rId609" xr:uid="{DAC0A66E-6DAF-4C63-BC1A-917F11D80062}"/>
    <hyperlink ref="J613" r:id="rId610" xr:uid="{C8DEBFE5-6EFB-4F11-9D00-EED9F1EAF88B}"/>
    <hyperlink ref="J614" r:id="rId611" xr:uid="{EDB5A86D-E144-42A8-A639-46B808B2DE8B}"/>
    <hyperlink ref="J615" r:id="rId612" xr:uid="{094BC0D0-12F4-46F5-97AF-EE3A390B0521}"/>
    <hyperlink ref="J616" r:id="rId613" xr:uid="{D16E37FC-1635-4D77-8DDA-404E973FF54D}"/>
    <hyperlink ref="J617" r:id="rId614" xr:uid="{8415F17C-1543-4857-992C-7F0811351FE6}"/>
    <hyperlink ref="J618" r:id="rId615" xr:uid="{F133BE1C-10E8-4E0C-A703-CD8982FBAFEE}"/>
    <hyperlink ref="J619" r:id="rId616" xr:uid="{E7904B31-4530-4B37-8445-E769AE2577DB}"/>
    <hyperlink ref="J620" r:id="rId617" xr:uid="{DDB0A620-ABB6-4683-9EC2-85ABADB43009}"/>
    <hyperlink ref="J621" r:id="rId618" xr:uid="{E7E114C7-E554-48C1-B724-C7655FEB027B}"/>
    <hyperlink ref="J622" r:id="rId619" xr:uid="{084B1749-E8D9-456D-9442-95C571ABD0CF}"/>
    <hyperlink ref="J623" r:id="rId620" xr:uid="{1FC4A80F-1896-40F3-8D19-F72A15DCB630}"/>
    <hyperlink ref="J624" r:id="rId621" xr:uid="{0512FECA-9F41-4F4D-B10E-CD5A47E9E55A}"/>
    <hyperlink ref="J625" r:id="rId622" xr:uid="{1D43715B-0B3C-4C36-A7AA-DDDC24933B56}"/>
    <hyperlink ref="J626" r:id="rId623" xr:uid="{ED870DAC-6061-4F57-9B5A-C1ED2E1822C0}"/>
    <hyperlink ref="J627" r:id="rId624" xr:uid="{8627D297-80FF-4C8A-8EBF-EE0D7B40766E}"/>
    <hyperlink ref="J628" r:id="rId625" xr:uid="{523E974A-DC07-4A15-B2E2-376F63F67F17}"/>
    <hyperlink ref="J629" r:id="rId626" xr:uid="{CBD0112B-6807-40CA-B3DD-26C3B7DAF524}"/>
    <hyperlink ref="J630" r:id="rId627" xr:uid="{7BE8A8D5-E263-46D2-AF61-4F22763F4C0A}"/>
    <hyperlink ref="J631" r:id="rId628" xr:uid="{403A964B-DD07-4D05-BA23-E0B794BF0AAD}"/>
    <hyperlink ref="J632" r:id="rId629" xr:uid="{F99AB448-6E0B-4C9A-AFAC-74240F66436E}"/>
    <hyperlink ref="J633" r:id="rId630" xr:uid="{53E5EE6B-F5E3-4AAE-BEFA-DAF74FB7DCD7}"/>
    <hyperlink ref="J634" r:id="rId631" xr:uid="{98F82F4E-DF4D-4FF1-A80F-764F60AB1CC3}"/>
    <hyperlink ref="J635" r:id="rId632" xr:uid="{BBDDB0FE-4337-4C26-B035-C24E8D7A2559}"/>
    <hyperlink ref="J636" r:id="rId633" xr:uid="{E817FFDB-E22A-423C-AC9C-413FBC1DF025}"/>
    <hyperlink ref="J637" r:id="rId634" xr:uid="{3FDCFF05-122B-41F7-A968-8E805DD720CC}"/>
    <hyperlink ref="J638" r:id="rId635" xr:uid="{A98786D0-EFEC-4A7C-A608-1BEA29DE95B9}"/>
    <hyperlink ref="J639" r:id="rId636" xr:uid="{E81D910F-A66C-41DB-9D01-A5BFC0FDCC3A}"/>
    <hyperlink ref="J640" r:id="rId637" xr:uid="{217E63DF-D17C-4D72-8203-7576CE2BD084}"/>
    <hyperlink ref="J641" r:id="rId638" xr:uid="{5103ECF0-A90D-403C-B7BA-0FCA8D772A90}"/>
    <hyperlink ref="J642" r:id="rId639" xr:uid="{28BE9231-19F5-4A4E-9B89-34571B7F593D}"/>
    <hyperlink ref="J643" r:id="rId640" xr:uid="{B0A3B895-EC76-41FF-B290-D03E06074852}"/>
    <hyperlink ref="J644" r:id="rId641" xr:uid="{6B313E57-BD14-4D78-9235-AC6DAB2A9E4D}"/>
    <hyperlink ref="J645" r:id="rId642" xr:uid="{366ABB55-4D9E-4B4B-846E-490AB39659E4}"/>
    <hyperlink ref="J646" r:id="rId643" xr:uid="{08BB8735-FE0F-462C-B462-37E4A2313D2F}"/>
    <hyperlink ref="J647" r:id="rId644" xr:uid="{19A5A87E-7BCF-45C3-9014-E5E4127F9511}"/>
    <hyperlink ref="J648" r:id="rId645" xr:uid="{5D75C429-7A53-4D1B-B92C-A99F43EB85CA}"/>
    <hyperlink ref="J649" r:id="rId646" xr:uid="{6D065A6D-DEB9-416D-A52E-C224D0B04FC5}"/>
    <hyperlink ref="J650" r:id="rId647" xr:uid="{3E08B10B-B956-44DE-A183-D9DF1E44B870}"/>
    <hyperlink ref="J651" r:id="rId648" xr:uid="{6A00B7D5-9D99-42A2-9C6E-88C06B90BD59}"/>
    <hyperlink ref="J652" r:id="rId649" xr:uid="{C4512D9B-6F91-48D9-965C-9DDDE791E9E6}"/>
    <hyperlink ref="J653" r:id="rId650" xr:uid="{CCDA2615-ED25-4E2E-B39C-AA6549BB1F6D}"/>
    <hyperlink ref="J654" r:id="rId651" xr:uid="{995D1E0D-97FA-475C-A863-6F91A94A9682}"/>
    <hyperlink ref="J655" r:id="rId652" xr:uid="{51450DF9-1915-4C5F-98CB-F1872E623088}"/>
    <hyperlink ref="J656" r:id="rId653" xr:uid="{CE8D238A-EA03-4BE2-B148-6C3D2A18CDBE}"/>
    <hyperlink ref="J657" r:id="rId654" xr:uid="{2C42D634-A5F8-4675-98F1-00112935880F}"/>
    <hyperlink ref="J658" r:id="rId655" xr:uid="{0E056268-81DD-4F4D-8A48-6C4B63C27A95}"/>
    <hyperlink ref="J659" r:id="rId656" xr:uid="{69A86095-0EB1-48E3-BB79-EFF67885D4F3}"/>
    <hyperlink ref="J660" r:id="rId657" xr:uid="{DC1AFF61-284B-45E2-A87A-25ABDCE53544}"/>
    <hyperlink ref="J661" r:id="rId658" xr:uid="{145F1264-030D-4A66-B9B8-0C9969F880EC}"/>
    <hyperlink ref="J662" r:id="rId659" xr:uid="{1A306631-C4BD-4C82-91BC-458CC387CF94}"/>
    <hyperlink ref="J663" r:id="rId660" xr:uid="{9039CC2C-17F1-4AE2-8A39-24FC1EC019D0}"/>
    <hyperlink ref="J664" r:id="rId661" xr:uid="{B123DB30-FB61-4E5C-8BAA-8581D40AF927}"/>
    <hyperlink ref="J665" r:id="rId662" xr:uid="{90D64608-36BB-410F-A2A5-0E72B3393CF1}"/>
    <hyperlink ref="J666" r:id="rId663" xr:uid="{36D5BFD8-5E67-4DAC-99A7-295BD7FD02DB}"/>
    <hyperlink ref="J667" r:id="rId664" xr:uid="{3DD92775-6B31-4E55-8A82-F0D53BFE4A44}"/>
    <hyperlink ref="J668" r:id="rId665" xr:uid="{107CEFE3-7006-4218-8BC9-0548441F4022}"/>
    <hyperlink ref="J669" r:id="rId666" xr:uid="{12B1AF3D-9D30-4496-B0A1-C37A53ABD5A9}"/>
    <hyperlink ref="J670" r:id="rId667" xr:uid="{ECD913FD-57EA-4DE0-8846-9ACDBC05458C}"/>
    <hyperlink ref="J671" r:id="rId668" xr:uid="{A65929F3-C355-4D79-A4DD-A54A2CFB56C7}"/>
    <hyperlink ref="J672" r:id="rId669" xr:uid="{2273E08F-003F-4246-A3F9-A9369A75315F}"/>
    <hyperlink ref="J673" r:id="rId670" xr:uid="{553D6EE3-F812-420F-AE54-EF488C66A301}"/>
    <hyperlink ref="J674" r:id="rId671" xr:uid="{02C61D35-5637-4A8A-9677-E623CC769A9C}"/>
    <hyperlink ref="J675" r:id="rId672" xr:uid="{4A18A83E-2D49-4C94-8C3E-CB1C75930AD9}"/>
    <hyperlink ref="J676" r:id="rId673" xr:uid="{0217D773-CE42-4EFA-8885-E609E599E381}"/>
    <hyperlink ref="J677" r:id="rId674" xr:uid="{59C2122D-5033-4733-823E-3E648E80B6EC}"/>
    <hyperlink ref="J678" r:id="rId675" xr:uid="{74CF8256-DFB8-4752-97C2-D970DD01BF96}"/>
    <hyperlink ref="J679" r:id="rId676" xr:uid="{69EA9B09-3C32-4F2D-9AA7-CB6B6A7D3B18}"/>
    <hyperlink ref="J680" r:id="rId677" xr:uid="{771AE895-D452-48AF-8529-97AEDFA602B4}"/>
    <hyperlink ref="J681" r:id="rId678" xr:uid="{332C441C-EA69-438B-8B6D-AEA81F067602}"/>
    <hyperlink ref="J682" r:id="rId679" xr:uid="{0B2F6AC0-11AC-49F8-AA52-0698DBB41DCB}"/>
    <hyperlink ref="J683" r:id="rId680" xr:uid="{8690A2FC-36A7-44D4-9CCC-AF18016618F1}"/>
    <hyperlink ref="J684" r:id="rId681" xr:uid="{14323BB9-50D1-4C27-9C22-FEB0396FE9A9}"/>
    <hyperlink ref="J685" r:id="rId682" xr:uid="{F7D730EF-6BA3-44AC-8A8E-69AAD3185220}"/>
    <hyperlink ref="J686" r:id="rId683" xr:uid="{93B48580-0DC4-49FC-9227-9B9849577DC3}"/>
    <hyperlink ref="J687" r:id="rId684" xr:uid="{06179B26-F446-4AE1-A6D5-37822EA14D64}"/>
    <hyperlink ref="J688" r:id="rId685" xr:uid="{337DC187-55C8-431E-89FD-032CDBDD2EE5}"/>
    <hyperlink ref="J689" r:id="rId686" xr:uid="{F79C8ABF-F32F-4012-8C61-9D65EE951928}"/>
    <hyperlink ref="J690" r:id="rId687" xr:uid="{4FC82D07-2F4D-4105-B13D-11E2457D9D7F}"/>
    <hyperlink ref="J691" r:id="rId688" xr:uid="{80F8FF14-7F70-4506-A677-F430E784E7B8}"/>
    <hyperlink ref="J692" r:id="rId689" xr:uid="{7A437151-7144-480B-807D-00C571A62C34}"/>
    <hyperlink ref="J693" r:id="rId690" xr:uid="{57E26D8A-680C-4325-9BC3-5FAE4E67A948}"/>
    <hyperlink ref="J694" r:id="rId691" xr:uid="{AA9C276E-309F-4220-B741-A9E7F2A97A4A}"/>
    <hyperlink ref="J695" r:id="rId692" xr:uid="{D06EEC52-AD87-4967-B1CB-76027F839630}"/>
    <hyperlink ref="J696" r:id="rId693" xr:uid="{C77F094E-6A7A-4D3A-A5CB-7A29B42A93BF}"/>
    <hyperlink ref="J697" r:id="rId694" xr:uid="{77C45612-B026-4210-A975-6B499819CA6D}"/>
    <hyperlink ref="J698" r:id="rId695" xr:uid="{BE323F9A-D73C-4CC1-8153-9648FA9FBDD2}"/>
    <hyperlink ref="J699" r:id="rId696" xr:uid="{85870B01-16AC-4485-9697-D4E9A093E88F}"/>
    <hyperlink ref="J700" r:id="rId697" xr:uid="{1FD94BE0-CC1D-4FDA-9704-DCAD56014DA9}"/>
    <hyperlink ref="J701" r:id="rId698" xr:uid="{EAAEC62D-AC89-429D-A7EE-6E8CF0897A17}"/>
    <hyperlink ref="J702" r:id="rId699" xr:uid="{331E0089-436A-4E1B-A15D-507E45F30FB7}"/>
    <hyperlink ref="J703" r:id="rId700" xr:uid="{24899DF5-7293-4445-B7E1-D8342F019D53}"/>
    <hyperlink ref="J704" r:id="rId701" xr:uid="{BCA577E0-0A3B-4375-A578-CB452EC8697B}"/>
    <hyperlink ref="J705" r:id="rId702" xr:uid="{986C7ECF-C67F-41C2-8D42-D36C139DB374}"/>
    <hyperlink ref="J706" r:id="rId703" xr:uid="{AE144BE0-BE82-4543-9646-0F3D2AEC11BC}"/>
    <hyperlink ref="J707" r:id="rId704" xr:uid="{6D421DA7-22D3-4985-A2D9-6F3739B081EB}"/>
    <hyperlink ref="J708" r:id="rId705" xr:uid="{D99C4CB7-D12F-4469-9128-4836749E9DE9}"/>
    <hyperlink ref="J709" r:id="rId706" xr:uid="{1D052276-C34E-4155-B7BE-3992D21F172A}"/>
    <hyperlink ref="J710" r:id="rId707" xr:uid="{08A8B2D4-635E-45A7-AD8F-1C3F668D3E78}"/>
    <hyperlink ref="J711" r:id="rId708" xr:uid="{98699DE3-7AE2-49C5-BEF6-79DDE708BD9F}"/>
    <hyperlink ref="J712" r:id="rId709" xr:uid="{F39E111C-58BA-4FA0-B122-6EAB8F025714}"/>
    <hyperlink ref="J713" r:id="rId710" xr:uid="{8418406C-CD58-4B73-9D91-2DE038330CF7}"/>
    <hyperlink ref="J714" r:id="rId711" xr:uid="{CF2B458D-96DD-4B96-A625-6B7D03C994A7}"/>
    <hyperlink ref="J715" r:id="rId712" xr:uid="{AD12FFA6-89CE-4A5F-A586-C1D958872A0E}"/>
    <hyperlink ref="J716" r:id="rId713" xr:uid="{EB0CC76B-D168-4D0F-AE26-C12906391140}"/>
    <hyperlink ref="J717" r:id="rId714" xr:uid="{6E3358FB-07B9-4E2F-8738-36C8FF49629A}"/>
    <hyperlink ref="J718" r:id="rId715" xr:uid="{3CEA4A9E-82D9-4E7F-9E20-93BCF13AC802}"/>
    <hyperlink ref="J719" r:id="rId716" xr:uid="{E971BEDF-D316-48A2-8DF2-4EA02E23C97A}"/>
    <hyperlink ref="J720" r:id="rId717" xr:uid="{A386E15C-F430-4FE5-9701-F162346DBE32}"/>
    <hyperlink ref="J721" r:id="rId718" xr:uid="{B7D8273B-43A8-407E-85D1-4C8084BFCD01}"/>
    <hyperlink ref="J722" r:id="rId719" xr:uid="{81110A03-BCCB-4D1E-8AD6-A5D37D8C601C}"/>
    <hyperlink ref="J723" r:id="rId720" xr:uid="{77FC8776-CFBB-4912-9C24-E2CDF3B11742}"/>
    <hyperlink ref="J724" r:id="rId721" xr:uid="{B6F1373F-D913-47CC-A63D-15AFB61346C4}"/>
    <hyperlink ref="J725" r:id="rId722" xr:uid="{E449A8CF-5BF0-4180-8E45-EB2AAD3172BE}"/>
    <hyperlink ref="J726" r:id="rId723" xr:uid="{ED64AFB3-806C-4A8D-841B-49326FC40631}"/>
    <hyperlink ref="J727" r:id="rId724" xr:uid="{03E6D475-06E1-463B-ACCA-9E59C8576F96}"/>
    <hyperlink ref="J728" r:id="rId725" xr:uid="{2A0D8AD6-114F-4C78-9250-261D070D4307}"/>
    <hyperlink ref="J729" r:id="rId726" xr:uid="{35B5D029-796F-49EA-A87C-FE57F1F2B345}"/>
    <hyperlink ref="J730" r:id="rId727" xr:uid="{E6BA272F-125B-4000-AF49-F4FE3AB541FF}"/>
    <hyperlink ref="J731" r:id="rId728" xr:uid="{4993B9F2-9EA7-4911-ADAE-59368ADF7CCC}"/>
    <hyperlink ref="J732" r:id="rId729" xr:uid="{4CC570D7-79C9-44B5-938C-17334CEB794D}"/>
    <hyperlink ref="J733" r:id="rId730" xr:uid="{E6EA46ED-4DFA-436C-B418-23C2C3D8FD7B}"/>
    <hyperlink ref="J734" r:id="rId731" xr:uid="{24C7AD87-A1B0-435D-89F5-6A3F6E825AB1}"/>
    <hyperlink ref="J735" r:id="rId732" xr:uid="{D87F9DEE-E20D-45AA-BD24-148481B50807}"/>
    <hyperlink ref="J736" r:id="rId733" xr:uid="{355AF110-5917-4077-9FC7-72099F9A7B34}"/>
    <hyperlink ref="J737" r:id="rId734" xr:uid="{7C4B7556-587B-4DFA-AD12-C4A4E33DA104}"/>
    <hyperlink ref="J738" r:id="rId735" xr:uid="{E95225DB-5820-4939-9230-8A4BED1245FC}"/>
    <hyperlink ref="J739" r:id="rId736" xr:uid="{8AA06119-EC92-4C3A-90E5-9E55C5978E30}"/>
    <hyperlink ref="J740" r:id="rId737" xr:uid="{20F5430C-04E2-4948-9204-6E66E925F2BD}"/>
    <hyperlink ref="J741" r:id="rId738" xr:uid="{AE8ABABB-42FC-4017-8E68-BF6DDBCB8276}"/>
    <hyperlink ref="J742" r:id="rId739" xr:uid="{7FAF12BC-F418-4530-8667-6739EDC76F30}"/>
    <hyperlink ref="J743" r:id="rId740" xr:uid="{1EFA7DBC-9B07-4868-8955-09BEF77FF8CD}"/>
    <hyperlink ref="J744" r:id="rId741" xr:uid="{12DB297D-6B35-451B-B802-DF49764FC19E}"/>
    <hyperlink ref="J745" r:id="rId742" xr:uid="{D3A80F58-9592-4284-900F-3A060EE1E10F}"/>
    <hyperlink ref="J746" r:id="rId743" xr:uid="{26E8D007-BD8F-4270-8825-4E4DBF94CC18}"/>
    <hyperlink ref="J747" r:id="rId744" xr:uid="{352D67B9-E229-4CC6-A1C2-E21EEE960434}"/>
    <hyperlink ref="J748" r:id="rId745" xr:uid="{255E5790-6EDA-4E2C-B55F-1C9780907583}"/>
    <hyperlink ref="J749" r:id="rId746" xr:uid="{718F9265-F0EB-4050-AFED-ABB65B07E3FD}"/>
    <hyperlink ref="J750" r:id="rId747" xr:uid="{AEBA6D25-B7C5-4DF6-9B85-8A6B9C202A19}"/>
    <hyperlink ref="J751" r:id="rId748" xr:uid="{5C36696A-202F-4388-82B6-14F75F67F258}"/>
    <hyperlink ref="J752" r:id="rId749" xr:uid="{1FF310D8-8AF3-48C2-88E0-84D3D313C509}"/>
    <hyperlink ref="J753" r:id="rId750" xr:uid="{777E0964-27F0-48C6-B4F3-122557D387E0}"/>
    <hyperlink ref="J754" r:id="rId751" xr:uid="{FEE9A4DF-CACE-4D66-ACED-289094CDE0B9}"/>
    <hyperlink ref="J755" r:id="rId752" xr:uid="{9DA9539F-7C29-49AD-9276-E2DBA944F364}"/>
    <hyperlink ref="J756" r:id="rId753" xr:uid="{7D9728BA-3B2D-41D2-AE9A-D4F837F7E180}"/>
    <hyperlink ref="J757" r:id="rId754" xr:uid="{DB5D9ADE-9A8C-4F1D-8CFE-00339E4C0A6A}"/>
    <hyperlink ref="J758" r:id="rId755" xr:uid="{0F67C1F5-5931-4EB9-AAF9-9DBFFB2A5C15}"/>
    <hyperlink ref="J759" r:id="rId756" xr:uid="{45A87923-5D36-415A-B199-E8DBB6A0F546}"/>
    <hyperlink ref="J760" r:id="rId757" xr:uid="{CCC60358-0B3C-47C2-BD79-64B56AECF3BC}"/>
    <hyperlink ref="J761" r:id="rId758" xr:uid="{ABBEA1B3-857E-49EB-BBD3-91789D74823E}"/>
    <hyperlink ref="J762" r:id="rId759" xr:uid="{B0B66C17-1C73-4207-8397-7D8A165866C7}"/>
    <hyperlink ref="J763" r:id="rId760" xr:uid="{20807434-5A02-48D3-BD62-9E3B16844DFB}"/>
    <hyperlink ref="J764" r:id="rId761" xr:uid="{D05857B9-3DC7-4F27-A74B-ABA2919D5885}"/>
    <hyperlink ref="J765" r:id="rId762" xr:uid="{08FCFCDB-8E0D-4061-B4CE-2C06A03330CD}"/>
    <hyperlink ref="J766" r:id="rId763" xr:uid="{67CE6F70-AB44-40CB-BF1D-A642C35A376F}"/>
    <hyperlink ref="J767" r:id="rId764" xr:uid="{70B73DAB-2859-48F7-9D53-2C1B99EA4BE7}"/>
    <hyperlink ref="J768" r:id="rId765" xr:uid="{D42D01E8-D4E3-47B9-8FE2-BC1DE23D3C6E}"/>
    <hyperlink ref="J769" r:id="rId766" xr:uid="{34079B66-29C3-4A31-83C2-441271D76E16}"/>
    <hyperlink ref="J770" r:id="rId767" xr:uid="{DE5BB245-D470-401D-B323-179AE7D12DA4}"/>
    <hyperlink ref="J771" r:id="rId768" xr:uid="{D07AA396-2343-4028-8D60-A2AAC9762671}"/>
    <hyperlink ref="J772" r:id="rId769" xr:uid="{4162D5DA-7488-4583-B599-242347D9F9B0}"/>
    <hyperlink ref="J773" r:id="rId770" xr:uid="{6516EC58-2A2E-498F-A023-66AC57BF5D57}"/>
    <hyperlink ref="J774" r:id="rId771" xr:uid="{782F4868-72B0-429F-A6C5-2AD085FCD78E}"/>
    <hyperlink ref="J775" r:id="rId772" xr:uid="{30C9A33D-6EE0-4129-ABF2-C837978D3EF3}"/>
    <hyperlink ref="J776" r:id="rId773" xr:uid="{027914EC-0216-42CB-AACD-A6C32AA478ED}"/>
    <hyperlink ref="J777" r:id="rId774" xr:uid="{CD70C202-055C-4295-B5F8-9E7B6F529745}"/>
    <hyperlink ref="J778" r:id="rId775" xr:uid="{9CBA95C5-5275-48E8-9E5A-31D477EB652C}"/>
    <hyperlink ref="J779" r:id="rId776" xr:uid="{B4A1BDF6-BB93-43A5-985D-533117C8882B}"/>
    <hyperlink ref="J780" r:id="rId777" xr:uid="{7F588D5D-9378-4482-91F2-C8AA34142F7F}"/>
    <hyperlink ref="J781" r:id="rId778" xr:uid="{E1AF871A-3C61-488D-A57D-57589206B702}"/>
    <hyperlink ref="J782" r:id="rId779" xr:uid="{19F1EA0D-CD0E-4775-AD27-1D83D9F4AAA9}"/>
  </hyperlinks>
  <pageMargins left="0.7" right="0.7" top="0.75" bottom="0.75" header="0.3" footer="0.3"/>
  <pageSetup paperSize="9" orientation="portrait" r:id="rId780"/>
  <drawing r:id="rId78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4" tint="-0.249977111117893"/>
  </sheetPr>
  <dimension ref="A1:M335"/>
  <sheetViews>
    <sheetView zoomScaleNormal="100" workbookViewId="0">
      <pane ySplit="5" topLeftCell="A6" activePane="bottomLeft" state="frozen"/>
      <selection pane="bottomLeft"/>
    </sheetView>
  </sheetViews>
  <sheetFormatPr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23.5" style="29" customWidth="1"/>
    <col min="12" max="12" width="28.125" style="29" customWidth="1"/>
    <col min="13" max="16384" width="10.625" style="29"/>
  </cols>
  <sheetData>
    <row r="1" spans="1:13" s="215" customFormat="1" ht="21.95" customHeight="1" x14ac:dyDescent="0.2">
      <c r="A1" s="214" t="s">
        <v>303</v>
      </c>
      <c r="E1" s="216"/>
      <c r="L1" s="215" t="s">
        <v>1296</v>
      </c>
    </row>
    <row r="2" spans="1:13" s="209" customFormat="1" ht="36.950000000000003" customHeight="1" x14ac:dyDescent="0.2">
      <c r="A2" s="265" t="s">
        <v>369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3" x14ac:dyDescent="0.25">
      <c r="A3" s="29" t="s">
        <v>368</v>
      </c>
      <c r="B3" s="176"/>
      <c r="C3" s="176"/>
      <c r="D3" s="254" t="s">
        <v>166</v>
      </c>
      <c r="E3" s="254"/>
      <c r="F3" s="254"/>
      <c r="G3" s="254"/>
      <c r="H3" s="254"/>
      <c r="I3" s="254" t="s">
        <v>304</v>
      </c>
      <c r="J3" s="254"/>
      <c r="K3" s="254"/>
      <c r="L3" s="254"/>
      <c r="M3" s="244"/>
    </row>
    <row r="5" spans="1:13" x14ac:dyDescent="0.25">
      <c r="A5" s="177" t="s">
        <v>22</v>
      </c>
      <c r="B5" s="177" t="s">
        <v>24</v>
      </c>
      <c r="C5" s="177" t="s">
        <v>26</v>
      </c>
      <c r="D5" s="177" t="s">
        <v>28</v>
      </c>
      <c r="E5" s="217" t="s">
        <v>32</v>
      </c>
      <c r="F5" s="161" t="s">
        <v>33</v>
      </c>
      <c r="G5" s="161" t="s">
        <v>39</v>
      </c>
      <c r="H5" s="217" t="s">
        <v>88</v>
      </c>
      <c r="I5" s="161" t="s">
        <v>292</v>
      </c>
      <c r="J5" s="161" t="s">
        <v>293</v>
      </c>
      <c r="K5" s="161" t="s">
        <v>90</v>
      </c>
      <c r="L5" s="161" t="s">
        <v>92</v>
      </c>
    </row>
    <row r="6" spans="1:13" s="211" customFormat="1" x14ac:dyDescent="0.25">
      <c r="A6" s="211" t="s">
        <v>145</v>
      </c>
      <c r="B6" s="211">
        <v>2401</v>
      </c>
      <c r="C6" s="211" t="s">
        <v>183</v>
      </c>
      <c r="D6" s="211">
        <v>191980940</v>
      </c>
      <c r="E6" s="218">
        <v>1060</v>
      </c>
      <c r="F6" s="211">
        <v>1242</v>
      </c>
      <c r="G6" s="211">
        <v>1004</v>
      </c>
      <c r="H6" s="218" t="s">
        <v>370</v>
      </c>
      <c r="I6" s="211" t="s">
        <v>2028</v>
      </c>
      <c r="J6" s="212" t="s">
        <v>363</v>
      </c>
      <c r="K6" s="211" t="s">
        <v>297</v>
      </c>
      <c r="L6" s="211" t="s">
        <v>1209</v>
      </c>
    </row>
    <row r="7" spans="1:13" s="211" customFormat="1" x14ac:dyDescent="0.25">
      <c r="A7" s="211" t="s">
        <v>145</v>
      </c>
      <c r="B7" s="211">
        <v>2401</v>
      </c>
      <c r="C7" s="211" t="s">
        <v>183</v>
      </c>
      <c r="D7" s="211">
        <v>502249570</v>
      </c>
      <c r="E7" s="218">
        <v>1060</v>
      </c>
      <c r="G7" s="211">
        <v>1007</v>
      </c>
      <c r="H7" s="218" t="s">
        <v>370</v>
      </c>
      <c r="I7" s="211" t="s">
        <v>2029</v>
      </c>
      <c r="J7" s="212" t="s">
        <v>363</v>
      </c>
      <c r="K7" s="211" t="s">
        <v>297</v>
      </c>
      <c r="L7" s="211" t="s">
        <v>1227</v>
      </c>
    </row>
    <row r="8" spans="1:13" s="211" customFormat="1" x14ac:dyDescent="0.25">
      <c r="A8" s="211" t="s">
        <v>145</v>
      </c>
      <c r="B8" s="211">
        <v>2402</v>
      </c>
      <c r="C8" s="211" t="s">
        <v>184</v>
      </c>
      <c r="D8" s="211">
        <v>191678759</v>
      </c>
      <c r="E8" s="218">
        <v>1060</v>
      </c>
      <c r="G8" s="211">
        <v>1004</v>
      </c>
      <c r="H8" s="218" t="s">
        <v>370</v>
      </c>
      <c r="I8" s="211" t="s">
        <v>2030</v>
      </c>
      <c r="J8" s="212" t="s">
        <v>363</v>
      </c>
      <c r="K8" s="211" t="s">
        <v>297</v>
      </c>
      <c r="L8" s="211" t="s">
        <v>393</v>
      </c>
    </row>
    <row r="9" spans="1:13" s="211" customFormat="1" x14ac:dyDescent="0.25">
      <c r="A9" s="211" t="s">
        <v>145</v>
      </c>
      <c r="B9" s="211">
        <v>2402</v>
      </c>
      <c r="C9" s="211" t="s">
        <v>184</v>
      </c>
      <c r="D9" s="211">
        <v>502249649</v>
      </c>
      <c r="E9" s="218">
        <v>1080</v>
      </c>
      <c r="F9" s="211">
        <v>1242</v>
      </c>
      <c r="G9" s="211">
        <v>1004</v>
      </c>
      <c r="H9" s="218" t="s">
        <v>295</v>
      </c>
      <c r="I9" s="211" t="s">
        <v>2031</v>
      </c>
      <c r="J9" s="212" t="s">
        <v>363</v>
      </c>
      <c r="K9" s="211" t="s">
        <v>297</v>
      </c>
      <c r="L9" s="211" t="s">
        <v>395</v>
      </c>
    </row>
    <row r="10" spans="1:13" s="211" customFormat="1" x14ac:dyDescent="0.25">
      <c r="A10" s="211" t="s">
        <v>145</v>
      </c>
      <c r="B10" s="211">
        <v>2406</v>
      </c>
      <c r="C10" s="211" t="s">
        <v>188</v>
      </c>
      <c r="D10" s="211">
        <v>191713338</v>
      </c>
      <c r="E10" s="218">
        <v>1080</v>
      </c>
      <c r="G10" s="211">
        <v>1004</v>
      </c>
      <c r="H10" s="218" t="s">
        <v>295</v>
      </c>
      <c r="I10" s="211" t="s">
        <v>2032</v>
      </c>
      <c r="J10" s="212" t="s">
        <v>363</v>
      </c>
      <c r="K10" s="211" t="s">
        <v>297</v>
      </c>
      <c r="L10" s="211" t="s">
        <v>395</v>
      </c>
    </row>
    <row r="11" spans="1:13" s="211" customFormat="1" x14ac:dyDescent="0.25">
      <c r="A11" s="211" t="s">
        <v>145</v>
      </c>
      <c r="B11" s="211">
        <v>2406</v>
      </c>
      <c r="C11" s="211" t="s">
        <v>188</v>
      </c>
      <c r="D11" s="211">
        <v>191835755</v>
      </c>
      <c r="E11" s="218">
        <v>1080</v>
      </c>
      <c r="G11" s="211">
        <v>1004</v>
      </c>
      <c r="H11" s="218" t="s">
        <v>295</v>
      </c>
      <c r="I11" s="211" t="s">
        <v>2033</v>
      </c>
      <c r="J11" s="212" t="s">
        <v>363</v>
      </c>
      <c r="K11" s="211" t="s">
        <v>297</v>
      </c>
      <c r="L11" s="211" t="s">
        <v>395</v>
      </c>
    </row>
    <row r="12" spans="1:13" s="211" customFormat="1" x14ac:dyDescent="0.25">
      <c r="A12" s="211" t="s">
        <v>145</v>
      </c>
      <c r="B12" s="211">
        <v>2406</v>
      </c>
      <c r="C12" s="211" t="s">
        <v>188</v>
      </c>
      <c r="D12" s="211">
        <v>191839363</v>
      </c>
      <c r="E12" s="218">
        <v>1060</v>
      </c>
      <c r="F12" s="211">
        <v>1252</v>
      </c>
      <c r="G12" s="211">
        <v>1004</v>
      </c>
      <c r="H12" s="218" t="s">
        <v>370</v>
      </c>
      <c r="I12" s="211" t="s">
        <v>2034</v>
      </c>
      <c r="J12" s="212" t="s">
        <v>363</v>
      </c>
      <c r="K12" s="211" t="s">
        <v>297</v>
      </c>
      <c r="L12" s="211" t="s">
        <v>393</v>
      </c>
    </row>
    <row r="13" spans="1:13" s="211" customFormat="1" x14ac:dyDescent="0.25">
      <c r="A13" s="211" t="s">
        <v>145</v>
      </c>
      <c r="B13" s="211">
        <v>2406</v>
      </c>
      <c r="C13" s="211" t="s">
        <v>188</v>
      </c>
      <c r="D13" s="211">
        <v>191855395</v>
      </c>
      <c r="E13" s="218">
        <v>1060</v>
      </c>
      <c r="F13" s="211">
        <v>1242</v>
      </c>
      <c r="G13" s="211">
        <v>1004</v>
      </c>
      <c r="H13" s="218" t="s">
        <v>370</v>
      </c>
      <c r="I13" s="211" t="s">
        <v>2035</v>
      </c>
      <c r="J13" s="212" t="s">
        <v>363</v>
      </c>
      <c r="K13" s="211" t="s">
        <v>297</v>
      </c>
      <c r="L13" s="211" t="s">
        <v>393</v>
      </c>
    </row>
    <row r="14" spans="1:13" s="211" customFormat="1" x14ac:dyDescent="0.25">
      <c r="A14" s="211" t="s">
        <v>145</v>
      </c>
      <c r="B14" s="211">
        <v>2406</v>
      </c>
      <c r="C14" s="211" t="s">
        <v>188</v>
      </c>
      <c r="D14" s="211">
        <v>191885769</v>
      </c>
      <c r="E14" s="218">
        <v>1060</v>
      </c>
      <c r="F14" s="211">
        <v>1242</v>
      </c>
      <c r="G14" s="211">
        <v>1004</v>
      </c>
      <c r="H14" s="218" t="s">
        <v>370</v>
      </c>
      <c r="I14" s="211" t="s">
        <v>2036</v>
      </c>
      <c r="J14" s="212" t="s">
        <v>363</v>
      </c>
      <c r="K14" s="211" t="s">
        <v>297</v>
      </c>
      <c r="L14" s="211" t="s">
        <v>393</v>
      </c>
    </row>
    <row r="15" spans="1:13" s="211" customFormat="1" x14ac:dyDescent="0.25">
      <c r="A15" s="211" t="s">
        <v>145</v>
      </c>
      <c r="B15" s="211">
        <v>2421</v>
      </c>
      <c r="C15" s="211" t="s">
        <v>191</v>
      </c>
      <c r="D15" s="211">
        <v>192052579</v>
      </c>
      <c r="E15" s="218">
        <v>1080</v>
      </c>
      <c r="F15" s="211">
        <v>1252</v>
      </c>
      <c r="G15" s="211">
        <v>1004</v>
      </c>
      <c r="H15" s="218" t="s">
        <v>295</v>
      </c>
      <c r="I15" s="211" t="s">
        <v>2037</v>
      </c>
      <c r="J15" s="212" t="s">
        <v>363</v>
      </c>
      <c r="K15" s="211" t="s">
        <v>297</v>
      </c>
      <c r="L15" s="211" t="s">
        <v>395</v>
      </c>
    </row>
    <row r="16" spans="1:13" s="211" customFormat="1" x14ac:dyDescent="0.25">
      <c r="A16" s="211" t="s">
        <v>145</v>
      </c>
      <c r="B16" s="211">
        <v>2421</v>
      </c>
      <c r="C16" s="211" t="s">
        <v>191</v>
      </c>
      <c r="D16" s="211">
        <v>192052580</v>
      </c>
      <c r="E16" s="218">
        <v>1080</v>
      </c>
      <c r="F16" s="211">
        <v>1252</v>
      </c>
      <c r="G16" s="211">
        <v>1004</v>
      </c>
      <c r="H16" s="218" t="s">
        <v>295</v>
      </c>
      <c r="I16" s="211" t="s">
        <v>2038</v>
      </c>
      <c r="J16" s="212" t="s">
        <v>363</v>
      </c>
      <c r="K16" s="211" t="s">
        <v>297</v>
      </c>
      <c r="L16" s="211" t="s">
        <v>395</v>
      </c>
    </row>
    <row r="17" spans="1:12" s="211" customFormat="1" x14ac:dyDescent="0.25">
      <c r="A17" s="211" t="s">
        <v>145</v>
      </c>
      <c r="B17" s="211">
        <v>2421</v>
      </c>
      <c r="C17" s="211" t="s">
        <v>191</v>
      </c>
      <c r="D17" s="211">
        <v>192052581</v>
      </c>
      <c r="E17" s="218">
        <v>1080</v>
      </c>
      <c r="F17" s="211">
        <v>1252</v>
      </c>
      <c r="G17" s="211">
        <v>1004</v>
      </c>
      <c r="H17" s="218" t="s">
        <v>295</v>
      </c>
      <c r="I17" s="211" t="s">
        <v>2039</v>
      </c>
      <c r="J17" s="212" t="s">
        <v>363</v>
      </c>
      <c r="K17" s="211" t="s">
        <v>297</v>
      </c>
      <c r="L17" s="211" t="s">
        <v>395</v>
      </c>
    </row>
    <row r="18" spans="1:12" s="211" customFormat="1" x14ac:dyDescent="0.25">
      <c r="A18" s="211" t="s">
        <v>145</v>
      </c>
      <c r="B18" s="211">
        <v>2421</v>
      </c>
      <c r="C18" s="211" t="s">
        <v>191</v>
      </c>
      <c r="D18" s="211">
        <v>192052585</v>
      </c>
      <c r="E18" s="218">
        <v>1080</v>
      </c>
      <c r="G18" s="211">
        <v>1004</v>
      </c>
      <c r="H18" s="218" t="s">
        <v>295</v>
      </c>
      <c r="I18" s="211" t="s">
        <v>2040</v>
      </c>
      <c r="J18" s="212" t="s">
        <v>363</v>
      </c>
      <c r="K18" s="211" t="s">
        <v>297</v>
      </c>
      <c r="L18" s="211" t="s">
        <v>395</v>
      </c>
    </row>
    <row r="19" spans="1:12" s="211" customFormat="1" x14ac:dyDescent="0.25">
      <c r="A19" s="211" t="s">
        <v>145</v>
      </c>
      <c r="B19" s="211">
        <v>2421</v>
      </c>
      <c r="C19" s="211" t="s">
        <v>191</v>
      </c>
      <c r="D19" s="211">
        <v>192052587</v>
      </c>
      <c r="E19" s="218">
        <v>1080</v>
      </c>
      <c r="G19" s="211">
        <v>1004</v>
      </c>
      <c r="H19" s="218" t="s">
        <v>295</v>
      </c>
      <c r="I19" s="211" t="s">
        <v>2041</v>
      </c>
      <c r="J19" s="212" t="s">
        <v>363</v>
      </c>
      <c r="K19" s="211" t="s">
        <v>297</v>
      </c>
      <c r="L19" s="211" t="s">
        <v>395</v>
      </c>
    </row>
    <row r="20" spans="1:12" s="211" customFormat="1" x14ac:dyDescent="0.25">
      <c r="A20" s="211" t="s">
        <v>145</v>
      </c>
      <c r="B20" s="211">
        <v>2421</v>
      </c>
      <c r="C20" s="211" t="s">
        <v>191</v>
      </c>
      <c r="D20" s="211">
        <v>192052607</v>
      </c>
      <c r="E20" s="218">
        <v>1080</v>
      </c>
      <c r="F20" s="211">
        <v>1242</v>
      </c>
      <c r="G20" s="211">
        <v>1004</v>
      </c>
      <c r="H20" s="218" t="s">
        <v>295</v>
      </c>
      <c r="I20" s="211" t="s">
        <v>2042</v>
      </c>
      <c r="J20" s="212" t="s">
        <v>363</v>
      </c>
      <c r="K20" s="211" t="s">
        <v>297</v>
      </c>
      <c r="L20" s="211" t="s">
        <v>395</v>
      </c>
    </row>
    <row r="21" spans="1:12" s="211" customFormat="1" x14ac:dyDescent="0.25">
      <c r="A21" s="211" t="s">
        <v>145</v>
      </c>
      <c r="B21" s="211">
        <v>2422</v>
      </c>
      <c r="C21" s="211" t="s">
        <v>192</v>
      </c>
      <c r="D21" s="211">
        <v>191664391</v>
      </c>
      <c r="E21" s="218">
        <v>1080</v>
      </c>
      <c r="F21" s="211">
        <v>1271</v>
      </c>
      <c r="G21" s="211">
        <v>1004</v>
      </c>
      <c r="H21" s="218" t="s">
        <v>295</v>
      </c>
      <c r="I21" s="211" t="s">
        <v>2043</v>
      </c>
      <c r="J21" s="212" t="s">
        <v>363</v>
      </c>
      <c r="K21" s="211" t="s">
        <v>297</v>
      </c>
      <c r="L21" s="211" t="s">
        <v>395</v>
      </c>
    </row>
    <row r="22" spans="1:12" s="211" customFormat="1" x14ac:dyDescent="0.25">
      <c r="A22" s="211" t="s">
        <v>145</v>
      </c>
      <c r="B22" s="211">
        <v>2422</v>
      </c>
      <c r="C22" s="211" t="s">
        <v>192</v>
      </c>
      <c r="D22" s="211">
        <v>191878695</v>
      </c>
      <c r="E22" s="218">
        <v>1060</v>
      </c>
      <c r="F22" s="211">
        <v>1242</v>
      </c>
      <c r="G22" s="211">
        <v>1003</v>
      </c>
      <c r="H22" s="218" t="s">
        <v>370</v>
      </c>
      <c r="I22" s="211" t="s">
        <v>2044</v>
      </c>
      <c r="J22" s="212" t="s">
        <v>363</v>
      </c>
      <c r="K22" s="211" t="s">
        <v>297</v>
      </c>
      <c r="L22" s="211" t="s">
        <v>393</v>
      </c>
    </row>
    <row r="23" spans="1:12" s="211" customFormat="1" x14ac:dyDescent="0.25">
      <c r="A23" s="211" t="s">
        <v>145</v>
      </c>
      <c r="B23" s="211">
        <v>2422</v>
      </c>
      <c r="C23" s="211" t="s">
        <v>192</v>
      </c>
      <c r="D23" s="211">
        <v>191885579</v>
      </c>
      <c r="E23" s="218">
        <v>1020</v>
      </c>
      <c r="F23" s="211">
        <v>1110</v>
      </c>
      <c r="G23" s="211">
        <v>1004</v>
      </c>
      <c r="H23" s="218" t="s">
        <v>370</v>
      </c>
      <c r="I23" s="211" t="s">
        <v>2045</v>
      </c>
      <c r="J23" s="212" t="s">
        <v>363</v>
      </c>
      <c r="K23" s="211" t="s">
        <v>297</v>
      </c>
      <c r="L23" s="211" t="s">
        <v>396</v>
      </c>
    </row>
    <row r="24" spans="1:12" s="211" customFormat="1" x14ac:dyDescent="0.25">
      <c r="A24" s="211" t="s">
        <v>145</v>
      </c>
      <c r="B24" s="211">
        <v>2422</v>
      </c>
      <c r="C24" s="211" t="s">
        <v>192</v>
      </c>
      <c r="D24" s="211">
        <v>191892249</v>
      </c>
      <c r="E24" s="218">
        <v>1020</v>
      </c>
      <c r="F24" s="211">
        <v>1110</v>
      </c>
      <c r="G24" s="211">
        <v>1004</v>
      </c>
      <c r="H24" s="218" t="s">
        <v>370</v>
      </c>
      <c r="I24" s="211" t="s">
        <v>2046</v>
      </c>
      <c r="J24" s="212" t="s">
        <v>363</v>
      </c>
      <c r="K24" s="211" t="s">
        <v>297</v>
      </c>
      <c r="L24" s="211" t="s">
        <v>980</v>
      </c>
    </row>
    <row r="25" spans="1:12" s="211" customFormat="1" x14ac:dyDescent="0.25">
      <c r="A25" s="211" t="s">
        <v>145</v>
      </c>
      <c r="B25" s="211">
        <v>2422</v>
      </c>
      <c r="C25" s="211" t="s">
        <v>192</v>
      </c>
      <c r="D25" s="211">
        <v>191892253</v>
      </c>
      <c r="E25" s="218">
        <v>1020</v>
      </c>
      <c r="F25" s="211">
        <v>1110</v>
      </c>
      <c r="G25" s="211">
        <v>1004</v>
      </c>
      <c r="H25" s="218" t="s">
        <v>370</v>
      </c>
      <c r="I25" s="211" t="s">
        <v>2046</v>
      </c>
      <c r="J25" s="212" t="s">
        <v>363</v>
      </c>
      <c r="K25" s="211" t="s">
        <v>297</v>
      </c>
      <c r="L25" s="211" t="s">
        <v>1248</v>
      </c>
    </row>
    <row r="26" spans="1:12" s="211" customFormat="1" x14ac:dyDescent="0.25">
      <c r="A26" s="211" t="s">
        <v>145</v>
      </c>
      <c r="B26" s="211">
        <v>2422</v>
      </c>
      <c r="C26" s="211" t="s">
        <v>192</v>
      </c>
      <c r="D26" s="211">
        <v>191908541</v>
      </c>
      <c r="E26" s="218">
        <v>1060</v>
      </c>
      <c r="F26" s="211">
        <v>1220</v>
      </c>
      <c r="G26" s="211">
        <v>1004</v>
      </c>
      <c r="H26" s="218" t="s">
        <v>370</v>
      </c>
      <c r="I26" s="211" t="s">
        <v>2047</v>
      </c>
      <c r="J26" s="212" t="s">
        <v>363</v>
      </c>
      <c r="K26" s="211" t="s">
        <v>297</v>
      </c>
      <c r="L26" s="211" t="s">
        <v>1083</v>
      </c>
    </row>
    <row r="27" spans="1:12" s="211" customFormat="1" x14ac:dyDescent="0.25">
      <c r="A27" s="211" t="s">
        <v>145</v>
      </c>
      <c r="B27" s="211">
        <v>2422</v>
      </c>
      <c r="C27" s="211" t="s">
        <v>192</v>
      </c>
      <c r="D27" s="211">
        <v>191908587</v>
      </c>
      <c r="E27" s="218">
        <v>1020</v>
      </c>
      <c r="F27" s="211">
        <v>1122</v>
      </c>
      <c r="G27" s="211">
        <v>1004</v>
      </c>
      <c r="H27" s="218" t="s">
        <v>370</v>
      </c>
      <c r="I27" s="211" t="s">
        <v>2047</v>
      </c>
      <c r="J27" s="212" t="s">
        <v>363</v>
      </c>
      <c r="K27" s="211" t="s">
        <v>297</v>
      </c>
      <c r="L27" s="211" t="s">
        <v>1084</v>
      </c>
    </row>
    <row r="28" spans="1:12" s="211" customFormat="1" x14ac:dyDescent="0.25">
      <c r="A28" s="211" t="s">
        <v>145</v>
      </c>
      <c r="B28" s="211">
        <v>2422</v>
      </c>
      <c r="C28" s="211" t="s">
        <v>192</v>
      </c>
      <c r="D28" s="211">
        <v>191908597</v>
      </c>
      <c r="E28" s="218">
        <v>1020</v>
      </c>
      <c r="F28" s="211">
        <v>1122</v>
      </c>
      <c r="G28" s="211">
        <v>1004</v>
      </c>
      <c r="H28" s="218" t="s">
        <v>370</v>
      </c>
      <c r="I28" s="211" t="s">
        <v>2047</v>
      </c>
      <c r="J28" s="212" t="s">
        <v>363</v>
      </c>
      <c r="K28" s="211" t="s">
        <v>297</v>
      </c>
      <c r="L28" s="211" t="s">
        <v>1085</v>
      </c>
    </row>
    <row r="29" spans="1:12" s="211" customFormat="1" x14ac:dyDescent="0.25">
      <c r="A29" s="211" t="s">
        <v>145</v>
      </c>
      <c r="B29" s="211">
        <v>2422</v>
      </c>
      <c r="C29" s="211" t="s">
        <v>192</v>
      </c>
      <c r="D29" s="211">
        <v>192003469</v>
      </c>
      <c r="E29" s="218">
        <v>1020</v>
      </c>
      <c r="F29" s="211">
        <v>1110</v>
      </c>
      <c r="G29" s="211">
        <v>1004</v>
      </c>
      <c r="H29" s="218" t="s">
        <v>370</v>
      </c>
      <c r="I29" s="211" t="s">
        <v>2048</v>
      </c>
      <c r="J29" s="212" t="s">
        <v>363</v>
      </c>
      <c r="K29" s="211" t="s">
        <v>297</v>
      </c>
      <c r="L29" s="211" t="s">
        <v>1203</v>
      </c>
    </row>
    <row r="30" spans="1:12" s="211" customFormat="1" x14ac:dyDescent="0.25">
      <c r="A30" s="211" t="s">
        <v>145</v>
      </c>
      <c r="B30" s="211">
        <v>2422</v>
      </c>
      <c r="C30" s="211" t="s">
        <v>192</v>
      </c>
      <c r="D30" s="211">
        <v>502251465</v>
      </c>
      <c r="E30" s="218">
        <v>1060</v>
      </c>
      <c r="F30" s="211">
        <v>1242</v>
      </c>
      <c r="G30" s="211">
        <v>1004</v>
      </c>
      <c r="H30" s="218" t="s">
        <v>370</v>
      </c>
      <c r="I30" s="211" t="s">
        <v>2049</v>
      </c>
      <c r="J30" s="212" t="s">
        <v>363</v>
      </c>
      <c r="K30" s="211" t="s">
        <v>297</v>
      </c>
      <c r="L30" s="211" t="s">
        <v>393</v>
      </c>
    </row>
    <row r="31" spans="1:12" s="211" customFormat="1" x14ac:dyDescent="0.25">
      <c r="A31" s="211" t="s">
        <v>145</v>
      </c>
      <c r="B31" s="211">
        <v>2425</v>
      </c>
      <c r="C31" s="211" t="s">
        <v>194</v>
      </c>
      <c r="D31" s="211">
        <v>192051652</v>
      </c>
      <c r="E31" s="218">
        <v>1080</v>
      </c>
      <c r="G31" s="211">
        <v>1004</v>
      </c>
      <c r="H31" s="218" t="s">
        <v>295</v>
      </c>
      <c r="I31" s="211" t="s">
        <v>2050</v>
      </c>
      <c r="J31" s="212" t="s">
        <v>363</v>
      </c>
      <c r="K31" s="211" t="s">
        <v>297</v>
      </c>
      <c r="L31" s="211" t="s">
        <v>395</v>
      </c>
    </row>
    <row r="32" spans="1:12" s="211" customFormat="1" x14ac:dyDescent="0.25">
      <c r="A32" s="211" t="s">
        <v>145</v>
      </c>
      <c r="B32" s="211">
        <v>2428</v>
      </c>
      <c r="C32" s="211" t="s">
        <v>197</v>
      </c>
      <c r="D32" s="211">
        <v>191083710</v>
      </c>
      <c r="E32" s="218">
        <v>1080</v>
      </c>
      <c r="F32" s="211">
        <v>1274</v>
      </c>
      <c r="G32" s="211">
        <v>1004</v>
      </c>
      <c r="H32" s="218" t="s">
        <v>295</v>
      </c>
      <c r="I32" s="211" t="s">
        <v>2051</v>
      </c>
      <c r="J32" s="212" t="s">
        <v>363</v>
      </c>
      <c r="K32" s="211" t="s">
        <v>297</v>
      </c>
      <c r="L32" s="211" t="s">
        <v>395</v>
      </c>
    </row>
    <row r="33" spans="1:12" s="211" customFormat="1" x14ac:dyDescent="0.25">
      <c r="A33" s="211" t="s">
        <v>145</v>
      </c>
      <c r="B33" s="211">
        <v>2428</v>
      </c>
      <c r="C33" s="211" t="s">
        <v>197</v>
      </c>
      <c r="D33" s="211">
        <v>191878400</v>
      </c>
      <c r="E33" s="218">
        <v>1060</v>
      </c>
      <c r="F33" s="211">
        <v>1242</v>
      </c>
      <c r="G33" s="211">
        <v>1004</v>
      </c>
      <c r="H33" s="218" t="s">
        <v>370</v>
      </c>
      <c r="I33" s="211" t="s">
        <v>2052</v>
      </c>
      <c r="J33" s="212" t="s">
        <v>363</v>
      </c>
      <c r="K33" s="211" t="s">
        <v>297</v>
      </c>
      <c r="L33" s="211" t="s">
        <v>393</v>
      </c>
    </row>
    <row r="34" spans="1:12" s="211" customFormat="1" x14ac:dyDescent="0.25">
      <c r="A34" s="211" t="s">
        <v>145</v>
      </c>
      <c r="B34" s="211">
        <v>2428</v>
      </c>
      <c r="C34" s="211" t="s">
        <v>197</v>
      </c>
      <c r="D34" s="211">
        <v>191978011</v>
      </c>
      <c r="E34" s="218">
        <v>1060</v>
      </c>
      <c r="F34" s="211">
        <v>1220</v>
      </c>
      <c r="G34" s="211">
        <v>1004</v>
      </c>
      <c r="H34" s="218" t="s">
        <v>370</v>
      </c>
      <c r="I34" s="211" t="s">
        <v>2053</v>
      </c>
      <c r="J34" s="212" t="s">
        <v>363</v>
      </c>
      <c r="K34" s="211" t="s">
        <v>297</v>
      </c>
      <c r="L34" s="211" t="s">
        <v>393</v>
      </c>
    </row>
    <row r="35" spans="1:12" s="211" customFormat="1" x14ac:dyDescent="0.25">
      <c r="A35" s="211" t="s">
        <v>145</v>
      </c>
      <c r="B35" s="211">
        <v>2428</v>
      </c>
      <c r="C35" s="211" t="s">
        <v>197</v>
      </c>
      <c r="D35" s="211">
        <v>192040019</v>
      </c>
      <c r="E35" s="218">
        <v>1080</v>
      </c>
      <c r="F35" s="211">
        <v>1274</v>
      </c>
      <c r="G35" s="211">
        <v>1004</v>
      </c>
      <c r="H35" s="218" t="s">
        <v>295</v>
      </c>
      <c r="I35" s="211" t="s">
        <v>2054</v>
      </c>
      <c r="J35" s="212" t="s">
        <v>363</v>
      </c>
      <c r="K35" s="211" t="s">
        <v>297</v>
      </c>
      <c r="L35" s="211" t="s">
        <v>395</v>
      </c>
    </row>
    <row r="36" spans="1:12" s="211" customFormat="1" x14ac:dyDescent="0.25">
      <c r="A36" s="211" t="s">
        <v>145</v>
      </c>
      <c r="B36" s="211">
        <v>2428</v>
      </c>
      <c r="C36" s="211" t="s">
        <v>197</v>
      </c>
      <c r="D36" s="211">
        <v>192040034</v>
      </c>
      <c r="E36" s="218">
        <v>1080</v>
      </c>
      <c r="G36" s="211">
        <v>1004</v>
      </c>
      <c r="H36" s="218" t="s">
        <v>295</v>
      </c>
      <c r="I36" s="211" t="s">
        <v>2055</v>
      </c>
      <c r="J36" s="212" t="s">
        <v>363</v>
      </c>
      <c r="K36" s="211" t="s">
        <v>297</v>
      </c>
      <c r="L36" s="211" t="s">
        <v>395</v>
      </c>
    </row>
    <row r="37" spans="1:12" s="211" customFormat="1" x14ac:dyDescent="0.25">
      <c r="A37" s="211" t="s">
        <v>145</v>
      </c>
      <c r="B37" s="211">
        <v>2428</v>
      </c>
      <c r="C37" s="211" t="s">
        <v>197</v>
      </c>
      <c r="D37" s="211">
        <v>192040038</v>
      </c>
      <c r="E37" s="218">
        <v>1080</v>
      </c>
      <c r="G37" s="211">
        <v>1004</v>
      </c>
      <c r="H37" s="218" t="s">
        <v>295</v>
      </c>
      <c r="I37" s="211" t="s">
        <v>2056</v>
      </c>
      <c r="J37" s="212" t="s">
        <v>363</v>
      </c>
      <c r="K37" s="211" t="s">
        <v>297</v>
      </c>
      <c r="L37" s="211" t="s">
        <v>395</v>
      </c>
    </row>
    <row r="38" spans="1:12" s="211" customFormat="1" x14ac:dyDescent="0.25">
      <c r="A38" s="211" t="s">
        <v>145</v>
      </c>
      <c r="B38" s="211">
        <v>2428</v>
      </c>
      <c r="C38" s="211" t="s">
        <v>197</v>
      </c>
      <c r="D38" s="211">
        <v>192040057</v>
      </c>
      <c r="E38" s="218">
        <v>1080</v>
      </c>
      <c r="F38" s="211">
        <v>1271</v>
      </c>
      <c r="G38" s="211">
        <v>1004</v>
      </c>
      <c r="H38" s="218" t="s">
        <v>295</v>
      </c>
      <c r="I38" s="211" t="s">
        <v>2057</v>
      </c>
      <c r="J38" s="212" t="s">
        <v>363</v>
      </c>
      <c r="K38" s="211" t="s">
        <v>297</v>
      </c>
      <c r="L38" s="211" t="s">
        <v>395</v>
      </c>
    </row>
    <row r="39" spans="1:12" s="211" customFormat="1" x14ac:dyDescent="0.25">
      <c r="A39" s="211" t="s">
        <v>145</v>
      </c>
      <c r="B39" s="211">
        <v>2428</v>
      </c>
      <c r="C39" s="211" t="s">
        <v>197</v>
      </c>
      <c r="D39" s="211">
        <v>502131317</v>
      </c>
      <c r="E39" s="218">
        <v>1060</v>
      </c>
      <c r="F39" s="211">
        <v>1242</v>
      </c>
      <c r="G39" s="211">
        <v>1004</v>
      </c>
      <c r="H39" s="218" t="s">
        <v>370</v>
      </c>
      <c r="I39" s="211" t="s">
        <v>2058</v>
      </c>
      <c r="J39" s="212" t="s">
        <v>363</v>
      </c>
      <c r="K39" s="211" t="s">
        <v>297</v>
      </c>
      <c r="L39" s="211" t="s">
        <v>393</v>
      </c>
    </row>
    <row r="40" spans="1:12" s="211" customFormat="1" x14ac:dyDescent="0.25">
      <c r="A40" s="211" t="s">
        <v>145</v>
      </c>
      <c r="B40" s="211">
        <v>2428</v>
      </c>
      <c r="C40" s="211" t="s">
        <v>197</v>
      </c>
      <c r="D40" s="211">
        <v>502131381</v>
      </c>
      <c r="E40" s="218">
        <v>1060</v>
      </c>
      <c r="F40" s="211">
        <v>1274</v>
      </c>
      <c r="G40" s="211">
        <v>1004</v>
      </c>
      <c r="H40" s="218" t="s">
        <v>370</v>
      </c>
      <c r="I40" s="211" t="s">
        <v>2059</v>
      </c>
      <c r="J40" s="212" t="s">
        <v>363</v>
      </c>
      <c r="K40" s="211" t="s">
        <v>297</v>
      </c>
      <c r="L40" s="211" t="s">
        <v>393</v>
      </c>
    </row>
    <row r="41" spans="1:12" s="211" customFormat="1" x14ac:dyDescent="0.25">
      <c r="A41" s="211" t="s">
        <v>145</v>
      </c>
      <c r="B41" s="211">
        <v>2428</v>
      </c>
      <c r="C41" s="211" t="s">
        <v>197</v>
      </c>
      <c r="D41" s="211">
        <v>502131460</v>
      </c>
      <c r="E41" s="218">
        <v>1060</v>
      </c>
      <c r="F41" s="211">
        <v>1242</v>
      </c>
      <c r="G41" s="211">
        <v>1004</v>
      </c>
      <c r="H41" s="218" t="s">
        <v>370</v>
      </c>
      <c r="I41" s="211" t="s">
        <v>2060</v>
      </c>
      <c r="J41" s="212" t="s">
        <v>363</v>
      </c>
      <c r="K41" s="211" t="s">
        <v>297</v>
      </c>
      <c r="L41" s="211" t="s">
        <v>393</v>
      </c>
    </row>
    <row r="42" spans="1:12" s="211" customFormat="1" x14ac:dyDescent="0.25">
      <c r="A42" s="211" t="s">
        <v>145</v>
      </c>
      <c r="B42" s="211">
        <v>2428</v>
      </c>
      <c r="C42" s="211" t="s">
        <v>197</v>
      </c>
      <c r="D42" s="211">
        <v>502131461</v>
      </c>
      <c r="E42" s="218">
        <v>1060</v>
      </c>
      <c r="F42" s="211">
        <v>1242</v>
      </c>
      <c r="G42" s="211">
        <v>1004</v>
      </c>
      <c r="H42" s="218" t="s">
        <v>370</v>
      </c>
      <c r="I42" s="211" t="s">
        <v>2061</v>
      </c>
      <c r="J42" s="212" t="s">
        <v>363</v>
      </c>
      <c r="K42" s="211" t="s">
        <v>297</v>
      </c>
      <c r="L42" s="211" t="s">
        <v>393</v>
      </c>
    </row>
    <row r="43" spans="1:12" s="211" customFormat="1" x14ac:dyDescent="0.25">
      <c r="A43" s="211" t="s">
        <v>145</v>
      </c>
      <c r="B43" s="211">
        <v>2428</v>
      </c>
      <c r="C43" s="211" t="s">
        <v>197</v>
      </c>
      <c r="D43" s="211">
        <v>502131580</v>
      </c>
      <c r="E43" s="218">
        <v>1060</v>
      </c>
      <c r="F43" s="211">
        <v>1271</v>
      </c>
      <c r="G43" s="211">
        <v>1004</v>
      </c>
      <c r="H43" s="218" t="s">
        <v>370</v>
      </c>
      <c r="I43" s="211" t="s">
        <v>2062</v>
      </c>
      <c r="J43" s="212" t="s">
        <v>363</v>
      </c>
      <c r="K43" s="211" t="s">
        <v>297</v>
      </c>
      <c r="L43" s="211" t="s">
        <v>393</v>
      </c>
    </row>
    <row r="44" spans="1:12" s="211" customFormat="1" x14ac:dyDescent="0.25">
      <c r="A44" s="211" t="s">
        <v>145</v>
      </c>
      <c r="B44" s="211">
        <v>2428</v>
      </c>
      <c r="C44" s="211" t="s">
        <v>197</v>
      </c>
      <c r="D44" s="211">
        <v>502131584</v>
      </c>
      <c r="E44" s="218">
        <v>1060</v>
      </c>
      <c r="F44" s="211">
        <v>1274</v>
      </c>
      <c r="G44" s="211">
        <v>1004</v>
      </c>
      <c r="H44" s="218" t="s">
        <v>370</v>
      </c>
      <c r="I44" s="211" t="s">
        <v>2063</v>
      </c>
      <c r="J44" s="212" t="s">
        <v>363</v>
      </c>
      <c r="K44" s="211" t="s">
        <v>297</v>
      </c>
      <c r="L44" s="211" t="s">
        <v>393</v>
      </c>
    </row>
    <row r="45" spans="1:12" s="211" customFormat="1" x14ac:dyDescent="0.25">
      <c r="A45" s="211" t="s">
        <v>145</v>
      </c>
      <c r="B45" s="211">
        <v>2430</v>
      </c>
      <c r="C45" s="211" t="s">
        <v>365</v>
      </c>
      <c r="D45" s="211">
        <v>191967599</v>
      </c>
      <c r="E45" s="218">
        <v>1060</v>
      </c>
      <c r="F45" s="211">
        <v>1242</v>
      </c>
      <c r="G45" s="211">
        <v>1004</v>
      </c>
      <c r="H45" s="218" t="s">
        <v>370</v>
      </c>
      <c r="I45" s="211" t="s">
        <v>2064</v>
      </c>
      <c r="J45" s="212" t="s">
        <v>363</v>
      </c>
      <c r="K45" s="211" t="s">
        <v>297</v>
      </c>
      <c r="L45" s="211" t="s">
        <v>393</v>
      </c>
    </row>
    <row r="46" spans="1:12" s="211" customFormat="1" x14ac:dyDescent="0.25">
      <c r="A46" s="211" t="s">
        <v>145</v>
      </c>
      <c r="B46" s="211">
        <v>2430</v>
      </c>
      <c r="C46" s="211" t="s">
        <v>365</v>
      </c>
      <c r="D46" s="211">
        <v>502178949</v>
      </c>
      <c r="E46" s="218">
        <v>1060</v>
      </c>
      <c r="F46" s="211">
        <v>1274</v>
      </c>
      <c r="G46" s="211">
        <v>1004</v>
      </c>
      <c r="H46" s="218" t="s">
        <v>370</v>
      </c>
      <c r="I46" s="211" t="s">
        <v>2065</v>
      </c>
      <c r="J46" s="212" t="s">
        <v>363</v>
      </c>
      <c r="K46" s="211" t="s">
        <v>297</v>
      </c>
      <c r="L46" s="211" t="s">
        <v>393</v>
      </c>
    </row>
    <row r="47" spans="1:12" s="211" customFormat="1" x14ac:dyDescent="0.25">
      <c r="A47" s="211" t="s">
        <v>145</v>
      </c>
      <c r="B47" s="211">
        <v>2430</v>
      </c>
      <c r="C47" s="211" t="s">
        <v>365</v>
      </c>
      <c r="D47" s="211">
        <v>502178957</v>
      </c>
      <c r="E47" s="218">
        <v>1060</v>
      </c>
      <c r="F47" s="211">
        <v>1242</v>
      </c>
      <c r="G47" s="211">
        <v>1004</v>
      </c>
      <c r="H47" s="218" t="s">
        <v>370</v>
      </c>
      <c r="I47" s="211" t="s">
        <v>2066</v>
      </c>
      <c r="J47" s="212" t="s">
        <v>363</v>
      </c>
      <c r="K47" s="211" t="s">
        <v>297</v>
      </c>
      <c r="L47" s="211" t="s">
        <v>393</v>
      </c>
    </row>
    <row r="48" spans="1:12" s="211" customFormat="1" x14ac:dyDescent="0.25">
      <c r="A48" s="211" t="s">
        <v>145</v>
      </c>
      <c r="B48" s="211">
        <v>2430</v>
      </c>
      <c r="C48" s="211" t="s">
        <v>365</v>
      </c>
      <c r="D48" s="211">
        <v>502179009</v>
      </c>
      <c r="E48" s="218">
        <v>1060</v>
      </c>
      <c r="F48" s="211">
        <v>1242</v>
      </c>
      <c r="G48" s="211">
        <v>1004</v>
      </c>
      <c r="H48" s="218" t="s">
        <v>370</v>
      </c>
      <c r="I48" s="211" t="s">
        <v>2067</v>
      </c>
      <c r="J48" s="212" t="s">
        <v>363</v>
      </c>
      <c r="K48" s="211" t="s">
        <v>297</v>
      </c>
      <c r="L48" s="211" t="s">
        <v>1234</v>
      </c>
    </row>
    <row r="49" spans="1:12" s="211" customFormat="1" x14ac:dyDescent="0.25">
      <c r="A49" s="211" t="s">
        <v>145</v>
      </c>
      <c r="B49" s="211">
        <v>2430</v>
      </c>
      <c r="C49" s="211" t="s">
        <v>365</v>
      </c>
      <c r="D49" s="211">
        <v>502179019</v>
      </c>
      <c r="E49" s="218">
        <v>1060</v>
      </c>
      <c r="F49" s="211">
        <v>1242</v>
      </c>
      <c r="G49" s="211">
        <v>1004</v>
      </c>
      <c r="H49" s="218" t="s">
        <v>370</v>
      </c>
      <c r="I49" s="211" t="s">
        <v>2068</v>
      </c>
      <c r="J49" s="212" t="s">
        <v>363</v>
      </c>
      <c r="K49" s="211" t="s">
        <v>297</v>
      </c>
      <c r="L49" s="211" t="s">
        <v>393</v>
      </c>
    </row>
    <row r="50" spans="1:12" s="211" customFormat="1" x14ac:dyDescent="0.25">
      <c r="A50" s="211" t="s">
        <v>145</v>
      </c>
      <c r="B50" s="211">
        <v>2430</v>
      </c>
      <c r="C50" s="211" t="s">
        <v>365</v>
      </c>
      <c r="D50" s="211">
        <v>502179141</v>
      </c>
      <c r="E50" s="218">
        <v>1060</v>
      </c>
      <c r="F50" s="211">
        <v>1242</v>
      </c>
      <c r="G50" s="211">
        <v>1004</v>
      </c>
      <c r="H50" s="218" t="s">
        <v>370</v>
      </c>
      <c r="I50" s="211" t="s">
        <v>2069</v>
      </c>
      <c r="J50" s="212" t="s">
        <v>363</v>
      </c>
      <c r="K50" s="211" t="s">
        <v>297</v>
      </c>
      <c r="L50" s="211" t="s">
        <v>393</v>
      </c>
    </row>
    <row r="51" spans="1:12" s="211" customFormat="1" x14ac:dyDescent="0.25">
      <c r="A51" s="211" t="s">
        <v>145</v>
      </c>
      <c r="B51" s="211">
        <v>2430</v>
      </c>
      <c r="C51" s="211" t="s">
        <v>365</v>
      </c>
      <c r="D51" s="211">
        <v>502179158</v>
      </c>
      <c r="E51" s="218">
        <v>1060</v>
      </c>
      <c r="G51" s="211">
        <v>1004</v>
      </c>
      <c r="H51" s="218" t="s">
        <v>370</v>
      </c>
      <c r="I51" s="211" t="s">
        <v>2070</v>
      </c>
      <c r="J51" s="212" t="s">
        <v>363</v>
      </c>
      <c r="K51" s="211" t="s">
        <v>297</v>
      </c>
      <c r="L51" s="211" t="s">
        <v>393</v>
      </c>
    </row>
    <row r="52" spans="1:12" s="211" customFormat="1" x14ac:dyDescent="0.25">
      <c r="A52" s="211" t="s">
        <v>145</v>
      </c>
      <c r="B52" s="211">
        <v>2430</v>
      </c>
      <c r="C52" s="211" t="s">
        <v>365</v>
      </c>
      <c r="D52" s="211">
        <v>502179168</v>
      </c>
      <c r="E52" s="218">
        <v>1060</v>
      </c>
      <c r="G52" s="211">
        <v>1004</v>
      </c>
      <c r="H52" s="218" t="s">
        <v>370</v>
      </c>
      <c r="I52" s="211" t="s">
        <v>2071</v>
      </c>
      <c r="J52" s="212" t="s">
        <v>363</v>
      </c>
      <c r="K52" s="211" t="s">
        <v>297</v>
      </c>
      <c r="L52" s="211" t="s">
        <v>393</v>
      </c>
    </row>
    <row r="53" spans="1:12" s="211" customFormat="1" x14ac:dyDescent="0.25">
      <c r="A53" s="211" t="s">
        <v>145</v>
      </c>
      <c r="B53" s="211">
        <v>2430</v>
      </c>
      <c r="C53" s="211" t="s">
        <v>365</v>
      </c>
      <c r="D53" s="211">
        <v>502179192</v>
      </c>
      <c r="E53" s="218">
        <v>1060</v>
      </c>
      <c r="F53" s="211">
        <v>1274</v>
      </c>
      <c r="G53" s="211">
        <v>1004</v>
      </c>
      <c r="H53" s="218" t="s">
        <v>370</v>
      </c>
      <c r="I53" s="211" t="s">
        <v>2072</v>
      </c>
      <c r="J53" s="212" t="s">
        <v>363</v>
      </c>
      <c r="K53" s="211" t="s">
        <v>297</v>
      </c>
      <c r="L53" s="211" t="s">
        <v>393</v>
      </c>
    </row>
    <row r="54" spans="1:12" s="211" customFormat="1" x14ac:dyDescent="0.25">
      <c r="A54" s="211" t="s">
        <v>145</v>
      </c>
      <c r="B54" s="211">
        <v>2457</v>
      </c>
      <c r="C54" s="211" t="s">
        <v>200</v>
      </c>
      <c r="D54" s="211">
        <v>191960064</v>
      </c>
      <c r="E54" s="218">
        <v>1060</v>
      </c>
      <c r="F54" s="211">
        <v>1271</v>
      </c>
      <c r="G54" s="211">
        <v>1004</v>
      </c>
      <c r="H54" s="218" t="s">
        <v>370</v>
      </c>
      <c r="I54" s="211" t="s">
        <v>2073</v>
      </c>
      <c r="J54" s="212" t="s">
        <v>363</v>
      </c>
      <c r="K54" s="211" t="s">
        <v>297</v>
      </c>
      <c r="L54" s="211" t="s">
        <v>393</v>
      </c>
    </row>
    <row r="55" spans="1:12" s="211" customFormat="1" x14ac:dyDescent="0.25">
      <c r="A55" s="211" t="s">
        <v>145</v>
      </c>
      <c r="B55" s="211">
        <v>2461</v>
      </c>
      <c r="C55" s="211" t="s">
        <v>201</v>
      </c>
      <c r="D55" s="211">
        <v>502350999</v>
      </c>
      <c r="E55" s="218">
        <v>1060</v>
      </c>
      <c r="G55" s="211">
        <v>1004</v>
      </c>
      <c r="H55" s="218" t="s">
        <v>370</v>
      </c>
      <c r="I55" s="211" t="s">
        <v>2074</v>
      </c>
      <c r="J55" s="212" t="s">
        <v>363</v>
      </c>
      <c r="K55" s="211" t="s">
        <v>297</v>
      </c>
      <c r="L55" s="211" t="s">
        <v>1057</v>
      </c>
    </row>
    <row r="56" spans="1:12" s="211" customFormat="1" x14ac:dyDescent="0.25">
      <c r="A56" s="211" t="s">
        <v>145</v>
      </c>
      <c r="B56" s="211">
        <v>2461</v>
      </c>
      <c r="C56" s="211" t="s">
        <v>201</v>
      </c>
      <c r="D56" s="211">
        <v>502351000</v>
      </c>
      <c r="E56" s="218">
        <v>1060</v>
      </c>
      <c r="G56" s="211">
        <v>1004</v>
      </c>
      <c r="H56" s="218" t="s">
        <v>370</v>
      </c>
      <c r="I56" s="211" t="s">
        <v>2074</v>
      </c>
      <c r="J56" s="212" t="s">
        <v>363</v>
      </c>
      <c r="K56" s="211" t="s">
        <v>297</v>
      </c>
      <c r="L56" s="211" t="s">
        <v>1057</v>
      </c>
    </row>
    <row r="57" spans="1:12" s="211" customFormat="1" x14ac:dyDescent="0.25">
      <c r="A57" s="211" t="s">
        <v>145</v>
      </c>
      <c r="B57" s="211">
        <v>2464</v>
      </c>
      <c r="C57" s="211" t="s">
        <v>203</v>
      </c>
      <c r="D57" s="211">
        <v>502351283</v>
      </c>
      <c r="E57" s="218">
        <v>1060</v>
      </c>
      <c r="F57" s="211">
        <v>1274</v>
      </c>
      <c r="G57" s="211">
        <v>1004</v>
      </c>
      <c r="H57" s="218" t="s">
        <v>370</v>
      </c>
      <c r="I57" s="211" t="s">
        <v>2075</v>
      </c>
      <c r="J57" s="212" t="s">
        <v>363</v>
      </c>
      <c r="K57" s="211" t="s">
        <v>297</v>
      </c>
      <c r="L57" s="211" t="s">
        <v>393</v>
      </c>
    </row>
    <row r="58" spans="1:12" s="211" customFormat="1" x14ac:dyDescent="0.25">
      <c r="A58" s="211" t="s">
        <v>145</v>
      </c>
      <c r="B58" s="211">
        <v>2465</v>
      </c>
      <c r="C58" s="211" t="s">
        <v>204</v>
      </c>
      <c r="D58" s="211">
        <v>190691409</v>
      </c>
      <c r="E58" s="218">
        <v>1080</v>
      </c>
      <c r="F58" s="211">
        <v>1271</v>
      </c>
      <c r="G58" s="211">
        <v>1004</v>
      </c>
      <c r="H58" s="218" t="s">
        <v>295</v>
      </c>
      <c r="I58" s="211" t="s">
        <v>2076</v>
      </c>
      <c r="J58" s="212" t="s">
        <v>363</v>
      </c>
      <c r="K58" s="211" t="s">
        <v>297</v>
      </c>
      <c r="L58" s="211" t="s">
        <v>395</v>
      </c>
    </row>
    <row r="59" spans="1:12" s="211" customFormat="1" x14ac:dyDescent="0.25">
      <c r="A59" s="211" t="s">
        <v>145</v>
      </c>
      <c r="B59" s="211">
        <v>2465</v>
      </c>
      <c r="C59" s="211" t="s">
        <v>204</v>
      </c>
      <c r="D59" s="211">
        <v>191959214</v>
      </c>
      <c r="E59" s="218">
        <v>1060</v>
      </c>
      <c r="F59" s="211">
        <v>1241</v>
      </c>
      <c r="G59" s="211">
        <v>1004</v>
      </c>
      <c r="H59" s="218" t="s">
        <v>370</v>
      </c>
      <c r="I59" s="211" t="s">
        <v>2077</v>
      </c>
      <c r="J59" s="212" t="s">
        <v>363</v>
      </c>
      <c r="K59" s="211" t="s">
        <v>297</v>
      </c>
      <c r="L59" s="211" t="s">
        <v>393</v>
      </c>
    </row>
    <row r="60" spans="1:12" s="211" customFormat="1" x14ac:dyDescent="0.25">
      <c r="A60" s="211" t="s">
        <v>145</v>
      </c>
      <c r="B60" s="211">
        <v>2465</v>
      </c>
      <c r="C60" s="211" t="s">
        <v>204</v>
      </c>
      <c r="D60" s="211">
        <v>191959652</v>
      </c>
      <c r="E60" s="218">
        <v>1060</v>
      </c>
      <c r="F60" s="211">
        <v>1271</v>
      </c>
      <c r="G60" s="211">
        <v>1004</v>
      </c>
      <c r="H60" s="218" t="s">
        <v>370</v>
      </c>
      <c r="I60" s="211" t="s">
        <v>2078</v>
      </c>
      <c r="J60" s="212" t="s">
        <v>363</v>
      </c>
      <c r="K60" s="211" t="s">
        <v>297</v>
      </c>
      <c r="L60" s="211" t="s">
        <v>393</v>
      </c>
    </row>
    <row r="61" spans="1:12" s="211" customFormat="1" x14ac:dyDescent="0.25">
      <c r="A61" s="211" t="s">
        <v>145</v>
      </c>
      <c r="B61" s="211">
        <v>2465</v>
      </c>
      <c r="C61" s="211" t="s">
        <v>204</v>
      </c>
      <c r="D61" s="211">
        <v>191973420</v>
      </c>
      <c r="E61" s="218">
        <v>1080</v>
      </c>
      <c r="F61" s="211">
        <v>1274</v>
      </c>
      <c r="G61" s="211">
        <v>1004</v>
      </c>
      <c r="H61" s="218" t="s">
        <v>295</v>
      </c>
      <c r="I61" s="211" t="s">
        <v>2079</v>
      </c>
      <c r="J61" s="212" t="s">
        <v>363</v>
      </c>
      <c r="K61" s="211" t="s">
        <v>297</v>
      </c>
      <c r="L61" s="211" t="s">
        <v>395</v>
      </c>
    </row>
    <row r="62" spans="1:12" s="211" customFormat="1" x14ac:dyDescent="0.25">
      <c r="A62" s="211" t="s">
        <v>145</v>
      </c>
      <c r="B62" s="211">
        <v>2465</v>
      </c>
      <c r="C62" s="211" t="s">
        <v>204</v>
      </c>
      <c r="D62" s="211">
        <v>504146217</v>
      </c>
      <c r="E62" s="218">
        <v>1080</v>
      </c>
      <c r="F62" s="211">
        <v>1242</v>
      </c>
      <c r="G62" s="211">
        <v>1004</v>
      </c>
      <c r="H62" s="218" t="s">
        <v>295</v>
      </c>
      <c r="I62" s="211" t="s">
        <v>2080</v>
      </c>
      <c r="J62" s="212" t="s">
        <v>363</v>
      </c>
      <c r="K62" s="211" t="s">
        <v>297</v>
      </c>
      <c r="L62" s="211" t="s">
        <v>395</v>
      </c>
    </row>
    <row r="63" spans="1:12" s="211" customFormat="1" x14ac:dyDescent="0.25">
      <c r="A63" s="211" t="s">
        <v>145</v>
      </c>
      <c r="B63" s="211">
        <v>2472</v>
      </c>
      <c r="C63" s="211" t="s">
        <v>206</v>
      </c>
      <c r="D63" s="211">
        <v>504133815</v>
      </c>
      <c r="E63" s="218">
        <v>1060</v>
      </c>
      <c r="F63" s="211">
        <v>1274</v>
      </c>
      <c r="G63" s="211">
        <v>1004</v>
      </c>
      <c r="H63" s="218" t="s">
        <v>370</v>
      </c>
      <c r="I63" s="211" t="s">
        <v>2081</v>
      </c>
      <c r="J63" s="212" t="s">
        <v>363</v>
      </c>
      <c r="K63" s="211" t="s">
        <v>297</v>
      </c>
      <c r="L63" s="211" t="s">
        <v>393</v>
      </c>
    </row>
    <row r="64" spans="1:12" s="211" customFormat="1" x14ac:dyDescent="0.25">
      <c r="A64" s="211" t="s">
        <v>145</v>
      </c>
      <c r="B64" s="211">
        <v>2473</v>
      </c>
      <c r="C64" s="211" t="s">
        <v>207</v>
      </c>
      <c r="D64" s="211">
        <v>190910830</v>
      </c>
      <c r="E64" s="218">
        <v>1080</v>
      </c>
      <c r="F64" s="211">
        <v>1274</v>
      </c>
      <c r="G64" s="211">
        <v>1004</v>
      </c>
      <c r="H64" s="218" t="s">
        <v>295</v>
      </c>
      <c r="I64" s="211" t="s">
        <v>2082</v>
      </c>
      <c r="J64" s="212" t="s">
        <v>363</v>
      </c>
      <c r="K64" s="211" t="s">
        <v>297</v>
      </c>
      <c r="L64" s="211" t="s">
        <v>395</v>
      </c>
    </row>
    <row r="65" spans="1:12" s="211" customFormat="1" x14ac:dyDescent="0.25">
      <c r="A65" s="211" t="s">
        <v>145</v>
      </c>
      <c r="B65" s="211">
        <v>2473</v>
      </c>
      <c r="C65" s="211" t="s">
        <v>207</v>
      </c>
      <c r="D65" s="211">
        <v>191752780</v>
      </c>
      <c r="E65" s="218">
        <v>1080</v>
      </c>
      <c r="F65" s="211">
        <v>1274</v>
      </c>
      <c r="G65" s="211">
        <v>1004</v>
      </c>
      <c r="H65" s="218" t="s">
        <v>295</v>
      </c>
      <c r="I65" s="211" t="s">
        <v>2083</v>
      </c>
      <c r="J65" s="212" t="s">
        <v>363</v>
      </c>
      <c r="K65" s="211" t="s">
        <v>297</v>
      </c>
      <c r="L65" s="211" t="s">
        <v>395</v>
      </c>
    </row>
    <row r="66" spans="1:12" s="211" customFormat="1" x14ac:dyDescent="0.25">
      <c r="A66" s="211" t="s">
        <v>145</v>
      </c>
      <c r="B66" s="211">
        <v>2473</v>
      </c>
      <c r="C66" s="211" t="s">
        <v>207</v>
      </c>
      <c r="D66" s="211">
        <v>191869399</v>
      </c>
      <c r="E66" s="218">
        <v>1060</v>
      </c>
      <c r="F66" s="211">
        <v>1242</v>
      </c>
      <c r="G66" s="211">
        <v>1004</v>
      </c>
      <c r="H66" s="218" t="s">
        <v>370</v>
      </c>
      <c r="I66" s="211" t="s">
        <v>2084</v>
      </c>
      <c r="J66" s="212" t="s">
        <v>363</v>
      </c>
      <c r="K66" s="211" t="s">
        <v>297</v>
      </c>
      <c r="L66" s="211" t="s">
        <v>393</v>
      </c>
    </row>
    <row r="67" spans="1:12" s="211" customFormat="1" x14ac:dyDescent="0.25">
      <c r="A67" s="211" t="s">
        <v>145</v>
      </c>
      <c r="B67" s="211">
        <v>2473</v>
      </c>
      <c r="C67" s="211" t="s">
        <v>207</v>
      </c>
      <c r="D67" s="211">
        <v>191910786</v>
      </c>
      <c r="E67" s="218">
        <v>1060</v>
      </c>
      <c r="F67" s="211">
        <v>1242</v>
      </c>
      <c r="G67" s="211">
        <v>1004</v>
      </c>
      <c r="H67" s="218" t="s">
        <v>370</v>
      </c>
      <c r="I67" s="211" t="s">
        <v>2085</v>
      </c>
      <c r="J67" s="212" t="s">
        <v>363</v>
      </c>
      <c r="K67" s="211" t="s">
        <v>297</v>
      </c>
      <c r="L67" s="211" t="s">
        <v>393</v>
      </c>
    </row>
    <row r="68" spans="1:12" s="211" customFormat="1" x14ac:dyDescent="0.25">
      <c r="A68" s="211" t="s">
        <v>145</v>
      </c>
      <c r="B68" s="211">
        <v>2473</v>
      </c>
      <c r="C68" s="211" t="s">
        <v>207</v>
      </c>
      <c r="D68" s="211">
        <v>191948669</v>
      </c>
      <c r="E68" s="218">
        <v>1060</v>
      </c>
      <c r="F68" s="211">
        <v>1242</v>
      </c>
      <c r="G68" s="211">
        <v>1004</v>
      </c>
      <c r="H68" s="218" t="s">
        <v>370</v>
      </c>
      <c r="I68" s="211" t="s">
        <v>2086</v>
      </c>
      <c r="J68" s="212" t="s">
        <v>363</v>
      </c>
      <c r="K68" s="211" t="s">
        <v>297</v>
      </c>
      <c r="L68" s="211" t="s">
        <v>393</v>
      </c>
    </row>
    <row r="69" spans="1:12" s="211" customFormat="1" x14ac:dyDescent="0.25">
      <c r="A69" s="211" t="s">
        <v>145</v>
      </c>
      <c r="B69" s="211">
        <v>2473</v>
      </c>
      <c r="C69" s="211" t="s">
        <v>207</v>
      </c>
      <c r="D69" s="211">
        <v>191957906</v>
      </c>
      <c r="E69" s="218">
        <v>1060</v>
      </c>
      <c r="F69" s="211">
        <v>1242</v>
      </c>
      <c r="G69" s="211">
        <v>1004</v>
      </c>
      <c r="H69" s="218" t="s">
        <v>370</v>
      </c>
      <c r="I69" s="211" t="s">
        <v>2087</v>
      </c>
      <c r="J69" s="212" t="s">
        <v>363</v>
      </c>
      <c r="K69" s="211" t="s">
        <v>297</v>
      </c>
      <c r="L69" s="211" t="s">
        <v>393</v>
      </c>
    </row>
    <row r="70" spans="1:12" s="211" customFormat="1" x14ac:dyDescent="0.25">
      <c r="A70" s="211" t="s">
        <v>145</v>
      </c>
      <c r="B70" s="211">
        <v>2473</v>
      </c>
      <c r="C70" s="211" t="s">
        <v>207</v>
      </c>
      <c r="D70" s="211">
        <v>191958321</v>
      </c>
      <c r="E70" s="218">
        <v>1060</v>
      </c>
      <c r="F70" s="211">
        <v>1242</v>
      </c>
      <c r="G70" s="211">
        <v>1004</v>
      </c>
      <c r="H70" s="218" t="s">
        <v>370</v>
      </c>
      <c r="I70" s="211" t="s">
        <v>2088</v>
      </c>
      <c r="J70" s="212" t="s">
        <v>363</v>
      </c>
      <c r="K70" s="211" t="s">
        <v>297</v>
      </c>
      <c r="L70" s="211" t="s">
        <v>393</v>
      </c>
    </row>
    <row r="71" spans="1:12" s="211" customFormat="1" x14ac:dyDescent="0.25">
      <c r="A71" s="211" t="s">
        <v>145</v>
      </c>
      <c r="B71" s="211">
        <v>2473</v>
      </c>
      <c r="C71" s="211" t="s">
        <v>207</v>
      </c>
      <c r="D71" s="211">
        <v>191962477</v>
      </c>
      <c r="E71" s="218">
        <v>1060</v>
      </c>
      <c r="F71" s="211">
        <v>1242</v>
      </c>
      <c r="G71" s="211">
        <v>1004</v>
      </c>
      <c r="H71" s="218" t="s">
        <v>370</v>
      </c>
      <c r="I71" s="211" t="s">
        <v>2089</v>
      </c>
      <c r="J71" s="212" t="s">
        <v>363</v>
      </c>
      <c r="K71" s="211" t="s">
        <v>297</v>
      </c>
      <c r="L71" s="211" t="s">
        <v>393</v>
      </c>
    </row>
    <row r="72" spans="1:12" s="211" customFormat="1" x14ac:dyDescent="0.25">
      <c r="A72" s="211" t="s">
        <v>145</v>
      </c>
      <c r="B72" s="211">
        <v>2473</v>
      </c>
      <c r="C72" s="211" t="s">
        <v>207</v>
      </c>
      <c r="D72" s="211">
        <v>504155231</v>
      </c>
      <c r="E72" s="218">
        <v>1060</v>
      </c>
      <c r="F72" s="211">
        <v>1242</v>
      </c>
      <c r="G72" s="211">
        <v>1004</v>
      </c>
      <c r="H72" s="218" t="s">
        <v>370</v>
      </c>
      <c r="I72" s="211" t="s">
        <v>2090</v>
      </c>
      <c r="J72" s="212" t="s">
        <v>363</v>
      </c>
      <c r="K72" s="211" t="s">
        <v>297</v>
      </c>
      <c r="L72" s="211" t="s">
        <v>393</v>
      </c>
    </row>
    <row r="73" spans="1:12" s="211" customFormat="1" x14ac:dyDescent="0.25">
      <c r="A73" s="211" t="s">
        <v>145</v>
      </c>
      <c r="B73" s="211">
        <v>2475</v>
      </c>
      <c r="C73" s="211" t="s">
        <v>209</v>
      </c>
      <c r="D73" s="211">
        <v>192035595</v>
      </c>
      <c r="E73" s="218">
        <v>1060</v>
      </c>
      <c r="F73" s="211">
        <v>1242</v>
      </c>
      <c r="G73" s="211">
        <v>1004</v>
      </c>
      <c r="H73" s="218" t="s">
        <v>370</v>
      </c>
      <c r="I73" s="211" t="s">
        <v>2091</v>
      </c>
      <c r="J73" s="212" t="s">
        <v>363</v>
      </c>
      <c r="K73" s="211" t="s">
        <v>297</v>
      </c>
      <c r="L73" s="211" t="s">
        <v>393</v>
      </c>
    </row>
    <row r="74" spans="1:12" s="211" customFormat="1" x14ac:dyDescent="0.25">
      <c r="A74" s="211" t="s">
        <v>145</v>
      </c>
      <c r="B74" s="211">
        <v>2475</v>
      </c>
      <c r="C74" s="211" t="s">
        <v>209</v>
      </c>
      <c r="D74" s="211">
        <v>192038584</v>
      </c>
      <c r="E74" s="218">
        <v>1060</v>
      </c>
      <c r="F74" s="211">
        <v>1242</v>
      </c>
      <c r="G74" s="211">
        <v>1004</v>
      </c>
      <c r="H74" s="218" t="s">
        <v>370</v>
      </c>
      <c r="I74" s="211" t="s">
        <v>2092</v>
      </c>
      <c r="J74" s="212" t="s">
        <v>363</v>
      </c>
      <c r="K74" s="211" t="s">
        <v>297</v>
      </c>
      <c r="L74" s="211" t="s">
        <v>393</v>
      </c>
    </row>
    <row r="75" spans="1:12" s="211" customFormat="1" x14ac:dyDescent="0.25">
      <c r="A75" s="211" t="s">
        <v>145</v>
      </c>
      <c r="B75" s="211">
        <v>2476</v>
      </c>
      <c r="C75" s="211" t="s">
        <v>210</v>
      </c>
      <c r="D75" s="211">
        <v>341718</v>
      </c>
      <c r="E75" s="218">
        <v>1040</v>
      </c>
      <c r="G75" s="211">
        <v>1004</v>
      </c>
      <c r="H75" s="218" t="s">
        <v>370</v>
      </c>
      <c r="I75" s="211" t="s">
        <v>2093</v>
      </c>
      <c r="J75" s="212" t="s">
        <v>363</v>
      </c>
      <c r="K75" s="211" t="s">
        <v>297</v>
      </c>
      <c r="L75" s="211" t="s">
        <v>398</v>
      </c>
    </row>
    <row r="76" spans="1:12" s="211" customFormat="1" x14ac:dyDescent="0.25">
      <c r="A76" s="211" t="s">
        <v>145</v>
      </c>
      <c r="B76" s="211">
        <v>2476</v>
      </c>
      <c r="C76" s="211" t="s">
        <v>210</v>
      </c>
      <c r="D76" s="211">
        <v>191976376</v>
      </c>
      <c r="E76" s="218">
        <v>1060</v>
      </c>
      <c r="F76" s="211">
        <v>1242</v>
      </c>
      <c r="G76" s="211">
        <v>1004</v>
      </c>
      <c r="H76" s="218" t="s">
        <v>370</v>
      </c>
      <c r="I76" s="211" t="s">
        <v>2094</v>
      </c>
      <c r="J76" s="212" t="s">
        <v>363</v>
      </c>
      <c r="K76" s="211" t="s">
        <v>297</v>
      </c>
      <c r="L76" s="211" t="s">
        <v>393</v>
      </c>
    </row>
    <row r="77" spans="1:12" s="211" customFormat="1" x14ac:dyDescent="0.25">
      <c r="A77" s="211" t="s">
        <v>145</v>
      </c>
      <c r="B77" s="211">
        <v>2476</v>
      </c>
      <c r="C77" s="211" t="s">
        <v>210</v>
      </c>
      <c r="D77" s="211">
        <v>502326836</v>
      </c>
      <c r="E77" s="218">
        <v>1060</v>
      </c>
      <c r="F77" s="211">
        <v>1271</v>
      </c>
      <c r="G77" s="211">
        <v>1004</v>
      </c>
      <c r="H77" s="218" t="s">
        <v>370</v>
      </c>
      <c r="I77" s="211" t="s">
        <v>2095</v>
      </c>
      <c r="J77" s="212" t="s">
        <v>363</v>
      </c>
      <c r="K77" s="211" t="s">
        <v>297</v>
      </c>
      <c r="L77" s="211" t="s">
        <v>393</v>
      </c>
    </row>
    <row r="78" spans="1:12" s="211" customFormat="1" x14ac:dyDescent="0.25">
      <c r="A78" s="211" t="s">
        <v>145</v>
      </c>
      <c r="B78" s="211">
        <v>2476</v>
      </c>
      <c r="C78" s="211" t="s">
        <v>210</v>
      </c>
      <c r="D78" s="211">
        <v>502326850</v>
      </c>
      <c r="E78" s="218">
        <v>1060</v>
      </c>
      <c r="F78" s="211">
        <v>1242</v>
      </c>
      <c r="G78" s="211">
        <v>1004</v>
      </c>
      <c r="H78" s="218" t="s">
        <v>370</v>
      </c>
      <c r="I78" s="211" t="s">
        <v>2096</v>
      </c>
      <c r="J78" s="212" t="s">
        <v>363</v>
      </c>
      <c r="K78" s="211" t="s">
        <v>297</v>
      </c>
      <c r="L78" s="211" t="s">
        <v>393</v>
      </c>
    </row>
    <row r="79" spans="1:12" s="211" customFormat="1" x14ac:dyDescent="0.25">
      <c r="A79" s="211" t="s">
        <v>145</v>
      </c>
      <c r="B79" s="211">
        <v>2476</v>
      </c>
      <c r="C79" s="211" t="s">
        <v>210</v>
      </c>
      <c r="D79" s="211">
        <v>502326852</v>
      </c>
      <c r="E79" s="218">
        <v>1060</v>
      </c>
      <c r="F79" s="211">
        <v>1242</v>
      </c>
      <c r="G79" s="211">
        <v>1004</v>
      </c>
      <c r="H79" s="218" t="s">
        <v>370</v>
      </c>
      <c r="I79" s="211" t="s">
        <v>2097</v>
      </c>
      <c r="J79" s="212" t="s">
        <v>363</v>
      </c>
      <c r="K79" s="211" t="s">
        <v>297</v>
      </c>
      <c r="L79" s="211" t="s">
        <v>393</v>
      </c>
    </row>
    <row r="80" spans="1:12" s="211" customFormat="1" x14ac:dyDescent="0.25">
      <c r="A80" s="211" t="s">
        <v>145</v>
      </c>
      <c r="B80" s="211">
        <v>2476</v>
      </c>
      <c r="C80" s="211" t="s">
        <v>210</v>
      </c>
      <c r="D80" s="211">
        <v>502326865</v>
      </c>
      <c r="E80" s="218">
        <v>1060</v>
      </c>
      <c r="F80" s="211">
        <v>1242</v>
      </c>
      <c r="G80" s="211">
        <v>1004</v>
      </c>
      <c r="H80" s="218" t="s">
        <v>370</v>
      </c>
      <c r="I80" s="211" t="s">
        <v>2098</v>
      </c>
      <c r="J80" s="212" t="s">
        <v>363</v>
      </c>
      <c r="K80" s="211" t="s">
        <v>297</v>
      </c>
      <c r="L80" s="211" t="s">
        <v>393</v>
      </c>
    </row>
    <row r="81" spans="1:12" s="211" customFormat="1" x14ac:dyDescent="0.25">
      <c r="A81" s="211" t="s">
        <v>145</v>
      </c>
      <c r="B81" s="211">
        <v>2476</v>
      </c>
      <c r="C81" s="211" t="s">
        <v>210</v>
      </c>
      <c r="D81" s="211">
        <v>502326870</v>
      </c>
      <c r="E81" s="218">
        <v>1060</v>
      </c>
      <c r="F81" s="211">
        <v>1274</v>
      </c>
      <c r="G81" s="211">
        <v>1004</v>
      </c>
      <c r="H81" s="218" t="s">
        <v>370</v>
      </c>
      <c r="I81" s="211" t="s">
        <v>2099</v>
      </c>
      <c r="J81" s="212" t="s">
        <v>363</v>
      </c>
      <c r="K81" s="211" t="s">
        <v>297</v>
      </c>
      <c r="L81" s="211" t="s">
        <v>393</v>
      </c>
    </row>
    <row r="82" spans="1:12" s="211" customFormat="1" x14ac:dyDescent="0.25">
      <c r="A82" s="211" t="s">
        <v>145</v>
      </c>
      <c r="B82" s="211">
        <v>2476</v>
      </c>
      <c r="C82" s="211" t="s">
        <v>210</v>
      </c>
      <c r="D82" s="211">
        <v>502326873</v>
      </c>
      <c r="E82" s="218">
        <v>1060</v>
      </c>
      <c r="F82" s="211">
        <v>1274</v>
      </c>
      <c r="G82" s="211">
        <v>1004</v>
      </c>
      <c r="H82" s="218" t="s">
        <v>370</v>
      </c>
      <c r="I82" s="211" t="s">
        <v>2100</v>
      </c>
      <c r="J82" s="212" t="s">
        <v>363</v>
      </c>
      <c r="K82" s="211" t="s">
        <v>297</v>
      </c>
      <c r="L82" s="211" t="s">
        <v>393</v>
      </c>
    </row>
    <row r="83" spans="1:12" s="211" customFormat="1" x14ac:dyDescent="0.25">
      <c r="A83" s="211" t="s">
        <v>145</v>
      </c>
      <c r="B83" s="211">
        <v>2476</v>
      </c>
      <c r="C83" s="211" t="s">
        <v>210</v>
      </c>
      <c r="D83" s="211">
        <v>502326888</v>
      </c>
      <c r="E83" s="218">
        <v>1060</v>
      </c>
      <c r="F83" s="211">
        <v>1242</v>
      </c>
      <c r="G83" s="211">
        <v>1004</v>
      </c>
      <c r="H83" s="218" t="s">
        <v>370</v>
      </c>
      <c r="I83" s="211" t="s">
        <v>2101</v>
      </c>
      <c r="J83" s="212" t="s">
        <v>363</v>
      </c>
      <c r="K83" s="211" t="s">
        <v>297</v>
      </c>
      <c r="L83" s="211" t="s">
        <v>393</v>
      </c>
    </row>
    <row r="84" spans="1:12" s="211" customFormat="1" x14ac:dyDescent="0.25">
      <c r="A84" s="211" t="s">
        <v>145</v>
      </c>
      <c r="B84" s="211">
        <v>2476</v>
      </c>
      <c r="C84" s="211" t="s">
        <v>210</v>
      </c>
      <c r="D84" s="211">
        <v>502326889</v>
      </c>
      <c r="E84" s="218">
        <v>1060</v>
      </c>
      <c r="F84" s="211">
        <v>1242</v>
      </c>
      <c r="G84" s="211">
        <v>1004</v>
      </c>
      <c r="H84" s="218" t="s">
        <v>370</v>
      </c>
      <c r="I84" s="211" t="s">
        <v>2102</v>
      </c>
      <c r="J84" s="212" t="s">
        <v>363</v>
      </c>
      <c r="K84" s="211" t="s">
        <v>297</v>
      </c>
      <c r="L84" s="211" t="s">
        <v>393</v>
      </c>
    </row>
    <row r="85" spans="1:12" s="211" customFormat="1" x14ac:dyDescent="0.25">
      <c r="A85" s="211" t="s">
        <v>145</v>
      </c>
      <c r="B85" s="211">
        <v>2476</v>
      </c>
      <c r="C85" s="211" t="s">
        <v>210</v>
      </c>
      <c r="D85" s="211">
        <v>502326890</v>
      </c>
      <c r="E85" s="218">
        <v>1060</v>
      </c>
      <c r="F85" s="211">
        <v>1242</v>
      </c>
      <c r="G85" s="211">
        <v>1004</v>
      </c>
      <c r="H85" s="218" t="s">
        <v>370</v>
      </c>
      <c r="I85" s="211" t="s">
        <v>2103</v>
      </c>
      <c r="J85" s="212" t="s">
        <v>363</v>
      </c>
      <c r="K85" s="211" t="s">
        <v>297</v>
      </c>
      <c r="L85" s="211" t="s">
        <v>393</v>
      </c>
    </row>
    <row r="86" spans="1:12" s="211" customFormat="1" x14ac:dyDescent="0.25">
      <c r="A86" s="211" t="s">
        <v>145</v>
      </c>
      <c r="B86" s="211">
        <v>2476</v>
      </c>
      <c r="C86" s="211" t="s">
        <v>210</v>
      </c>
      <c r="D86" s="211">
        <v>502326893</v>
      </c>
      <c r="E86" s="218">
        <v>1060</v>
      </c>
      <c r="F86" s="211">
        <v>1242</v>
      </c>
      <c r="G86" s="211">
        <v>1004</v>
      </c>
      <c r="H86" s="218" t="s">
        <v>370</v>
      </c>
      <c r="I86" s="211" t="s">
        <v>2104</v>
      </c>
      <c r="J86" s="212" t="s">
        <v>363</v>
      </c>
      <c r="K86" s="211" t="s">
        <v>297</v>
      </c>
      <c r="L86" s="211" t="s">
        <v>393</v>
      </c>
    </row>
    <row r="87" spans="1:12" s="211" customFormat="1" x14ac:dyDescent="0.25">
      <c r="A87" s="211" t="s">
        <v>145</v>
      </c>
      <c r="B87" s="211">
        <v>2476</v>
      </c>
      <c r="C87" s="211" t="s">
        <v>210</v>
      </c>
      <c r="D87" s="211">
        <v>502326966</v>
      </c>
      <c r="E87" s="218">
        <v>1060</v>
      </c>
      <c r="F87" s="211">
        <v>1242</v>
      </c>
      <c r="G87" s="211">
        <v>1004</v>
      </c>
      <c r="H87" s="218" t="s">
        <v>370</v>
      </c>
      <c r="I87" s="211" t="s">
        <v>2105</v>
      </c>
      <c r="J87" s="212" t="s">
        <v>363</v>
      </c>
      <c r="K87" s="211" t="s">
        <v>297</v>
      </c>
      <c r="L87" s="211" t="s">
        <v>393</v>
      </c>
    </row>
    <row r="88" spans="1:12" s="211" customFormat="1" x14ac:dyDescent="0.25">
      <c r="A88" s="211" t="s">
        <v>145</v>
      </c>
      <c r="B88" s="211">
        <v>2476</v>
      </c>
      <c r="C88" s="211" t="s">
        <v>210</v>
      </c>
      <c r="D88" s="211">
        <v>502326971</v>
      </c>
      <c r="E88" s="218">
        <v>1060</v>
      </c>
      <c r="F88" s="211">
        <v>1242</v>
      </c>
      <c r="G88" s="211">
        <v>1004</v>
      </c>
      <c r="H88" s="218" t="s">
        <v>370</v>
      </c>
      <c r="I88" s="211" t="s">
        <v>2106</v>
      </c>
      <c r="J88" s="212" t="s">
        <v>363</v>
      </c>
      <c r="K88" s="211" t="s">
        <v>297</v>
      </c>
      <c r="L88" s="211" t="s">
        <v>393</v>
      </c>
    </row>
    <row r="89" spans="1:12" s="211" customFormat="1" x14ac:dyDescent="0.25">
      <c r="A89" s="211" t="s">
        <v>145</v>
      </c>
      <c r="B89" s="211">
        <v>2476</v>
      </c>
      <c r="C89" s="211" t="s">
        <v>210</v>
      </c>
      <c r="D89" s="211">
        <v>502326982</v>
      </c>
      <c r="E89" s="218">
        <v>1060</v>
      </c>
      <c r="F89" s="211">
        <v>1242</v>
      </c>
      <c r="G89" s="211">
        <v>1004</v>
      </c>
      <c r="H89" s="218" t="s">
        <v>370</v>
      </c>
      <c r="I89" s="211" t="s">
        <v>2107</v>
      </c>
      <c r="J89" s="212" t="s">
        <v>363</v>
      </c>
      <c r="K89" s="211" t="s">
        <v>297</v>
      </c>
      <c r="L89" s="211" t="s">
        <v>393</v>
      </c>
    </row>
    <row r="90" spans="1:12" s="211" customFormat="1" x14ac:dyDescent="0.25">
      <c r="A90" s="211" t="s">
        <v>145</v>
      </c>
      <c r="B90" s="211">
        <v>2476</v>
      </c>
      <c r="C90" s="211" t="s">
        <v>210</v>
      </c>
      <c r="D90" s="211">
        <v>502326994</v>
      </c>
      <c r="E90" s="218">
        <v>1060</v>
      </c>
      <c r="F90" s="211">
        <v>1242</v>
      </c>
      <c r="G90" s="211">
        <v>1004</v>
      </c>
      <c r="H90" s="218" t="s">
        <v>370</v>
      </c>
      <c r="I90" s="211" t="s">
        <v>2108</v>
      </c>
      <c r="J90" s="212" t="s">
        <v>363</v>
      </c>
      <c r="K90" s="211" t="s">
        <v>297</v>
      </c>
      <c r="L90" s="211" t="s">
        <v>393</v>
      </c>
    </row>
    <row r="91" spans="1:12" s="211" customFormat="1" x14ac:dyDescent="0.25">
      <c r="A91" s="211" t="s">
        <v>145</v>
      </c>
      <c r="B91" s="211">
        <v>2476</v>
      </c>
      <c r="C91" s="211" t="s">
        <v>210</v>
      </c>
      <c r="D91" s="211">
        <v>502326995</v>
      </c>
      <c r="E91" s="218">
        <v>1060</v>
      </c>
      <c r="F91" s="211">
        <v>1242</v>
      </c>
      <c r="G91" s="211">
        <v>1004</v>
      </c>
      <c r="H91" s="218" t="s">
        <v>370</v>
      </c>
      <c r="I91" s="211" t="s">
        <v>2109</v>
      </c>
      <c r="J91" s="212" t="s">
        <v>363</v>
      </c>
      <c r="K91" s="211" t="s">
        <v>297</v>
      </c>
      <c r="L91" s="211" t="s">
        <v>393</v>
      </c>
    </row>
    <row r="92" spans="1:12" s="211" customFormat="1" x14ac:dyDescent="0.25">
      <c r="A92" s="211" t="s">
        <v>145</v>
      </c>
      <c r="B92" s="211">
        <v>2476</v>
      </c>
      <c r="C92" s="211" t="s">
        <v>210</v>
      </c>
      <c r="D92" s="211">
        <v>502326998</v>
      </c>
      <c r="E92" s="218">
        <v>1060</v>
      </c>
      <c r="F92" s="211">
        <v>1242</v>
      </c>
      <c r="G92" s="211">
        <v>1004</v>
      </c>
      <c r="H92" s="218" t="s">
        <v>370</v>
      </c>
      <c r="I92" s="211" t="s">
        <v>2110</v>
      </c>
      <c r="J92" s="212" t="s">
        <v>363</v>
      </c>
      <c r="K92" s="211" t="s">
        <v>297</v>
      </c>
      <c r="L92" s="211" t="s">
        <v>393</v>
      </c>
    </row>
    <row r="93" spans="1:12" s="211" customFormat="1" x14ac:dyDescent="0.25">
      <c r="A93" s="211" t="s">
        <v>145</v>
      </c>
      <c r="B93" s="211">
        <v>2476</v>
      </c>
      <c r="C93" s="211" t="s">
        <v>210</v>
      </c>
      <c r="D93" s="211">
        <v>502327020</v>
      </c>
      <c r="E93" s="218">
        <v>1060</v>
      </c>
      <c r="F93" s="211">
        <v>1252</v>
      </c>
      <c r="G93" s="211">
        <v>1004</v>
      </c>
      <c r="H93" s="218" t="s">
        <v>370</v>
      </c>
      <c r="I93" s="211" t="s">
        <v>2111</v>
      </c>
      <c r="J93" s="212" t="s">
        <v>363</v>
      </c>
      <c r="K93" s="211" t="s">
        <v>297</v>
      </c>
      <c r="L93" s="211" t="s">
        <v>393</v>
      </c>
    </row>
    <row r="94" spans="1:12" s="211" customFormat="1" x14ac:dyDescent="0.25">
      <c r="A94" s="211" t="s">
        <v>145</v>
      </c>
      <c r="B94" s="211">
        <v>2476</v>
      </c>
      <c r="C94" s="211" t="s">
        <v>210</v>
      </c>
      <c r="D94" s="211">
        <v>502327044</v>
      </c>
      <c r="E94" s="218">
        <v>1060</v>
      </c>
      <c r="F94" s="211">
        <v>1242</v>
      </c>
      <c r="G94" s="211">
        <v>1004</v>
      </c>
      <c r="H94" s="218" t="s">
        <v>370</v>
      </c>
      <c r="I94" s="211" t="s">
        <v>2112</v>
      </c>
      <c r="J94" s="212" t="s">
        <v>363</v>
      </c>
      <c r="K94" s="211" t="s">
        <v>297</v>
      </c>
      <c r="L94" s="211" t="s">
        <v>393</v>
      </c>
    </row>
    <row r="95" spans="1:12" s="211" customFormat="1" x14ac:dyDescent="0.25">
      <c r="A95" s="211" t="s">
        <v>145</v>
      </c>
      <c r="B95" s="211">
        <v>2476</v>
      </c>
      <c r="C95" s="211" t="s">
        <v>210</v>
      </c>
      <c r="D95" s="211">
        <v>502327045</v>
      </c>
      <c r="E95" s="218">
        <v>1060</v>
      </c>
      <c r="F95" s="211">
        <v>1242</v>
      </c>
      <c r="G95" s="211">
        <v>1004</v>
      </c>
      <c r="H95" s="218" t="s">
        <v>370</v>
      </c>
      <c r="I95" s="211" t="s">
        <v>2113</v>
      </c>
      <c r="J95" s="212" t="s">
        <v>363</v>
      </c>
      <c r="K95" s="211" t="s">
        <v>297</v>
      </c>
      <c r="L95" s="211" t="s">
        <v>393</v>
      </c>
    </row>
    <row r="96" spans="1:12" s="211" customFormat="1" x14ac:dyDescent="0.25">
      <c r="A96" s="211" t="s">
        <v>145</v>
      </c>
      <c r="B96" s="211">
        <v>2476</v>
      </c>
      <c r="C96" s="211" t="s">
        <v>210</v>
      </c>
      <c r="D96" s="211">
        <v>502327059</v>
      </c>
      <c r="E96" s="218">
        <v>1060</v>
      </c>
      <c r="F96" s="211">
        <v>1242</v>
      </c>
      <c r="G96" s="211">
        <v>1004</v>
      </c>
      <c r="H96" s="218" t="s">
        <v>370</v>
      </c>
      <c r="I96" s="211" t="s">
        <v>2114</v>
      </c>
      <c r="J96" s="212" t="s">
        <v>363</v>
      </c>
      <c r="K96" s="211" t="s">
        <v>297</v>
      </c>
      <c r="L96" s="211" t="s">
        <v>393</v>
      </c>
    </row>
    <row r="97" spans="1:12" s="211" customFormat="1" x14ac:dyDescent="0.25">
      <c r="A97" s="211" t="s">
        <v>145</v>
      </c>
      <c r="B97" s="211">
        <v>2476</v>
      </c>
      <c r="C97" s="211" t="s">
        <v>210</v>
      </c>
      <c r="D97" s="211">
        <v>502327111</v>
      </c>
      <c r="E97" s="218">
        <v>1060</v>
      </c>
      <c r="G97" s="211">
        <v>1004</v>
      </c>
      <c r="H97" s="218" t="s">
        <v>370</v>
      </c>
      <c r="I97" s="211" t="s">
        <v>2115</v>
      </c>
      <c r="J97" s="212" t="s">
        <v>363</v>
      </c>
      <c r="K97" s="211" t="s">
        <v>297</v>
      </c>
      <c r="L97" s="211" t="s">
        <v>393</v>
      </c>
    </row>
    <row r="98" spans="1:12" s="211" customFormat="1" x14ac:dyDescent="0.25">
      <c r="A98" s="211" t="s">
        <v>145</v>
      </c>
      <c r="B98" s="211">
        <v>2476</v>
      </c>
      <c r="C98" s="211" t="s">
        <v>210</v>
      </c>
      <c r="D98" s="211">
        <v>502327117</v>
      </c>
      <c r="E98" s="218">
        <v>1060</v>
      </c>
      <c r="G98" s="211">
        <v>1004</v>
      </c>
      <c r="H98" s="218" t="s">
        <v>370</v>
      </c>
      <c r="I98" s="211" t="s">
        <v>2116</v>
      </c>
      <c r="J98" s="212" t="s">
        <v>363</v>
      </c>
      <c r="K98" s="211" t="s">
        <v>297</v>
      </c>
      <c r="L98" s="211" t="s">
        <v>393</v>
      </c>
    </row>
    <row r="99" spans="1:12" s="211" customFormat="1" x14ac:dyDescent="0.25">
      <c r="A99" s="211" t="s">
        <v>145</v>
      </c>
      <c r="B99" s="211">
        <v>2476</v>
      </c>
      <c r="C99" s="211" t="s">
        <v>210</v>
      </c>
      <c r="D99" s="211">
        <v>502327118</v>
      </c>
      <c r="E99" s="218">
        <v>1060</v>
      </c>
      <c r="G99" s="211">
        <v>1004</v>
      </c>
      <c r="H99" s="218" t="s">
        <v>370</v>
      </c>
      <c r="I99" s="211" t="s">
        <v>2117</v>
      </c>
      <c r="J99" s="212" t="s">
        <v>363</v>
      </c>
      <c r="K99" s="211" t="s">
        <v>297</v>
      </c>
      <c r="L99" s="211" t="s">
        <v>393</v>
      </c>
    </row>
    <row r="100" spans="1:12" s="211" customFormat="1" x14ac:dyDescent="0.25">
      <c r="A100" s="211" t="s">
        <v>145</v>
      </c>
      <c r="B100" s="211">
        <v>2476</v>
      </c>
      <c r="C100" s="211" t="s">
        <v>210</v>
      </c>
      <c r="D100" s="211">
        <v>502327152</v>
      </c>
      <c r="E100" s="218">
        <v>1060</v>
      </c>
      <c r="G100" s="211">
        <v>1004</v>
      </c>
      <c r="H100" s="218" t="s">
        <v>370</v>
      </c>
      <c r="I100" s="211" t="s">
        <v>2118</v>
      </c>
      <c r="J100" s="212" t="s">
        <v>363</v>
      </c>
      <c r="K100" s="211" t="s">
        <v>297</v>
      </c>
      <c r="L100" s="211" t="s">
        <v>393</v>
      </c>
    </row>
    <row r="101" spans="1:12" s="211" customFormat="1" x14ac:dyDescent="0.25">
      <c r="A101" s="211" t="s">
        <v>145</v>
      </c>
      <c r="B101" s="211">
        <v>2477</v>
      </c>
      <c r="C101" s="211" t="s">
        <v>211</v>
      </c>
      <c r="D101" s="211">
        <v>191997781</v>
      </c>
      <c r="E101" s="218">
        <v>1060</v>
      </c>
      <c r="F101" s="211">
        <v>1242</v>
      </c>
      <c r="G101" s="211">
        <v>1004</v>
      </c>
      <c r="H101" s="218" t="s">
        <v>370</v>
      </c>
      <c r="I101" s="211" t="s">
        <v>2119</v>
      </c>
      <c r="J101" s="212" t="s">
        <v>363</v>
      </c>
      <c r="K101" s="211" t="s">
        <v>297</v>
      </c>
      <c r="L101" s="211" t="s">
        <v>393</v>
      </c>
    </row>
    <row r="102" spans="1:12" s="211" customFormat="1" x14ac:dyDescent="0.25">
      <c r="A102" s="211" t="s">
        <v>145</v>
      </c>
      <c r="B102" s="211">
        <v>2477</v>
      </c>
      <c r="C102" s="211" t="s">
        <v>211</v>
      </c>
      <c r="D102" s="211">
        <v>191997782</v>
      </c>
      <c r="E102" s="218">
        <v>1060</v>
      </c>
      <c r="F102" s="211">
        <v>1242</v>
      </c>
      <c r="G102" s="211">
        <v>1004</v>
      </c>
      <c r="H102" s="218" t="s">
        <v>370</v>
      </c>
      <c r="I102" s="211" t="s">
        <v>2120</v>
      </c>
      <c r="J102" s="212" t="s">
        <v>363</v>
      </c>
      <c r="K102" s="211" t="s">
        <v>297</v>
      </c>
      <c r="L102" s="211" t="s">
        <v>393</v>
      </c>
    </row>
    <row r="103" spans="1:12" s="211" customFormat="1" x14ac:dyDescent="0.25">
      <c r="A103" s="211" t="s">
        <v>145</v>
      </c>
      <c r="B103" s="211">
        <v>2478</v>
      </c>
      <c r="C103" s="211" t="s">
        <v>212</v>
      </c>
      <c r="D103" s="211">
        <v>504176869</v>
      </c>
      <c r="E103" s="218">
        <v>1060</v>
      </c>
      <c r="F103" s="211">
        <v>1271</v>
      </c>
      <c r="G103" s="211">
        <v>1004</v>
      </c>
      <c r="H103" s="218" t="s">
        <v>370</v>
      </c>
      <c r="I103" s="211" t="s">
        <v>2121</v>
      </c>
      <c r="J103" s="212" t="s">
        <v>363</v>
      </c>
      <c r="K103" s="211" t="s">
        <v>297</v>
      </c>
      <c r="L103" s="211" t="s">
        <v>393</v>
      </c>
    </row>
    <row r="104" spans="1:12" s="211" customFormat="1" x14ac:dyDescent="0.25">
      <c r="A104" s="211" t="s">
        <v>145</v>
      </c>
      <c r="B104" s="211">
        <v>2479</v>
      </c>
      <c r="C104" s="211" t="s">
        <v>213</v>
      </c>
      <c r="D104" s="211">
        <v>192028595</v>
      </c>
      <c r="E104" s="218">
        <v>1080</v>
      </c>
      <c r="F104" s="211">
        <v>1274</v>
      </c>
      <c r="G104" s="211">
        <v>1004</v>
      </c>
      <c r="H104" s="218" t="s">
        <v>295</v>
      </c>
      <c r="I104" s="211" t="s">
        <v>2122</v>
      </c>
      <c r="J104" s="212" t="s">
        <v>363</v>
      </c>
      <c r="K104" s="211" t="s">
        <v>297</v>
      </c>
      <c r="L104" s="211" t="s">
        <v>395</v>
      </c>
    </row>
    <row r="105" spans="1:12" s="211" customFormat="1" x14ac:dyDescent="0.25">
      <c r="A105" s="211" t="s">
        <v>145</v>
      </c>
      <c r="B105" s="211">
        <v>2479</v>
      </c>
      <c r="C105" s="211" t="s">
        <v>213</v>
      </c>
      <c r="D105" s="211">
        <v>504149083</v>
      </c>
      <c r="E105" s="218">
        <v>1060</v>
      </c>
      <c r="F105" s="211">
        <v>1274</v>
      </c>
      <c r="G105" s="211">
        <v>1004</v>
      </c>
      <c r="H105" s="218" t="s">
        <v>370</v>
      </c>
      <c r="I105" s="211" t="s">
        <v>2123</v>
      </c>
      <c r="J105" s="212" t="s">
        <v>363</v>
      </c>
      <c r="K105" s="211" t="s">
        <v>297</v>
      </c>
      <c r="L105" s="211" t="s">
        <v>393</v>
      </c>
    </row>
    <row r="106" spans="1:12" s="211" customFormat="1" x14ac:dyDescent="0.25">
      <c r="A106" s="211" t="s">
        <v>145</v>
      </c>
      <c r="B106" s="211">
        <v>2479</v>
      </c>
      <c r="C106" s="211" t="s">
        <v>213</v>
      </c>
      <c r="D106" s="211">
        <v>504149204</v>
      </c>
      <c r="E106" s="218">
        <v>1060</v>
      </c>
      <c r="F106" s="211">
        <v>1274</v>
      </c>
      <c r="G106" s="211">
        <v>1004</v>
      </c>
      <c r="H106" s="218" t="s">
        <v>370</v>
      </c>
      <c r="I106" s="211" t="s">
        <v>2124</v>
      </c>
      <c r="J106" s="212" t="s">
        <v>363</v>
      </c>
      <c r="K106" s="211" t="s">
        <v>297</v>
      </c>
      <c r="L106" s="211" t="s">
        <v>393</v>
      </c>
    </row>
    <row r="107" spans="1:12" s="211" customFormat="1" x14ac:dyDescent="0.25">
      <c r="A107" s="211" t="s">
        <v>145</v>
      </c>
      <c r="B107" s="211">
        <v>2479</v>
      </c>
      <c r="C107" s="211" t="s">
        <v>213</v>
      </c>
      <c r="D107" s="211">
        <v>504149243</v>
      </c>
      <c r="E107" s="218">
        <v>1060</v>
      </c>
      <c r="F107" s="211">
        <v>1242</v>
      </c>
      <c r="G107" s="211">
        <v>1004</v>
      </c>
      <c r="H107" s="218" t="s">
        <v>370</v>
      </c>
      <c r="I107" s="211" t="s">
        <v>2125</v>
      </c>
      <c r="J107" s="212" t="s">
        <v>363</v>
      </c>
      <c r="K107" s="211" t="s">
        <v>297</v>
      </c>
      <c r="L107" s="211" t="s">
        <v>393</v>
      </c>
    </row>
    <row r="108" spans="1:12" s="211" customFormat="1" x14ac:dyDescent="0.25">
      <c r="A108" s="211" t="s">
        <v>145</v>
      </c>
      <c r="B108" s="211">
        <v>2480</v>
      </c>
      <c r="C108" s="211" t="s">
        <v>214</v>
      </c>
      <c r="D108" s="211">
        <v>191841834</v>
      </c>
      <c r="E108" s="218">
        <v>1080</v>
      </c>
      <c r="F108" s="211">
        <v>1271</v>
      </c>
      <c r="G108" s="211">
        <v>1004</v>
      </c>
      <c r="H108" s="218" t="s">
        <v>295</v>
      </c>
      <c r="I108" s="211" t="s">
        <v>2126</v>
      </c>
      <c r="J108" s="212" t="s">
        <v>363</v>
      </c>
      <c r="K108" s="211" t="s">
        <v>297</v>
      </c>
      <c r="L108" s="211" t="s">
        <v>395</v>
      </c>
    </row>
    <row r="109" spans="1:12" s="211" customFormat="1" x14ac:dyDescent="0.25">
      <c r="A109" s="211" t="s">
        <v>145</v>
      </c>
      <c r="B109" s="211">
        <v>2481</v>
      </c>
      <c r="C109" s="211" t="s">
        <v>215</v>
      </c>
      <c r="D109" s="211">
        <v>3143519</v>
      </c>
      <c r="E109" s="218">
        <v>1060</v>
      </c>
      <c r="F109" s="211">
        <v>1274</v>
      </c>
      <c r="G109" s="211">
        <v>1004</v>
      </c>
      <c r="H109" s="218" t="s">
        <v>370</v>
      </c>
      <c r="I109" s="211" t="s">
        <v>2127</v>
      </c>
      <c r="J109" s="212" t="s">
        <v>363</v>
      </c>
      <c r="K109" s="211" t="s">
        <v>297</v>
      </c>
      <c r="L109" s="211" t="s">
        <v>393</v>
      </c>
    </row>
    <row r="110" spans="1:12" s="211" customFormat="1" x14ac:dyDescent="0.25">
      <c r="A110" s="211" t="s">
        <v>145</v>
      </c>
      <c r="B110" s="211">
        <v>2491</v>
      </c>
      <c r="C110" s="211" t="s">
        <v>216</v>
      </c>
      <c r="D110" s="211">
        <v>192031257</v>
      </c>
      <c r="E110" s="218">
        <v>1080</v>
      </c>
      <c r="F110" s="211">
        <v>1274</v>
      </c>
      <c r="G110" s="211">
        <v>1004</v>
      </c>
      <c r="H110" s="218" t="s">
        <v>295</v>
      </c>
      <c r="I110" s="211" t="s">
        <v>2128</v>
      </c>
      <c r="J110" s="212" t="s">
        <v>363</v>
      </c>
      <c r="K110" s="211" t="s">
        <v>297</v>
      </c>
      <c r="L110" s="211" t="s">
        <v>395</v>
      </c>
    </row>
    <row r="111" spans="1:12" s="211" customFormat="1" x14ac:dyDescent="0.25">
      <c r="A111" s="211" t="s">
        <v>145</v>
      </c>
      <c r="B111" s="211">
        <v>2491</v>
      </c>
      <c r="C111" s="211" t="s">
        <v>216</v>
      </c>
      <c r="D111" s="211">
        <v>192031258</v>
      </c>
      <c r="E111" s="218">
        <v>1080</v>
      </c>
      <c r="F111" s="211">
        <v>1271</v>
      </c>
      <c r="G111" s="211">
        <v>1004</v>
      </c>
      <c r="H111" s="218" t="s">
        <v>295</v>
      </c>
      <c r="I111" s="211" t="s">
        <v>2129</v>
      </c>
      <c r="J111" s="212" t="s">
        <v>363</v>
      </c>
      <c r="K111" s="211" t="s">
        <v>297</v>
      </c>
      <c r="L111" s="211" t="s">
        <v>395</v>
      </c>
    </row>
    <row r="112" spans="1:12" s="211" customFormat="1" x14ac:dyDescent="0.25">
      <c r="A112" s="211" t="s">
        <v>145</v>
      </c>
      <c r="B112" s="211">
        <v>2491</v>
      </c>
      <c r="C112" s="211" t="s">
        <v>216</v>
      </c>
      <c r="D112" s="211">
        <v>192031767</v>
      </c>
      <c r="E112" s="218">
        <v>1080</v>
      </c>
      <c r="F112" s="211">
        <v>1274</v>
      </c>
      <c r="G112" s="211">
        <v>1004</v>
      </c>
      <c r="H112" s="218" t="s">
        <v>295</v>
      </c>
      <c r="I112" s="211" t="s">
        <v>1439</v>
      </c>
      <c r="J112" s="212" t="s">
        <v>363</v>
      </c>
      <c r="K112" s="211" t="s">
        <v>297</v>
      </c>
      <c r="L112" s="211" t="s">
        <v>395</v>
      </c>
    </row>
    <row r="113" spans="1:12" s="211" customFormat="1" x14ac:dyDescent="0.25">
      <c r="A113" s="211" t="s">
        <v>145</v>
      </c>
      <c r="B113" s="211">
        <v>2492</v>
      </c>
      <c r="C113" s="211" t="s">
        <v>217</v>
      </c>
      <c r="D113" s="211">
        <v>502269460</v>
      </c>
      <c r="E113" s="218">
        <v>1060</v>
      </c>
      <c r="F113" s="211">
        <v>1271</v>
      </c>
      <c r="G113" s="211">
        <v>1004</v>
      </c>
      <c r="H113" s="218" t="s">
        <v>370</v>
      </c>
      <c r="I113" s="211" t="s">
        <v>2130</v>
      </c>
      <c r="J113" s="212" t="s">
        <v>363</v>
      </c>
      <c r="K113" s="211" t="s">
        <v>297</v>
      </c>
      <c r="L113" s="211" t="s">
        <v>393</v>
      </c>
    </row>
    <row r="114" spans="1:12" s="211" customFormat="1" x14ac:dyDescent="0.25">
      <c r="A114" s="211" t="s">
        <v>145</v>
      </c>
      <c r="B114" s="211">
        <v>2492</v>
      </c>
      <c r="C114" s="211" t="s">
        <v>217</v>
      </c>
      <c r="D114" s="211">
        <v>502269466</v>
      </c>
      <c r="E114" s="218">
        <v>1060</v>
      </c>
      <c r="F114" s="211">
        <v>1242</v>
      </c>
      <c r="G114" s="211">
        <v>1004</v>
      </c>
      <c r="H114" s="218" t="s">
        <v>370</v>
      </c>
      <c r="I114" s="211" t="s">
        <v>2131</v>
      </c>
      <c r="J114" s="212" t="s">
        <v>363</v>
      </c>
      <c r="K114" s="211" t="s">
        <v>297</v>
      </c>
      <c r="L114" s="211" t="s">
        <v>393</v>
      </c>
    </row>
    <row r="115" spans="1:12" s="211" customFormat="1" x14ac:dyDescent="0.25">
      <c r="A115" s="211" t="s">
        <v>145</v>
      </c>
      <c r="B115" s="211">
        <v>2492</v>
      </c>
      <c r="C115" s="211" t="s">
        <v>217</v>
      </c>
      <c r="D115" s="211">
        <v>502269467</v>
      </c>
      <c r="E115" s="218">
        <v>1060</v>
      </c>
      <c r="F115" s="211">
        <v>1242</v>
      </c>
      <c r="G115" s="211">
        <v>1004</v>
      </c>
      <c r="H115" s="218" t="s">
        <v>370</v>
      </c>
      <c r="I115" s="211" t="s">
        <v>2132</v>
      </c>
      <c r="J115" s="212" t="s">
        <v>363</v>
      </c>
      <c r="K115" s="211" t="s">
        <v>297</v>
      </c>
      <c r="L115" s="211" t="s">
        <v>393</v>
      </c>
    </row>
    <row r="116" spans="1:12" s="211" customFormat="1" x14ac:dyDescent="0.25">
      <c r="A116" s="211" t="s">
        <v>145</v>
      </c>
      <c r="B116" s="211">
        <v>2492</v>
      </c>
      <c r="C116" s="211" t="s">
        <v>217</v>
      </c>
      <c r="D116" s="211">
        <v>502269468</v>
      </c>
      <c r="E116" s="218">
        <v>1060</v>
      </c>
      <c r="F116" s="211">
        <v>1242</v>
      </c>
      <c r="G116" s="211">
        <v>1004</v>
      </c>
      <c r="H116" s="218" t="s">
        <v>370</v>
      </c>
      <c r="I116" s="211" t="s">
        <v>2133</v>
      </c>
      <c r="J116" s="212" t="s">
        <v>363</v>
      </c>
      <c r="K116" s="211" t="s">
        <v>297</v>
      </c>
      <c r="L116" s="211" t="s">
        <v>393</v>
      </c>
    </row>
    <row r="117" spans="1:12" s="211" customFormat="1" x14ac:dyDescent="0.25">
      <c r="A117" s="211" t="s">
        <v>145</v>
      </c>
      <c r="B117" s="211">
        <v>2492</v>
      </c>
      <c r="C117" s="211" t="s">
        <v>217</v>
      </c>
      <c r="D117" s="211">
        <v>502269505</v>
      </c>
      <c r="E117" s="218">
        <v>1060</v>
      </c>
      <c r="F117" s="211">
        <v>1242</v>
      </c>
      <c r="G117" s="211">
        <v>1004</v>
      </c>
      <c r="H117" s="218" t="s">
        <v>370</v>
      </c>
      <c r="I117" s="211" t="s">
        <v>2134</v>
      </c>
      <c r="J117" s="212" t="s">
        <v>363</v>
      </c>
      <c r="K117" s="211" t="s">
        <v>297</v>
      </c>
      <c r="L117" s="211" t="s">
        <v>393</v>
      </c>
    </row>
    <row r="118" spans="1:12" s="211" customFormat="1" x14ac:dyDescent="0.25">
      <c r="A118" s="211" t="s">
        <v>145</v>
      </c>
      <c r="B118" s="211">
        <v>2492</v>
      </c>
      <c r="C118" s="211" t="s">
        <v>217</v>
      </c>
      <c r="D118" s="211">
        <v>502269533</v>
      </c>
      <c r="E118" s="218">
        <v>1060</v>
      </c>
      <c r="F118" s="211">
        <v>1242</v>
      </c>
      <c r="G118" s="211">
        <v>1004</v>
      </c>
      <c r="H118" s="218" t="s">
        <v>370</v>
      </c>
      <c r="I118" s="211" t="s">
        <v>2135</v>
      </c>
      <c r="J118" s="212" t="s">
        <v>363</v>
      </c>
      <c r="K118" s="211" t="s">
        <v>297</v>
      </c>
      <c r="L118" s="211" t="s">
        <v>393</v>
      </c>
    </row>
    <row r="119" spans="1:12" s="211" customFormat="1" x14ac:dyDescent="0.25">
      <c r="A119" s="211" t="s">
        <v>145</v>
      </c>
      <c r="B119" s="211">
        <v>2492</v>
      </c>
      <c r="C119" s="211" t="s">
        <v>217</v>
      </c>
      <c r="D119" s="211">
        <v>502269549</v>
      </c>
      <c r="E119" s="218">
        <v>1060</v>
      </c>
      <c r="G119" s="211">
        <v>1004</v>
      </c>
      <c r="H119" s="218" t="s">
        <v>370</v>
      </c>
      <c r="I119" s="211" t="s">
        <v>2136</v>
      </c>
      <c r="J119" s="212" t="s">
        <v>363</v>
      </c>
      <c r="K119" s="211" t="s">
        <v>297</v>
      </c>
      <c r="L119" s="211" t="s">
        <v>393</v>
      </c>
    </row>
    <row r="120" spans="1:12" s="211" customFormat="1" x14ac:dyDescent="0.25">
      <c r="A120" s="211" t="s">
        <v>145</v>
      </c>
      <c r="B120" s="211">
        <v>2492</v>
      </c>
      <c r="C120" s="211" t="s">
        <v>217</v>
      </c>
      <c r="D120" s="211">
        <v>502269601</v>
      </c>
      <c r="E120" s="218">
        <v>1060</v>
      </c>
      <c r="G120" s="211">
        <v>1004</v>
      </c>
      <c r="H120" s="218" t="s">
        <v>370</v>
      </c>
      <c r="I120" s="211" t="s">
        <v>2137</v>
      </c>
      <c r="J120" s="212" t="s">
        <v>363</v>
      </c>
      <c r="K120" s="211" t="s">
        <v>297</v>
      </c>
      <c r="L120" s="211" t="s">
        <v>393</v>
      </c>
    </row>
    <row r="121" spans="1:12" s="211" customFormat="1" x14ac:dyDescent="0.25">
      <c r="A121" s="211" t="s">
        <v>145</v>
      </c>
      <c r="B121" s="211">
        <v>2493</v>
      </c>
      <c r="C121" s="211" t="s">
        <v>218</v>
      </c>
      <c r="D121" s="211">
        <v>192042961</v>
      </c>
      <c r="E121" s="218">
        <v>1080</v>
      </c>
      <c r="F121" s="211">
        <v>1274</v>
      </c>
      <c r="G121" s="211">
        <v>1004</v>
      </c>
      <c r="H121" s="218" t="s">
        <v>295</v>
      </c>
      <c r="I121" s="211" t="s">
        <v>2138</v>
      </c>
      <c r="J121" s="212" t="s">
        <v>363</v>
      </c>
      <c r="K121" s="211" t="s">
        <v>297</v>
      </c>
      <c r="L121" s="211" t="s">
        <v>395</v>
      </c>
    </row>
    <row r="122" spans="1:12" s="211" customFormat="1" x14ac:dyDescent="0.25">
      <c r="A122" s="211" t="s">
        <v>145</v>
      </c>
      <c r="B122" s="211">
        <v>2493</v>
      </c>
      <c r="C122" s="211" t="s">
        <v>218</v>
      </c>
      <c r="D122" s="211">
        <v>502269896</v>
      </c>
      <c r="E122" s="218">
        <v>1060</v>
      </c>
      <c r="F122" s="211">
        <v>1274</v>
      </c>
      <c r="G122" s="211">
        <v>1004</v>
      </c>
      <c r="H122" s="218" t="s">
        <v>370</v>
      </c>
      <c r="I122" s="211" t="s">
        <v>2139</v>
      </c>
      <c r="J122" s="212" t="s">
        <v>363</v>
      </c>
      <c r="K122" s="211" t="s">
        <v>297</v>
      </c>
      <c r="L122" s="211" t="s">
        <v>393</v>
      </c>
    </row>
    <row r="123" spans="1:12" s="211" customFormat="1" x14ac:dyDescent="0.25">
      <c r="A123" s="211" t="s">
        <v>145</v>
      </c>
      <c r="B123" s="211">
        <v>2493</v>
      </c>
      <c r="C123" s="211" t="s">
        <v>218</v>
      </c>
      <c r="D123" s="211">
        <v>502270095</v>
      </c>
      <c r="E123" s="218">
        <v>1060</v>
      </c>
      <c r="G123" s="211">
        <v>1004</v>
      </c>
      <c r="H123" s="218" t="s">
        <v>370</v>
      </c>
      <c r="I123" s="211" t="s">
        <v>2140</v>
      </c>
      <c r="J123" s="212" t="s">
        <v>363</v>
      </c>
      <c r="K123" s="211" t="s">
        <v>297</v>
      </c>
      <c r="L123" s="211" t="s">
        <v>393</v>
      </c>
    </row>
    <row r="124" spans="1:12" s="211" customFormat="1" x14ac:dyDescent="0.25">
      <c r="A124" s="211" t="s">
        <v>145</v>
      </c>
      <c r="B124" s="211">
        <v>2495</v>
      </c>
      <c r="C124" s="211" t="s">
        <v>219</v>
      </c>
      <c r="D124" s="211">
        <v>502360512</v>
      </c>
      <c r="E124" s="218">
        <v>1060</v>
      </c>
      <c r="G124" s="211">
        <v>1004</v>
      </c>
      <c r="H124" s="218" t="s">
        <v>370</v>
      </c>
      <c r="I124" s="211" t="s">
        <v>2141</v>
      </c>
      <c r="J124" s="212" t="s">
        <v>363</v>
      </c>
      <c r="K124" s="211" t="s">
        <v>297</v>
      </c>
      <c r="L124" s="211" t="s">
        <v>393</v>
      </c>
    </row>
    <row r="125" spans="1:12" s="211" customFormat="1" x14ac:dyDescent="0.25">
      <c r="A125" s="211" t="s">
        <v>145</v>
      </c>
      <c r="B125" s="211">
        <v>2495</v>
      </c>
      <c r="C125" s="211" t="s">
        <v>219</v>
      </c>
      <c r="D125" s="211">
        <v>502360513</v>
      </c>
      <c r="E125" s="218">
        <v>1060</v>
      </c>
      <c r="G125" s="211">
        <v>1004</v>
      </c>
      <c r="H125" s="218" t="s">
        <v>370</v>
      </c>
      <c r="I125" s="211" t="s">
        <v>2142</v>
      </c>
      <c r="J125" s="212" t="s">
        <v>363</v>
      </c>
      <c r="K125" s="211" t="s">
        <v>297</v>
      </c>
      <c r="L125" s="211" t="s">
        <v>825</v>
      </c>
    </row>
    <row r="126" spans="1:12" s="211" customFormat="1" x14ac:dyDescent="0.25">
      <c r="A126" s="211" t="s">
        <v>145</v>
      </c>
      <c r="B126" s="211">
        <v>2495</v>
      </c>
      <c r="C126" s="211" t="s">
        <v>219</v>
      </c>
      <c r="D126" s="211">
        <v>502360514</v>
      </c>
      <c r="E126" s="218">
        <v>1060</v>
      </c>
      <c r="G126" s="211">
        <v>1004</v>
      </c>
      <c r="H126" s="218" t="s">
        <v>370</v>
      </c>
      <c r="I126" s="211" t="s">
        <v>2142</v>
      </c>
      <c r="J126" s="212" t="s">
        <v>363</v>
      </c>
      <c r="K126" s="211" t="s">
        <v>297</v>
      </c>
      <c r="L126" s="211" t="s">
        <v>825</v>
      </c>
    </row>
    <row r="127" spans="1:12" s="211" customFormat="1" x14ac:dyDescent="0.25">
      <c r="A127" s="211" t="s">
        <v>145</v>
      </c>
      <c r="B127" s="211">
        <v>2495</v>
      </c>
      <c r="C127" s="211" t="s">
        <v>219</v>
      </c>
      <c r="D127" s="211">
        <v>502360515</v>
      </c>
      <c r="E127" s="218">
        <v>1060</v>
      </c>
      <c r="G127" s="211">
        <v>1004</v>
      </c>
      <c r="H127" s="218" t="s">
        <v>370</v>
      </c>
      <c r="I127" s="211" t="s">
        <v>2143</v>
      </c>
      <c r="J127" s="212" t="s">
        <v>363</v>
      </c>
      <c r="K127" s="211" t="s">
        <v>297</v>
      </c>
      <c r="L127" s="211" t="s">
        <v>393</v>
      </c>
    </row>
    <row r="128" spans="1:12" s="211" customFormat="1" x14ac:dyDescent="0.25">
      <c r="A128" s="211" t="s">
        <v>145</v>
      </c>
      <c r="B128" s="211">
        <v>2495</v>
      </c>
      <c r="C128" s="211" t="s">
        <v>219</v>
      </c>
      <c r="D128" s="211">
        <v>502360521</v>
      </c>
      <c r="E128" s="218">
        <v>1060</v>
      </c>
      <c r="G128" s="211">
        <v>1004</v>
      </c>
      <c r="H128" s="218" t="s">
        <v>370</v>
      </c>
      <c r="I128" s="211" t="s">
        <v>2144</v>
      </c>
      <c r="J128" s="212" t="s">
        <v>363</v>
      </c>
      <c r="K128" s="211" t="s">
        <v>297</v>
      </c>
      <c r="L128" s="211" t="s">
        <v>393</v>
      </c>
    </row>
    <row r="129" spans="1:12" s="211" customFormat="1" x14ac:dyDescent="0.25">
      <c r="A129" s="211" t="s">
        <v>145</v>
      </c>
      <c r="B129" s="211">
        <v>2495</v>
      </c>
      <c r="C129" s="211" t="s">
        <v>219</v>
      </c>
      <c r="D129" s="211">
        <v>502360528</v>
      </c>
      <c r="E129" s="218">
        <v>1060</v>
      </c>
      <c r="G129" s="211">
        <v>1004</v>
      </c>
      <c r="H129" s="218" t="s">
        <v>370</v>
      </c>
      <c r="I129" s="211" t="s">
        <v>2145</v>
      </c>
      <c r="J129" s="212" t="s">
        <v>363</v>
      </c>
      <c r="K129" s="211" t="s">
        <v>297</v>
      </c>
      <c r="L129" s="211" t="s">
        <v>393</v>
      </c>
    </row>
    <row r="130" spans="1:12" s="211" customFormat="1" x14ac:dyDescent="0.25">
      <c r="A130" s="211" t="s">
        <v>145</v>
      </c>
      <c r="B130" s="211">
        <v>2497</v>
      </c>
      <c r="C130" s="211" t="s">
        <v>220</v>
      </c>
      <c r="D130" s="211">
        <v>191974012</v>
      </c>
      <c r="E130" s="218">
        <v>1080</v>
      </c>
      <c r="F130" s="211">
        <v>1274</v>
      </c>
      <c r="G130" s="211">
        <v>1004</v>
      </c>
      <c r="H130" s="218" t="s">
        <v>295</v>
      </c>
      <c r="I130" s="211" t="s">
        <v>2146</v>
      </c>
      <c r="J130" s="212" t="s">
        <v>363</v>
      </c>
      <c r="K130" s="211" t="s">
        <v>297</v>
      </c>
      <c r="L130" s="211" t="s">
        <v>395</v>
      </c>
    </row>
    <row r="131" spans="1:12" s="211" customFormat="1" x14ac:dyDescent="0.25">
      <c r="A131" s="211" t="s">
        <v>145</v>
      </c>
      <c r="B131" s="211">
        <v>2499</v>
      </c>
      <c r="C131" s="211" t="s">
        <v>221</v>
      </c>
      <c r="D131" s="211">
        <v>347865</v>
      </c>
      <c r="E131" s="218">
        <v>1030</v>
      </c>
      <c r="F131" s="211">
        <v>1110</v>
      </c>
      <c r="G131" s="211">
        <v>1004</v>
      </c>
      <c r="H131" s="218" t="s">
        <v>370</v>
      </c>
      <c r="I131" s="211" t="s">
        <v>2147</v>
      </c>
      <c r="J131" s="212" t="s">
        <v>363</v>
      </c>
      <c r="K131" s="211" t="s">
        <v>297</v>
      </c>
      <c r="L131" s="211" t="s">
        <v>397</v>
      </c>
    </row>
    <row r="132" spans="1:12" s="211" customFormat="1" x14ac:dyDescent="0.25">
      <c r="A132" s="211" t="s">
        <v>145</v>
      </c>
      <c r="B132" s="211">
        <v>2499</v>
      </c>
      <c r="C132" s="211" t="s">
        <v>221</v>
      </c>
      <c r="D132" s="211">
        <v>191977001</v>
      </c>
      <c r="E132" s="218">
        <v>1080</v>
      </c>
      <c r="F132" s="211">
        <v>1274</v>
      </c>
      <c r="G132" s="211">
        <v>1004</v>
      </c>
      <c r="H132" s="218" t="s">
        <v>295</v>
      </c>
      <c r="I132" s="211" t="s">
        <v>2148</v>
      </c>
      <c r="J132" s="212" t="s">
        <v>363</v>
      </c>
      <c r="K132" s="211" t="s">
        <v>297</v>
      </c>
      <c r="L132" s="211" t="s">
        <v>395</v>
      </c>
    </row>
    <row r="133" spans="1:12" s="211" customFormat="1" x14ac:dyDescent="0.25">
      <c r="A133" s="211" t="s">
        <v>145</v>
      </c>
      <c r="B133" s="211">
        <v>2499</v>
      </c>
      <c r="C133" s="211" t="s">
        <v>221</v>
      </c>
      <c r="D133" s="211">
        <v>502270506</v>
      </c>
      <c r="E133" s="218">
        <v>1060</v>
      </c>
      <c r="F133" s="211">
        <v>1242</v>
      </c>
      <c r="G133" s="211">
        <v>1004</v>
      </c>
      <c r="H133" s="218" t="s">
        <v>370</v>
      </c>
      <c r="I133" s="211" t="s">
        <v>2149</v>
      </c>
      <c r="J133" s="212" t="s">
        <v>363</v>
      </c>
      <c r="K133" s="211" t="s">
        <v>297</v>
      </c>
      <c r="L133" s="211" t="s">
        <v>393</v>
      </c>
    </row>
    <row r="134" spans="1:12" s="211" customFormat="1" x14ac:dyDescent="0.25">
      <c r="A134" s="211" t="s">
        <v>145</v>
      </c>
      <c r="B134" s="211">
        <v>2499</v>
      </c>
      <c r="C134" s="211" t="s">
        <v>221</v>
      </c>
      <c r="D134" s="211">
        <v>502270585</v>
      </c>
      <c r="E134" s="218">
        <v>1060</v>
      </c>
      <c r="F134" s="211">
        <v>1242</v>
      </c>
      <c r="G134" s="211">
        <v>1004</v>
      </c>
      <c r="H134" s="218" t="s">
        <v>370</v>
      </c>
      <c r="I134" s="211" t="s">
        <v>2150</v>
      </c>
      <c r="J134" s="212" t="s">
        <v>363</v>
      </c>
      <c r="K134" s="211" t="s">
        <v>297</v>
      </c>
      <c r="L134" s="211" t="s">
        <v>393</v>
      </c>
    </row>
    <row r="135" spans="1:12" s="211" customFormat="1" x14ac:dyDescent="0.25">
      <c r="A135" s="211" t="s">
        <v>145</v>
      </c>
      <c r="B135" s="211">
        <v>2499</v>
      </c>
      <c r="C135" s="211" t="s">
        <v>221</v>
      </c>
      <c r="D135" s="211">
        <v>502270668</v>
      </c>
      <c r="E135" s="218">
        <v>1060</v>
      </c>
      <c r="G135" s="211">
        <v>1004</v>
      </c>
      <c r="H135" s="218" t="s">
        <v>370</v>
      </c>
      <c r="I135" s="211" t="s">
        <v>2151</v>
      </c>
      <c r="J135" s="212" t="s">
        <v>363</v>
      </c>
      <c r="K135" s="211" t="s">
        <v>297</v>
      </c>
      <c r="L135" s="211" t="s">
        <v>393</v>
      </c>
    </row>
    <row r="136" spans="1:12" s="211" customFormat="1" x14ac:dyDescent="0.25">
      <c r="A136" s="211" t="s">
        <v>145</v>
      </c>
      <c r="B136" s="211">
        <v>2499</v>
      </c>
      <c r="C136" s="211" t="s">
        <v>221</v>
      </c>
      <c r="D136" s="211">
        <v>502270689</v>
      </c>
      <c r="E136" s="218">
        <v>1060</v>
      </c>
      <c r="F136" s="211">
        <v>1265</v>
      </c>
      <c r="G136" s="211">
        <v>1004</v>
      </c>
      <c r="H136" s="218" t="s">
        <v>370</v>
      </c>
      <c r="I136" s="211" t="s">
        <v>2152</v>
      </c>
      <c r="J136" s="212" t="s">
        <v>363</v>
      </c>
      <c r="K136" s="211" t="s">
        <v>297</v>
      </c>
      <c r="L136" s="211" t="s">
        <v>393</v>
      </c>
    </row>
    <row r="137" spans="1:12" s="211" customFormat="1" x14ac:dyDescent="0.25">
      <c r="A137" s="211" t="s">
        <v>145</v>
      </c>
      <c r="B137" s="211">
        <v>2499</v>
      </c>
      <c r="C137" s="211" t="s">
        <v>221</v>
      </c>
      <c r="D137" s="211">
        <v>502270701</v>
      </c>
      <c r="E137" s="218">
        <v>1060</v>
      </c>
      <c r="G137" s="211">
        <v>1004</v>
      </c>
      <c r="H137" s="218" t="s">
        <v>370</v>
      </c>
      <c r="I137" s="211" t="s">
        <v>2153</v>
      </c>
      <c r="J137" s="212" t="s">
        <v>363</v>
      </c>
      <c r="K137" s="211" t="s">
        <v>297</v>
      </c>
      <c r="L137" s="211" t="s">
        <v>393</v>
      </c>
    </row>
    <row r="138" spans="1:12" s="211" customFormat="1" x14ac:dyDescent="0.25">
      <c r="A138" s="211" t="s">
        <v>145</v>
      </c>
      <c r="B138" s="211">
        <v>2499</v>
      </c>
      <c r="C138" s="211" t="s">
        <v>221</v>
      </c>
      <c r="D138" s="211">
        <v>502270727</v>
      </c>
      <c r="E138" s="218">
        <v>1060</v>
      </c>
      <c r="G138" s="211">
        <v>1004</v>
      </c>
      <c r="H138" s="218" t="s">
        <v>370</v>
      </c>
      <c r="I138" s="211" t="s">
        <v>2154</v>
      </c>
      <c r="J138" s="212" t="s">
        <v>363</v>
      </c>
      <c r="K138" s="211" t="s">
        <v>297</v>
      </c>
      <c r="L138" s="211" t="s">
        <v>393</v>
      </c>
    </row>
    <row r="139" spans="1:12" s="211" customFormat="1" x14ac:dyDescent="0.25">
      <c r="A139" s="211" t="s">
        <v>145</v>
      </c>
      <c r="B139" s="211">
        <v>2501</v>
      </c>
      <c r="C139" s="211" t="s">
        <v>223</v>
      </c>
      <c r="D139" s="211">
        <v>192036571</v>
      </c>
      <c r="E139" s="218">
        <v>1060</v>
      </c>
      <c r="F139" s="211">
        <v>1274</v>
      </c>
      <c r="G139" s="211">
        <v>1004</v>
      </c>
      <c r="H139" s="218" t="s">
        <v>370</v>
      </c>
      <c r="I139" s="211" t="s">
        <v>2155</v>
      </c>
      <c r="J139" s="212" t="s">
        <v>363</v>
      </c>
      <c r="K139" s="211" t="s">
        <v>297</v>
      </c>
      <c r="L139" s="211" t="s">
        <v>393</v>
      </c>
    </row>
    <row r="140" spans="1:12" s="211" customFormat="1" x14ac:dyDescent="0.25">
      <c r="A140" s="211" t="s">
        <v>145</v>
      </c>
      <c r="B140" s="211">
        <v>2502</v>
      </c>
      <c r="C140" s="211" t="s">
        <v>224</v>
      </c>
      <c r="D140" s="211">
        <v>192037238</v>
      </c>
      <c r="E140" s="218">
        <v>1080</v>
      </c>
      <c r="F140" s="211">
        <v>1241</v>
      </c>
      <c r="G140" s="211">
        <v>1004</v>
      </c>
      <c r="H140" s="218" t="s">
        <v>295</v>
      </c>
      <c r="I140" s="211" t="s">
        <v>2156</v>
      </c>
      <c r="J140" s="212" t="s">
        <v>363</v>
      </c>
      <c r="K140" s="211" t="s">
        <v>297</v>
      </c>
      <c r="L140" s="211" t="s">
        <v>395</v>
      </c>
    </row>
    <row r="141" spans="1:12" s="211" customFormat="1" x14ac:dyDescent="0.25">
      <c r="A141" s="211" t="s">
        <v>145</v>
      </c>
      <c r="B141" s="211">
        <v>2502</v>
      </c>
      <c r="C141" s="211" t="s">
        <v>224</v>
      </c>
      <c r="D141" s="211">
        <v>192037250</v>
      </c>
      <c r="E141" s="218">
        <v>1080</v>
      </c>
      <c r="F141" s="211">
        <v>1241</v>
      </c>
      <c r="G141" s="211">
        <v>1004</v>
      </c>
      <c r="H141" s="218" t="s">
        <v>295</v>
      </c>
      <c r="I141" s="211" t="s">
        <v>2157</v>
      </c>
      <c r="J141" s="212" t="s">
        <v>363</v>
      </c>
      <c r="K141" s="211" t="s">
        <v>297</v>
      </c>
      <c r="L141" s="211" t="s">
        <v>395</v>
      </c>
    </row>
    <row r="142" spans="1:12" s="211" customFormat="1" x14ac:dyDescent="0.25">
      <c r="A142" s="211" t="s">
        <v>145</v>
      </c>
      <c r="B142" s="211">
        <v>2502</v>
      </c>
      <c r="C142" s="211" t="s">
        <v>224</v>
      </c>
      <c r="D142" s="211">
        <v>502271021</v>
      </c>
      <c r="E142" s="218">
        <v>1060</v>
      </c>
      <c r="F142" s="211">
        <v>1271</v>
      </c>
      <c r="G142" s="211">
        <v>1004</v>
      </c>
      <c r="H142" s="218" t="s">
        <v>370</v>
      </c>
      <c r="I142" s="211" t="s">
        <v>2158</v>
      </c>
      <c r="J142" s="212" t="s">
        <v>363</v>
      </c>
      <c r="K142" s="211" t="s">
        <v>297</v>
      </c>
      <c r="L142" s="211" t="s">
        <v>393</v>
      </c>
    </row>
    <row r="143" spans="1:12" s="211" customFormat="1" x14ac:dyDescent="0.25">
      <c r="A143" s="211" t="s">
        <v>145</v>
      </c>
      <c r="B143" s="211">
        <v>2503</v>
      </c>
      <c r="C143" s="211" t="s">
        <v>225</v>
      </c>
      <c r="D143" s="211">
        <v>192020568</v>
      </c>
      <c r="E143" s="218">
        <v>1060</v>
      </c>
      <c r="F143" s="211">
        <v>1271</v>
      </c>
      <c r="G143" s="211">
        <v>1004</v>
      </c>
      <c r="H143" s="218" t="s">
        <v>370</v>
      </c>
      <c r="I143" s="211" t="s">
        <v>2159</v>
      </c>
      <c r="J143" s="212" t="s">
        <v>363</v>
      </c>
      <c r="K143" s="211" t="s">
        <v>297</v>
      </c>
      <c r="L143" s="211" t="s">
        <v>393</v>
      </c>
    </row>
    <row r="144" spans="1:12" s="211" customFormat="1" x14ac:dyDescent="0.25">
      <c r="A144" s="211" t="s">
        <v>145</v>
      </c>
      <c r="B144" s="211">
        <v>2503</v>
      </c>
      <c r="C144" s="211" t="s">
        <v>225</v>
      </c>
      <c r="D144" s="211">
        <v>502179340</v>
      </c>
      <c r="E144" s="218">
        <v>1060</v>
      </c>
      <c r="F144" s="211">
        <v>1242</v>
      </c>
      <c r="G144" s="211">
        <v>1004</v>
      </c>
      <c r="H144" s="218" t="s">
        <v>370</v>
      </c>
      <c r="I144" s="211" t="s">
        <v>2160</v>
      </c>
      <c r="J144" s="212" t="s">
        <v>363</v>
      </c>
      <c r="K144" s="211" t="s">
        <v>297</v>
      </c>
      <c r="L144" s="211" t="s">
        <v>393</v>
      </c>
    </row>
    <row r="145" spans="1:12" s="211" customFormat="1" x14ac:dyDescent="0.25">
      <c r="A145" s="211" t="s">
        <v>145</v>
      </c>
      <c r="B145" s="211">
        <v>2503</v>
      </c>
      <c r="C145" s="211" t="s">
        <v>225</v>
      </c>
      <c r="D145" s="211">
        <v>502179341</v>
      </c>
      <c r="E145" s="218">
        <v>1060</v>
      </c>
      <c r="F145" s="211">
        <v>1242</v>
      </c>
      <c r="G145" s="211">
        <v>1004</v>
      </c>
      <c r="H145" s="218" t="s">
        <v>370</v>
      </c>
      <c r="I145" s="211" t="s">
        <v>2161</v>
      </c>
      <c r="J145" s="212" t="s">
        <v>363</v>
      </c>
      <c r="K145" s="211" t="s">
        <v>297</v>
      </c>
      <c r="L145" s="211" t="s">
        <v>393</v>
      </c>
    </row>
    <row r="146" spans="1:12" s="211" customFormat="1" x14ac:dyDescent="0.25">
      <c r="A146" s="211" t="s">
        <v>145</v>
      </c>
      <c r="B146" s="211">
        <v>2503</v>
      </c>
      <c r="C146" s="211" t="s">
        <v>225</v>
      </c>
      <c r="D146" s="211">
        <v>502179342</v>
      </c>
      <c r="E146" s="218">
        <v>1060</v>
      </c>
      <c r="F146" s="211">
        <v>1242</v>
      </c>
      <c r="G146" s="211">
        <v>1004</v>
      </c>
      <c r="H146" s="218" t="s">
        <v>370</v>
      </c>
      <c r="I146" s="211" t="s">
        <v>2162</v>
      </c>
      <c r="J146" s="212" t="s">
        <v>363</v>
      </c>
      <c r="K146" s="211" t="s">
        <v>297</v>
      </c>
      <c r="L146" s="211" t="s">
        <v>393</v>
      </c>
    </row>
    <row r="147" spans="1:12" s="211" customFormat="1" x14ac:dyDescent="0.25">
      <c r="A147" s="211" t="s">
        <v>145</v>
      </c>
      <c r="B147" s="211">
        <v>2503</v>
      </c>
      <c r="C147" s="211" t="s">
        <v>225</v>
      </c>
      <c r="D147" s="211">
        <v>502179343</v>
      </c>
      <c r="E147" s="218">
        <v>1060</v>
      </c>
      <c r="F147" s="211">
        <v>1242</v>
      </c>
      <c r="G147" s="211">
        <v>1004</v>
      </c>
      <c r="H147" s="218" t="s">
        <v>370</v>
      </c>
      <c r="I147" s="211" t="s">
        <v>2163</v>
      </c>
      <c r="J147" s="212" t="s">
        <v>363</v>
      </c>
      <c r="K147" s="211" t="s">
        <v>297</v>
      </c>
      <c r="L147" s="211" t="s">
        <v>393</v>
      </c>
    </row>
    <row r="148" spans="1:12" s="211" customFormat="1" x14ac:dyDescent="0.25">
      <c r="A148" s="211" t="s">
        <v>145</v>
      </c>
      <c r="B148" s="211">
        <v>2503</v>
      </c>
      <c r="C148" s="211" t="s">
        <v>225</v>
      </c>
      <c r="D148" s="211">
        <v>502179344</v>
      </c>
      <c r="E148" s="218">
        <v>1060</v>
      </c>
      <c r="F148" s="211">
        <v>1242</v>
      </c>
      <c r="G148" s="211">
        <v>1004</v>
      </c>
      <c r="H148" s="218" t="s">
        <v>370</v>
      </c>
      <c r="I148" s="211" t="s">
        <v>2164</v>
      </c>
      <c r="J148" s="212" t="s">
        <v>363</v>
      </c>
      <c r="K148" s="211" t="s">
        <v>297</v>
      </c>
      <c r="L148" s="211" t="s">
        <v>393</v>
      </c>
    </row>
    <row r="149" spans="1:12" s="211" customFormat="1" x14ac:dyDescent="0.25">
      <c r="A149" s="211" t="s">
        <v>145</v>
      </c>
      <c r="B149" s="211">
        <v>2503</v>
      </c>
      <c r="C149" s="211" t="s">
        <v>225</v>
      </c>
      <c r="D149" s="211">
        <v>502179345</v>
      </c>
      <c r="E149" s="218">
        <v>1060</v>
      </c>
      <c r="F149" s="211">
        <v>1242</v>
      </c>
      <c r="G149" s="211">
        <v>1004</v>
      </c>
      <c r="H149" s="218" t="s">
        <v>370</v>
      </c>
      <c r="I149" s="211" t="s">
        <v>2165</v>
      </c>
      <c r="J149" s="212" t="s">
        <v>363</v>
      </c>
      <c r="K149" s="211" t="s">
        <v>297</v>
      </c>
      <c r="L149" s="211" t="s">
        <v>393</v>
      </c>
    </row>
    <row r="150" spans="1:12" s="211" customFormat="1" x14ac:dyDescent="0.25">
      <c r="A150" s="211" t="s">
        <v>145</v>
      </c>
      <c r="B150" s="211">
        <v>2503</v>
      </c>
      <c r="C150" s="211" t="s">
        <v>225</v>
      </c>
      <c r="D150" s="211">
        <v>502179346</v>
      </c>
      <c r="E150" s="218">
        <v>1060</v>
      </c>
      <c r="F150" s="211">
        <v>1242</v>
      </c>
      <c r="G150" s="211">
        <v>1004</v>
      </c>
      <c r="H150" s="218" t="s">
        <v>370</v>
      </c>
      <c r="I150" s="211" t="s">
        <v>2166</v>
      </c>
      <c r="J150" s="212" t="s">
        <v>363</v>
      </c>
      <c r="K150" s="211" t="s">
        <v>297</v>
      </c>
      <c r="L150" s="211" t="s">
        <v>393</v>
      </c>
    </row>
    <row r="151" spans="1:12" s="211" customFormat="1" x14ac:dyDescent="0.25">
      <c r="A151" s="211" t="s">
        <v>145</v>
      </c>
      <c r="B151" s="211">
        <v>2503</v>
      </c>
      <c r="C151" s="211" t="s">
        <v>225</v>
      </c>
      <c r="D151" s="211">
        <v>502179348</v>
      </c>
      <c r="E151" s="218">
        <v>1060</v>
      </c>
      <c r="F151" s="211">
        <v>1242</v>
      </c>
      <c r="G151" s="211">
        <v>1004</v>
      </c>
      <c r="H151" s="218" t="s">
        <v>370</v>
      </c>
      <c r="I151" s="211" t="s">
        <v>2167</v>
      </c>
      <c r="J151" s="212" t="s">
        <v>363</v>
      </c>
      <c r="K151" s="211" t="s">
        <v>297</v>
      </c>
      <c r="L151" s="211" t="s">
        <v>393</v>
      </c>
    </row>
    <row r="152" spans="1:12" s="211" customFormat="1" x14ac:dyDescent="0.25">
      <c r="A152" s="211" t="s">
        <v>145</v>
      </c>
      <c r="B152" s="211">
        <v>2503</v>
      </c>
      <c r="C152" s="211" t="s">
        <v>225</v>
      </c>
      <c r="D152" s="211">
        <v>502179389</v>
      </c>
      <c r="E152" s="218">
        <v>1060</v>
      </c>
      <c r="F152" s="211">
        <v>1242</v>
      </c>
      <c r="G152" s="211">
        <v>1004</v>
      </c>
      <c r="H152" s="218" t="s">
        <v>370</v>
      </c>
      <c r="I152" s="211" t="s">
        <v>2168</v>
      </c>
      <c r="J152" s="212" t="s">
        <v>363</v>
      </c>
      <c r="K152" s="211" t="s">
        <v>297</v>
      </c>
      <c r="L152" s="211" t="s">
        <v>393</v>
      </c>
    </row>
    <row r="153" spans="1:12" s="211" customFormat="1" x14ac:dyDescent="0.25">
      <c r="A153" s="211" t="s">
        <v>145</v>
      </c>
      <c r="B153" s="211">
        <v>2503</v>
      </c>
      <c r="C153" s="211" t="s">
        <v>225</v>
      </c>
      <c r="D153" s="211">
        <v>502179449</v>
      </c>
      <c r="E153" s="218">
        <v>1060</v>
      </c>
      <c r="F153" s="211">
        <v>1242</v>
      </c>
      <c r="G153" s="211">
        <v>1004</v>
      </c>
      <c r="H153" s="218" t="s">
        <v>370</v>
      </c>
      <c r="I153" s="211" t="s">
        <v>2169</v>
      </c>
      <c r="J153" s="212" t="s">
        <v>363</v>
      </c>
      <c r="K153" s="211" t="s">
        <v>297</v>
      </c>
      <c r="L153" s="211" t="s">
        <v>393</v>
      </c>
    </row>
    <row r="154" spans="1:12" s="211" customFormat="1" x14ac:dyDescent="0.25">
      <c r="A154" s="211" t="s">
        <v>145</v>
      </c>
      <c r="B154" s="211">
        <v>2503</v>
      </c>
      <c r="C154" s="211" t="s">
        <v>225</v>
      </c>
      <c r="D154" s="211">
        <v>502179483</v>
      </c>
      <c r="E154" s="218">
        <v>1060</v>
      </c>
      <c r="F154" s="211">
        <v>1274</v>
      </c>
      <c r="G154" s="211">
        <v>1004</v>
      </c>
      <c r="H154" s="218" t="s">
        <v>370</v>
      </c>
      <c r="I154" s="211" t="s">
        <v>2170</v>
      </c>
      <c r="J154" s="212" t="s">
        <v>363</v>
      </c>
      <c r="K154" s="211" t="s">
        <v>297</v>
      </c>
      <c r="L154" s="211" t="s">
        <v>393</v>
      </c>
    </row>
    <row r="155" spans="1:12" s="211" customFormat="1" x14ac:dyDescent="0.25">
      <c r="A155" s="211" t="s">
        <v>145</v>
      </c>
      <c r="B155" s="211">
        <v>2503</v>
      </c>
      <c r="C155" s="211" t="s">
        <v>225</v>
      </c>
      <c r="D155" s="211">
        <v>502179594</v>
      </c>
      <c r="E155" s="218">
        <v>1060</v>
      </c>
      <c r="F155" s="211">
        <v>1274</v>
      </c>
      <c r="G155" s="211">
        <v>1004</v>
      </c>
      <c r="H155" s="218" t="s">
        <v>370</v>
      </c>
      <c r="I155" s="211" t="s">
        <v>2171</v>
      </c>
      <c r="J155" s="212" t="s">
        <v>363</v>
      </c>
      <c r="K155" s="211" t="s">
        <v>297</v>
      </c>
      <c r="L155" s="211" t="s">
        <v>393</v>
      </c>
    </row>
    <row r="156" spans="1:12" s="211" customFormat="1" x14ac:dyDescent="0.25">
      <c r="A156" s="211" t="s">
        <v>145</v>
      </c>
      <c r="B156" s="211">
        <v>2503</v>
      </c>
      <c r="C156" s="211" t="s">
        <v>225</v>
      </c>
      <c r="D156" s="211">
        <v>502179597</v>
      </c>
      <c r="E156" s="218">
        <v>1060</v>
      </c>
      <c r="F156" s="211">
        <v>1274</v>
      </c>
      <c r="G156" s="211">
        <v>1004</v>
      </c>
      <c r="H156" s="218" t="s">
        <v>370</v>
      </c>
      <c r="I156" s="211" t="s">
        <v>2172</v>
      </c>
      <c r="J156" s="212" t="s">
        <v>363</v>
      </c>
      <c r="K156" s="211" t="s">
        <v>297</v>
      </c>
      <c r="L156" s="211" t="s">
        <v>393</v>
      </c>
    </row>
    <row r="157" spans="1:12" s="211" customFormat="1" x14ac:dyDescent="0.25">
      <c r="A157" s="211" t="s">
        <v>145</v>
      </c>
      <c r="B157" s="211">
        <v>2503</v>
      </c>
      <c r="C157" s="211" t="s">
        <v>225</v>
      </c>
      <c r="D157" s="211">
        <v>502179602</v>
      </c>
      <c r="E157" s="218">
        <v>1060</v>
      </c>
      <c r="F157" s="211">
        <v>1274</v>
      </c>
      <c r="G157" s="211">
        <v>1004</v>
      </c>
      <c r="H157" s="218" t="s">
        <v>370</v>
      </c>
      <c r="I157" s="211" t="s">
        <v>2173</v>
      </c>
      <c r="J157" s="212" t="s">
        <v>363</v>
      </c>
      <c r="K157" s="211" t="s">
        <v>297</v>
      </c>
      <c r="L157" s="211" t="s">
        <v>393</v>
      </c>
    </row>
    <row r="158" spans="1:12" s="211" customFormat="1" x14ac:dyDescent="0.25">
      <c r="A158" s="211" t="s">
        <v>145</v>
      </c>
      <c r="B158" s="211">
        <v>2503</v>
      </c>
      <c r="C158" s="211" t="s">
        <v>225</v>
      </c>
      <c r="D158" s="211">
        <v>502179633</v>
      </c>
      <c r="E158" s="218">
        <v>1060</v>
      </c>
      <c r="F158" s="211">
        <v>1274</v>
      </c>
      <c r="G158" s="211">
        <v>1004</v>
      </c>
      <c r="H158" s="218" t="s">
        <v>370</v>
      </c>
      <c r="I158" s="211" t="s">
        <v>2174</v>
      </c>
      <c r="J158" s="212" t="s">
        <v>363</v>
      </c>
      <c r="K158" s="211" t="s">
        <v>297</v>
      </c>
      <c r="L158" s="211" t="s">
        <v>393</v>
      </c>
    </row>
    <row r="159" spans="1:12" s="211" customFormat="1" x14ac:dyDescent="0.25">
      <c r="A159" s="211" t="s">
        <v>145</v>
      </c>
      <c r="B159" s="211">
        <v>2503</v>
      </c>
      <c r="C159" s="211" t="s">
        <v>225</v>
      </c>
      <c r="D159" s="211">
        <v>502179635</v>
      </c>
      <c r="E159" s="218">
        <v>1060</v>
      </c>
      <c r="F159" s="211">
        <v>1274</v>
      </c>
      <c r="G159" s="211">
        <v>1004</v>
      </c>
      <c r="H159" s="218" t="s">
        <v>370</v>
      </c>
      <c r="I159" s="211" t="s">
        <v>2175</v>
      </c>
      <c r="J159" s="212" t="s">
        <v>363</v>
      </c>
      <c r="K159" s="211" t="s">
        <v>297</v>
      </c>
      <c r="L159" s="211" t="s">
        <v>393</v>
      </c>
    </row>
    <row r="160" spans="1:12" s="211" customFormat="1" x14ac:dyDescent="0.25">
      <c r="A160" s="211" t="s">
        <v>145</v>
      </c>
      <c r="B160" s="211">
        <v>2503</v>
      </c>
      <c r="C160" s="211" t="s">
        <v>225</v>
      </c>
      <c r="D160" s="211">
        <v>502179637</v>
      </c>
      <c r="E160" s="218">
        <v>1060</v>
      </c>
      <c r="F160" s="211">
        <v>1274</v>
      </c>
      <c r="G160" s="211">
        <v>1004</v>
      </c>
      <c r="H160" s="218" t="s">
        <v>370</v>
      </c>
      <c r="I160" s="211" t="s">
        <v>2176</v>
      </c>
      <c r="J160" s="212" t="s">
        <v>363</v>
      </c>
      <c r="K160" s="211" t="s">
        <v>297</v>
      </c>
      <c r="L160" s="211" t="s">
        <v>393</v>
      </c>
    </row>
    <row r="161" spans="1:12" s="211" customFormat="1" x14ac:dyDescent="0.25">
      <c r="A161" s="211" t="s">
        <v>145</v>
      </c>
      <c r="B161" s="211">
        <v>2503</v>
      </c>
      <c r="C161" s="211" t="s">
        <v>225</v>
      </c>
      <c r="D161" s="211">
        <v>502179697</v>
      </c>
      <c r="E161" s="218">
        <v>1060</v>
      </c>
      <c r="F161" s="211">
        <v>1274</v>
      </c>
      <c r="G161" s="211">
        <v>1004</v>
      </c>
      <c r="H161" s="218" t="s">
        <v>370</v>
      </c>
      <c r="I161" s="211" t="s">
        <v>2177</v>
      </c>
      <c r="J161" s="212" t="s">
        <v>363</v>
      </c>
      <c r="K161" s="211" t="s">
        <v>297</v>
      </c>
      <c r="L161" s="211" t="s">
        <v>393</v>
      </c>
    </row>
    <row r="162" spans="1:12" s="211" customFormat="1" x14ac:dyDescent="0.25">
      <c r="A162" s="211" t="s">
        <v>145</v>
      </c>
      <c r="B162" s="211">
        <v>2503</v>
      </c>
      <c r="C162" s="211" t="s">
        <v>225</v>
      </c>
      <c r="D162" s="211">
        <v>502179726</v>
      </c>
      <c r="E162" s="218">
        <v>1060</v>
      </c>
      <c r="F162" s="211">
        <v>1274</v>
      </c>
      <c r="G162" s="211">
        <v>1004</v>
      </c>
      <c r="H162" s="218" t="s">
        <v>370</v>
      </c>
      <c r="I162" s="211" t="s">
        <v>2178</v>
      </c>
      <c r="J162" s="212" t="s">
        <v>363</v>
      </c>
      <c r="K162" s="211" t="s">
        <v>297</v>
      </c>
      <c r="L162" s="211" t="s">
        <v>393</v>
      </c>
    </row>
    <row r="163" spans="1:12" s="211" customFormat="1" x14ac:dyDescent="0.25">
      <c r="A163" s="211" t="s">
        <v>145</v>
      </c>
      <c r="B163" s="211">
        <v>2503</v>
      </c>
      <c r="C163" s="211" t="s">
        <v>225</v>
      </c>
      <c r="D163" s="211">
        <v>502179741</v>
      </c>
      <c r="E163" s="218">
        <v>1060</v>
      </c>
      <c r="G163" s="211">
        <v>1004</v>
      </c>
      <c r="H163" s="218" t="s">
        <v>370</v>
      </c>
      <c r="I163" s="211" t="s">
        <v>2179</v>
      </c>
      <c r="J163" s="212" t="s">
        <v>363</v>
      </c>
      <c r="K163" s="211" t="s">
        <v>297</v>
      </c>
      <c r="L163" s="211" t="s">
        <v>393</v>
      </c>
    </row>
    <row r="164" spans="1:12" s="211" customFormat="1" x14ac:dyDescent="0.25">
      <c r="A164" s="211" t="s">
        <v>145</v>
      </c>
      <c r="B164" s="211">
        <v>2503</v>
      </c>
      <c r="C164" s="211" t="s">
        <v>225</v>
      </c>
      <c r="D164" s="211">
        <v>502179751</v>
      </c>
      <c r="E164" s="218">
        <v>1060</v>
      </c>
      <c r="F164" s="211">
        <v>1274</v>
      </c>
      <c r="G164" s="211">
        <v>1004</v>
      </c>
      <c r="H164" s="218" t="s">
        <v>370</v>
      </c>
      <c r="I164" s="211" t="s">
        <v>2180</v>
      </c>
      <c r="J164" s="212" t="s">
        <v>363</v>
      </c>
      <c r="K164" s="211" t="s">
        <v>297</v>
      </c>
      <c r="L164" s="211" t="s">
        <v>393</v>
      </c>
    </row>
    <row r="165" spans="1:12" s="211" customFormat="1" x14ac:dyDescent="0.25">
      <c r="A165" s="211" t="s">
        <v>145</v>
      </c>
      <c r="B165" s="211">
        <v>2516</v>
      </c>
      <c r="C165" s="211" t="s">
        <v>229</v>
      </c>
      <c r="D165" s="211">
        <v>192052039</v>
      </c>
      <c r="E165" s="218">
        <v>1060</v>
      </c>
      <c r="F165" s="211">
        <v>1242</v>
      </c>
      <c r="G165" s="211">
        <v>1004</v>
      </c>
      <c r="H165" s="218" t="s">
        <v>370</v>
      </c>
      <c r="I165" s="211" t="s">
        <v>2181</v>
      </c>
      <c r="J165" s="212" t="s">
        <v>363</v>
      </c>
      <c r="K165" s="211" t="s">
        <v>297</v>
      </c>
      <c r="L165" s="211" t="s">
        <v>393</v>
      </c>
    </row>
    <row r="166" spans="1:12" s="211" customFormat="1" x14ac:dyDescent="0.25">
      <c r="A166" s="211" t="s">
        <v>145</v>
      </c>
      <c r="B166" s="211">
        <v>2524</v>
      </c>
      <c r="C166" s="211" t="s">
        <v>235</v>
      </c>
      <c r="D166" s="211">
        <v>192036638</v>
      </c>
      <c r="E166" s="218">
        <v>1080</v>
      </c>
      <c r="F166" s="211">
        <v>1271</v>
      </c>
      <c r="G166" s="211">
        <v>1004</v>
      </c>
      <c r="H166" s="218" t="s">
        <v>295</v>
      </c>
      <c r="I166" s="211" t="s">
        <v>2182</v>
      </c>
      <c r="J166" s="212" t="s">
        <v>363</v>
      </c>
      <c r="K166" s="211" t="s">
        <v>297</v>
      </c>
      <c r="L166" s="211" t="s">
        <v>395</v>
      </c>
    </row>
    <row r="167" spans="1:12" s="211" customFormat="1" x14ac:dyDescent="0.25">
      <c r="A167" s="211" t="s">
        <v>145</v>
      </c>
      <c r="B167" s="211">
        <v>2530</v>
      </c>
      <c r="C167" s="211" t="s">
        <v>241</v>
      </c>
      <c r="D167" s="211">
        <v>191992592</v>
      </c>
      <c r="E167" s="218">
        <v>1080</v>
      </c>
      <c r="F167" s="211">
        <v>1274</v>
      </c>
      <c r="G167" s="211">
        <v>1004</v>
      </c>
      <c r="H167" s="218" t="s">
        <v>295</v>
      </c>
      <c r="I167" s="211" t="s">
        <v>2183</v>
      </c>
      <c r="J167" s="212" t="s">
        <v>363</v>
      </c>
      <c r="K167" s="211" t="s">
        <v>297</v>
      </c>
      <c r="L167" s="211" t="s">
        <v>395</v>
      </c>
    </row>
    <row r="168" spans="1:12" s="211" customFormat="1" x14ac:dyDescent="0.25">
      <c r="A168" s="211" t="s">
        <v>145</v>
      </c>
      <c r="B168" s="211">
        <v>2534</v>
      </c>
      <c r="C168" s="211" t="s">
        <v>243</v>
      </c>
      <c r="D168" s="211">
        <v>192047807</v>
      </c>
      <c r="E168" s="218">
        <v>1060</v>
      </c>
      <c r="G168" s="211">
        <v>1004</v>
      </c>
      <c r="H168" s="218" t="s">
        <v>370</v>
      </c>
      <c r="I168" s="211" t="s">
        <v>2184</v>
      </c>
      <c r="J168" s="212" t="s">
        <v>363</v>
      </c>
      <c r="K168" s="211" t="s">
        <v>297</v>
      </c>
      <c r="L168" s="211" t="s">
        <v>393</v>
      </c>
    </row>
    <row r="169" spans="1:12" s="211" customFormat="1" x14ac:dyDescent="0.25">
      <c r="A169" s="211" t="s">
        <v>145</v>
      </c>
      <c r="B169" s="211">
        <v>2534</v>
      </c>
      <c r="C169" s="211" t="s">
        <v>243</v>
      </c>
      <c r="D169" s="211">
        <v>192047870</v>
      </c>
      <c r="E169" s="218">
        <v>1060</v>
      </c>
      <c r="F169" s="211">
        <v>1242</v>
      </c>
      <c r="G169" s="211">
        <v>1004</v>
      </c>
      <c r="H169" s="218" t="s">
        <v>370</v>
      </c>
      <c r="I169" s="211" t="s">
        <v>2185</v>
      </c>
      <c r="J169" s="212" t="s">
        <v>363</v>
      </c>
      <c r="K169" s="211" t="s">
        <v>297</v>
      </c>
      <c r="L169" s="211" t="s">
        <v>393</v>
      </c>
    </row>
    <row r="170" spans="1:12" s="211" customFormat="1" x14ac:dyDescent="0.25">
      <c r="A170" s="211" t="s">
        <v>145</v>
      </c>
      <c r="B170" s="211">
        <v>2534</v>
      </c>
      <c r="C170" s="211" t="s">
        <v>243</v>
      </c>
      <c r="D170" s="211">
        <v>192048323</v>
      </c>
      <c r="E170" s="218">
        <v>1060</v>
      </c>
      <c r="G170" s="211">
        <v>1004</v>
      </c>
      <c r="H170" s="218" t="s">
        <v>370</v>
      </c>
      <c r="I170" s="211" t="s">
        <v>2186</v>
      </c>
      <c r="J170" s="212" t="s">
        <v>363</v>
      </c>
      <c r="K170" s="211" t="s">
        <v>297</v>
      </c>
      <c r="L170" s="211" t="s">
        <v>393</v>
      </c>
    </row>
    <row r="171" spans="1:12" s="211" customFormat="1" x14ac:dyDescent="0.25">
      <c r="A171" s="211" t="s">
        <v>145</v>
      </c>
      <c r="B171" s="211">
        <v>2535</v>
      </c>
      <c r="C171" s="211" t="s">
        <v>244</v>
      </c>
      <c r="D171" s="211">
        <v>192048510</v>
      </c>
      <c r="E171" s="218">
        <v>1060</v>
      </c>
      <c r="F171" s="211">
        <v>1242</v>
      </c>
      <c r="G171" s="211">
        <v>1004</v>
      </c>
      <c r="H171" s="218" t="s">
        <v>370</v>
      </c>
      <c r="I171" s="211" t="s">
        <v>2187</v>
      </c>
      <c r="J171" s="212" t="s">
        <v>363</v>
      </c>
      <c r="K171" s="211" t="s">
        <v>297</v>
      </c>
      <c r="L171" s="211" t="s">
        <v>1257</v>
      </c>
    </row>
    <row r="172" spans="1:12" s="211" customFormat="1" x14ac:dyDescent="0.25">
      <c r="A172" s="211" t="s">
        <v>145</v>
      </c>
      <c r="B172" s="211">
        <v>2542</v>
      </c>
      <c r="C172" s="211" t="s">
        <v>246</v>
      </c>
      <c r="D172" s="211">
        <v>191874333</v>
      </c>
      <c r="E172" s="218">
        <v>1060</v>
      </c>
      <c r="F172" s="211">
        <v>1252</v>
      </c>
      <c r="G172" s="211">
        <v>1004</v>
      </c>
      <c r="H172" s="218" t="s">
        <v>370</v>
      </c>
      <c r="I172" s="211" t="s">
        <v>2188</v>
      </c>
      <c r="J172" s="212" t="s">
        <v>363</v>
      </c>
      <c r="K172" s="211" t="s">
        <v>297</v>
      </c>
      <c r="L172" s="211" t="s">
        <v>393</v>
      </c>
    </row>
    <row r="173" spans="1:12" s="211" customFormat="1" x14ac:dyDescent="0.25">
      <c r="A173" s="211" t="s">
        <v>145</v>
      </c>
      <c r="B173" s="211">
        <v>2542</v>
      </c>
      <c r="C173" s="211" t="s">
        <v>246</v>
      </c>
      <c r="D173" s="211">
        <v>502271273</v>
      </c>
      <c r="E173" s="218">
        <v>1060</v>
      </c>
      <c r="F173" s="211">
        <v>1252</v>
      </c>
      <c r="G173" s="211">
        <v>1004</v>
      </c>
      <c r="H173" s="218" t="s">
        <v>370</v>
      </c>
      <c r="I173" s="211" t="s">
        <v>2189</v>
      </c>
      <c r="J173" s="212" t="s">
        <v>363</v>
      </c>
      <c r="K173" s="211" t="s">
        <v>297</v>
      </c>
      <c r="L173" s="211" t="s">
        <v>393</v>
      </c>
    </row>
    <row r="174" spans="1:12" s="211" customFormat="1" x14ac:dyDescent="0.25">
      <c r="A174" s="211" t="s">
        <v>145</v>
      </c>
      <c r="B174" s="211">
        <v>2543</v>
      </c>
      <c r="C174" s="211" t="s">
        <v>247</v>
      </c>
      <c r="D174" s="211">
        <v>192043105</v>
      </c>
      <c r="E174" s="218">
        <v>1060</v>
      </c>
      <c r="F174" s="211">
        <v>1242</v>
      </c>
      <c r="G174" s="211">
        <v>1004</v>
      </c>
      <c r="H174" s="218" t="s">
        <v>370</v>
      </c>
      <c r="I174" s="211" t="s">
        <v>2190</v>
      </c>
      <c r="J174" s="212" t="s">
        <v>363</v>
      </c>
      <c r="K174" s="211" t="s">
        <v>297</v>
      </c>
      <c r="L174" s="211" t="s">
        <v>393</v>
      </c>
    </row>
    <row r="175" spans="1:12" s="211" customFormat="1" x14ac:dyDescent="0.25">
      <c r="A175" s="211" t="s">
        <v>145</v>
      </c>
      <c r="B175" s="211">
        <v>2545</v>
      </c>
      <c r="C175" s="211" t="s">
        <v>249</v>
      </c>
      <c r="D175" s="211">
        <v>504150123</v>
      </c>
      <c r="E175" s="218">
        <v>1060</v>
      </c>
      <c r="F175" s="211">
        <v>1242</v>
      </c>
      <c r="G175" s="211">
        <v>1004</v>
      </c>
      <c r="H175" s="218" t="s">
        <v>370</v>
      </c>
      <c r="I175" s="211" t="s">
        <v>2191</v>
      </c>
      <c r="J175" s="212" t="s">
        <v>363</v>
      </c>
      <c r="K175" s="211" t="s">
        <v>297</v>
      </c>
      <c r="L175" s="211" t="s">
        <v>393</v>
      </c>
    </row>
    <row r="176" spans="1:12" s="211" customFormat="1" x14ac:dyDescent="0.25">
      <c r="A176" s="211" t="s">
        <v>145</v>
      </c>
      <c r="B176" s="211">
        <v>2545</v>
      </c>
      <c r="C176" s="211" t="s">
        <v>249</v>
      </c>
      <c r="D176" s="211">
        <v>504150144</v>
      </c>
      <c r="E176" s="218">
        <v>1060</v>
      </c>
      <c r="F176" s="211">
        <v>1263</v>
      </c>
      <c r="G176" s="211">
        <v>1004</v>
      </c>
      <c r="H176" s="218" t="s">
        <v>370</v>
      </c>
      <c r="I176" s="211" t="s">
        <v>2192</v>
      </c>
      <c r="J176" s="212" t="s">
        <v>363</v>
      </c>
      <c r="K176" s="211" t="s">
        <v>297</v>
      </c>
      <c r="L176" s="211" t="s">
        <v>393</v>
      </c>
    </row>
    <row r="177" spans="1:12" s="211" customFormat="1" x14ac:dyDescent="0.25">
      <c r="A177" s="211" t="s">
        <v>145</v>
      </c>
      <c r="B177" s="211">
        <v>2546</v>
      </c>
      <c r="C177" s="211" t="s">
        <v>250</v>
      </c>
      <c r="D177" s="211">
        <v>3004005</v>
      </c>
      <c r="E177" s="218">
        <v>1020</v>
      </c>
      <c r="F177" s="211">
        <v>1110</v>
      </c>
      <c r="G177" s="211">
        <v>1004</v>
      </c>
      <c r="H177" s="218" t="s">
        <v>370</v>
      </c>
      <c r="I177" s="211" t="s">
        <v>2193</v>
      </c>
      <c r="J177" s="212" t="s">
        <v>363</v>
      </c>
      <c r="K177" s="211" t="s">
        <v>297</v>
      </c>
      <c r="L177" s="211" t="s">
        <v>396</v>
      </c>
    </row>
    <row r="178" spans="1:12" s="211" customFormat="1" x14ac:dyDescent="0.25">
      <c r="A178" s="211" t="s">
        <v>145</v>
      </c>
      <c r="B178" s="211">
        <v>2546</v>
      </c>
      <c r="C178" s="211" t="s">
        <v>250</v>
      </c>
      <c r="D178" s="211">
        <v>3073886</v>
      </c>
      <c r="E178" s="218">
        <v>1010</v>
      </c>
      <c r="G178" s="211">
        <v>1004</v>
      </c>
      <c r="H178" s="218" t="s">
        <v>295</v>
      </c>
      <c r="I178" s="211" t="s">
        <v>2194</v>
      </c>
      <c r="J178" s="212" t="s">
        <v>363</v>
      </c>
      <c r="K178" s="211" t="s">
        <v>366</v>
      </c>
      <c r="L178" s="211" t="s">
        <v>371</v>
      </c>
    </row>
    <row r="179" spans="1:12" s="211" customFormat="1" x14ac:dyDescent="0.25">
      <c r="A179" s="211" t="s">
        <v>145</v>
      </c>
      <c r="B179" s="211">
        <v>2546</v>
      </c>
      <c r="C179" s="211" t="s">
        <v>250</v>
      </c>
      <c r="D179" s="211">
        <v>190184210</v>
      </c>
      <c r="E179" s="218">
        <v>1030</v>
      </c>
      <c r="F179" s="211">
        <v>1122</v>
      </c>
      <c r="G179" s="211">
        <v>1004</v>
      </c>
      <c r="H179" s="218" t="s">
        <v>370</v>
      </c>
      <c r="I179" s="211" t="s">
        <v>2195</v>
      </c>
      <c r="J179" s="212" t="s">
        <v>363</v>
      </c>
      <c r="K179" s="211" t="s">
        <v>297</v>
      </c>
      <c r="L179" s="211" t="s">
        <v>397</v>
      </c>
    </row>
    <row r="180" spans="1:12" s="211" customFormat="1" x14ac:dyDescent="0.25">
      <c r="A180" s="211" t="s">
        <v>145</v>
      </c>
      <c r="B180" s="211">
        <v>2546</v>
      </c>
      <c r="C180" s="211" t="s">
        <v>250</v>
      </c>
      <c r="D180" s="211">
        <v>191026317</v>
      </c>
      <c r="E180" s="218">
        <v>1020</v>
      </c>
      <c r="F180" s="211">
        <v>1122</v>
      </c>
      <c r="G180" s="211">
        <v>1004</v>
      </c>
      <c r="H180" s="218" t="s">
        <v>370</v>
      </c>
      <c r="I180" s="211" t="s">
        <v>2196</v>
      </c>
      <c r="J180" s="212" t="s">
        <v>363</v>
      </c>
      <c r="K180" s="211" t="s">
        <v>297</v>
      </c>
      <c r="L180" s="211" t="s">
        <v>2374</v>
      </c>
    </row>
    <row r="181" spans="1:12" s="211" customFormat="1" x14ac:dyDescent="0.25">
      <c r="A181" s="211" t="s">
        <v>145</v>
      </c>
      <c r="B181" s="211">
        <v>2546</v>
      </c>
      <c r="C181" s="211" t="s">
        <v>250</v>
      </c>
      <c r="D181" s="211">
        <v>191026318</v>
      </c>
      <c r="E181" s="218">
        <v>1020</v>
      </c>
      <c r="F181" s="211">
        <v>1122</v>
      </c>
      <c r="G181" s="211">
        <v>1004</v>
      </c>
      <c r="H181" s="218" t="s">
        <v>370</v>
      </c>
      <c r="I181" s="211" t="s">
        <v>2196</v>
      </c>
      <c r="J181" s="212" t="s">
        <v>363</v>
      </c>
      <c r="K181" s="211" t="s">
        <v>297</v>
      </c>
      <c r="L181" s="211" t="s">
        <v>2374</v>
      </c>
    </row>
    <row r="182" spans="1:12" s="211" customFormat="1" x14ac:dyDescent="0.25">
      <c r="A182" s="211" t="s">
        <v>145</v>
      </c>
      <c r="B182" s="211">
        <v>2546</v>
      </c>
      <c r="C182" s="211" t="s">
        <v>250</v>
      </c>
      <c r="D182" s="211">
        <v>191546791</v>
      </c>
      <c r="E182" s="218">
        <v>1060</v>
      </c>
      <c r="F182" s="211">
        <v>1242</v>
      </c>
      <c r="G182" s="211">
        <v>1004</v>
      </c>
      <c r="H182" s="218" t="s">
        <v>370</v>
      </c>
      <c r="I182" s="211" t="s">
        <v>2197</v>
      </c>
      <c r="J182" s="212" t="s">
        <v>363</v>
      </c>
      <c r="K182" s="211" t="s">
        <v>297</v>
      </c>
      <c r="L182" s="211" t="s">
        <v>393</v>
      </c>
    </row>
    <row r="183" spans="1:12" s="211" customFormat="1" x14ac:dyDescent="0.25">
      <c r="A183" s="211" t="s">
        <v>145</v>
      </c>
      <c r="B183" s="211">
        <v>2546</v>
      </c>
      <c r="C183" s="211" t="s">
        <v>250</v>
      </c>
      <c r="D183" s="211">
        <v>191608501</v>
      </c>
      <c r="E183" s="218">
        <v>1060</v>
      </c>
      <c r="F183" s="211">
        <v>1274</v>
      </c>
      <c r="G183" s="211">
        <v>1004</v>
      </c>
      <c r="H183" s="218" t="s">
        <v>370</v>
      </c>
      <c r="I183" s="211" t="s">
        <v>2198</v>
      </c>
      <c r="J183" s="212" t="s">
        <v>363</v>
      </c>
      <c r="K183" s="211" t="s">
        <v>297</v>
      </c>
      <c r="L183" s="211" t="s">
        <v>393</v>
      </c>
    </row>
    <row r="184" spans="1:12" s="211" customFormat="1" x14ac:dyDescent="0.25">
      <c r="A184" s="211" t="s">
        <v>145</v>
      </c>
      <c r="B184" s="211">
        <v>2546</v>
      </c>
      <c r="C184" s="211" t="s">
        <v>250</v>
      </c>
      <c r="D184" s="211">
        <v>191839714</v>
      </c>
      <c r="E184" s="218">
        <v>1060</v>
      </c>
      <c r="F184" s="211">
        <v>1242</v>
      </c>
      <c r="G184" s="211">
        <v>1004</v>
      </c>
      <c r="H184" s="218" t="s">
        <v>370</v>
      </c>
      <c r="I184" s="211" t="s">
        <v>2199</v>
      </c>
      <c r="J184" s="212" t="s">
        <v>363</v>
      </c>
      <c r="K184" s="211" t="s">
        <v>297</v>
      </c>
      <c r="L184" s="211" t="s">
        <v>393</v>
      </c>
    </row>
    <row r="185" spans="1:12" s="211" customFormat="1" x14ac:dyDescent="0.25">
      <c r="A185" s="211" t="s">
        <v>145</v>
      </c>
      <c r="B185" s="211">
        <v>2546</v>
      </c>
      <c r="C185" s="211" t="s">
        <v>250</v>
      </c>
      <c r="D185" s="211">
        <v>191862482</v>
      </c>
      <c r="E185" s="218">
        <v>1060</v>
      </c>
      <c r="F185" s="211">
        <v>1274</v>
      </c>
      <c r="G185" s="211">
        <v>1004</v>
      </c>
      <c r="H185" s="218" t="s">
        <v>370</v>
      </c>
      <c r="I185" s="211" t="s">
        <v>2200</v>
      </c>
      <c r="J185" s="212" t="s">
        <v>363</v>
      </c>
      <c r="K185" s="211" t="s">
        <v>297</v>
      </c>
      <c r="L185" s="211" t="s">
        <v>393</v>
      </c>
    </row>
    <row r="186" spans="1:12" s="211" customFormat="1" x14ac:dyDescent="0.25">
      <c r="A186" s="211" t="s">
        <v>145</v>
      </c>
      <c r="B186" s="211">
        <v>2546</v>
      </c>
      <c r="C186" s="211" t="s">
        <v>250</v>
      </c>
      <c r="D186" s="211">
        <v>191878188</v>
      </c>
      <c r="E186" s="218">
        <v>1060</v>
      </c>
      <c r="F186" s="211">
        <v>1242</v>
      </c>
      <c r="G186" s="211">
        <v>1004</v>
      </c>
      <c r="H186" s="218" t="s">
        <v>370</v>
      </c>
      <c r="I186" s="211" t="s">
        <v>2201</v>
      </c>
      <c r="J186" s="212" t="s">
        <v>363</v>
      </c>
      <c r="K186" s="211" t="s">
        <v>297</v>
      </c>
      <c r="L186" s="211" t="s">
        <v>393</v>
      </c>
    </row>
    <row r="187" spans="1:12" s="211" customFormat="1" x14ac:dyDescent="0.25">
      <c r="A187" s="211" t="s">
        <v>145</v>
      </c>
      <c r="B187" s="211">
        <v>2546</v>
      </c>
      <c r="C187" s="211" t="s">
        <v>250</v>
      </c>
      <c r="D187" s="211">
        <v>191968526</v>
      </c>
      <c r="E187" s="218">
        <v>1060</v>
      </c>
      <c r="F187" s="211">
        <v>1274</v>
      </c>
      <c r="G187" s="211">
        <v>1004</v>
      </c>
      <c r="H187" s="218" t="s">
        <v>370</v>
      </c>
      <c r="I187" s="211" t="s">
        <v>2202</v>
      </c>
      <c r="J187" s="212" t="s">
        <v>363</v>
      </c>
      <c r="K187" s="211" t="s">
        <v>297</v>
      </c>
      <c r="L187" s="211" t="s">
        <v>393</v>
      </c>
    </row>
    <row r="188" spans="1:12" s="211" customFormat="1" x14ac:dyDescent="0.25">
      <c r="A188" s="211" t="s">
        <v>145</v>
      </c>
      <c r="B188" s="211">
        <v>2546</v>
      </c>
      <c r="C188" s="211" t="s">
        <v>250</v>
      </c>
      <c r="D188" s="211">
        <v>192030683</v>
      </c>
      <c r="E188" s="218">
        <v>1060</v>
      </c>
      <c r="F188" s="211">
        <v>1242</v>
      </c>
      <c r="G188" s="211">
        <v>1004</v>
      </c>
      <c r="H188" s="218" t="s">
        <v>370</v>
      </c>
      <c r="I188" s="211" t="s">
        <v>2203</v>
      </c>
      <c r="J188" s="212" t="s">
        <v>363</v>
      </c>
      <c r="K188" s="211" t="s">
        <v>297</v>
      </c>
      <c r="L188" s="211" t="s">
        <v>393</v>
      </c>
    </row>
    <row r="189" spans="1:12" s="211" customFormat="1" x14ac:dyDescent="0.25">
      <c r="A189" s="211" t="s">
        <v>145</v>
      </c>
      <c r="B189" s="211">
        <v>2546</v>
      </c>
      <c r="C189" s="211" t="s">
        <v>250</v>
      </c>
      <c r="D189" s="211">
        <v>504179326</v>
      </c>
      <c r="E189" s="218">
        <v>1060</v>
      </c>
      <c r="F189" s="211">
        <v>1242</v>
      </c>
      <c r="G189" s="211">
        <v>1004</v>
      </c>
      <c r="H189" s="218" t="s">
        <v>370</v>
      </c>
      <c r="I189" s="211" t="s">
        <v>2204</v>
      </c>
      <c r="J189" s="212" t="s">
        <v>363</v>
      </c>
      <c r="K189" s="211" t="s">
        <v>297</v>
      </c>
      <c r="L189" s="211" t="s">
        <v>393</v>
      </c>
    </row>
    <row r="190" spans="1:12" s="211" customFormat="1" x14ac:dyDescent="0.25">
      <c r="A190" s="211" t="s">
        <v>145</v>
      </c>
      <c r="B190" s="211">
        <v>2548</v>
      </c>
      <c r="C190" s="211" t="s">
        <v>252</v>
      </c>
      <c r="D190" s="211">
        <v>190185554</v>
      </c>
      <c r="E190" s="218">
        <v>1080</v>
      </c>
      <c r="F190" s="211">
        <v>1271</v>
      </c>
      <c r="G190" s="211">
        <v>1004</v>
      </c>
      <c r="H190" s="218" t="s">
        <v>295</v>
      </c>
      <c r="I190" s="211" t="s">
        <v>2205</v>
      </c>
      <c r="J190" s="212" t="s">
        <v>363</v>
      </c>
      <c r="K190" s="211" t="s">
        <v>297</v>
      </c>
      <c r="L190" s="211" t="s">
        <v>395</v>
      </c>
    </row>
    <row r="191" spans="1:12" s="211" customFormat="1" x14ac:dyDescent="0.25">
      <c r="A191" s="211" t="s">
        <v>145</v>
      </c>
      <c r="B191" s="211">
        <v>2550</v>
      </c>
      <c r="C191" s="211" t="s">
        <v>254</v>
      </c>
      <c r="D191" s="211">
        <v>502271796</v>
      </c>
      <c r="E191" s="218">
        <v>1080</v>
      </c>
      <c r="F191" s="211">
        <v>1242</v>
      </c>
      <c r="G191" s="211">
        <v>1004</v>
      </c>
      <c r="H191" s="218" t="s">
        <v>295</v>
      </c>
      <c r="I191" s="211" t="s">
        <v>2206</v>
      </c>
      <c r="J191" s="212" t="s">
        <v>363</v>
      </c>
      <c r="K191" s="211" t="s">
        <v>297</v>
      </c>
      <c r="L191" s="211" t="s">
        <v>395</v>
      </c>
    </row>
    <row r="192" spans="1:12" s="211" customFormat="1" x14ac:dyDescent="0.25">
      <c r="A192" s="211" t="s">
        <v>145</v>
      </c>
      <c r="B192" s="211">
        <v>2551</v>
      </c>
      <c r="C192" s="211" t="s">
        <v>255</v>
      </c>
      <c r="D192" s="211">
        <v>191999794</v>
      </c>
      <c r="E192" s="218">
        <v>1080</v>
      </c>
      <c r="F192" s="211">
        <v>1242</v>
      </c>
      <c r="G192" s="211">
        <v>1004</v>
      </c>
      <c r="H192" s="218" t="s">
        <v>295</v>
      </c>
      <c r="I192" s="211" t="s">
        <v>2207</v>
      </c>
      <c r="J192" s="212" t="s">
        <v>363</v>
      </c>
      <c r="K192" s="211" t="s">
        <v>297</v>
      </c>
      <c r="L192" s="211" t="s">
        <v>395</v>
      </c>
    </row>
    <row r="193" spans="1:12" s="211" customFormat="1" x14ac:dyDescent="0.25">
      <c r="A193" s="211" t="s">
        <v>145</v>
      </c>
      <c r="B193" s="211">
        <v>2551</v>
      </c>
      <c r="C193" s="211" t="s">
        <v>255</v>
      </c>
      <c r="D193" s="211">
        <v>504156228</v>
      </c>
      <c r="E193" s="218">
        <v>1060</v>
      </c>
      <c r="G193" s="211">
        <v>1004</v>
      </c>
      <c r="H193" s="218" t="s">
        <v>370</v>
      </c>
      <c r="I193" s="211" t="s">
        <v>2208</v>
      </c>
      <c r="J193" s="212" t="s">
        <v>363</v>
      </c>
      <c r="K193" s="211" t="s">
        <v>297</v>
      </c>
      <c r="L193" s="211" t="s">
        <v>393</v>
      </c>
    </row>
    <row r="194" spans="1:12" s="211" customFormat="1" x14ac:dyDescent="0.25">
      <c r="A194" s="211" t="s">
        <v>145</v>
      </c>
      <c r="B194" s="211">
        <v>2551</v>
      </c>
      <c r="C194" s="211" t="s">
        <v>255</v>
      </c>
      <c r="D194" s="211">
        <v>504156250</v>
      </c>
      <c r="E194" s="218">
        <v>1060</v>
      </c>
      <c r="G194" s="211">
        <v>1004</v>
      </c>
      <c r="H194" s="218" t="s">
        <v>370</v>
      </c>
      <c r="I194" s="211" t="s">
        <v>2209</v>
      </c>
      <c r="J194" s="212" t="s">
        <v>363</v>
      </c>
      <c r="K194" s="211" t="s">
        <v>297</v>
      </c>
      <c r="L194" s="211" t="s">
        <v>393</v>
      </c>
    </row>
    <row r="195" spans="1:12" s="211" customFormat="1" x14ac:dyDescent="0.25">
      <c r="A195" s="211" t="s">
        <v>145</v>
      </c>
      <c r="B195" s="211">
        <v>2551</v>
      </c>
      <c r="C195" s="211" t="s">
        <v>255</v>
      </c>
      <c r="D195" s="211">
        <v>504156262</v>
      </c>
      <c r="E195" s="218">
        <v>1060</v>
      </c>
      <c r="G195" s="211">
        <v>1004</v>
      </c>
      <c r="H195" s="218" t="s">
        <v>370</v>
      </c>
      <c r="I195" s="211" t="s">
        <v>2210</v>
      </c>
      <c r="J195" s="212" t="s">
        <v>363</v>
      </c>
      <c r="K195" s="211" t="s">
        <v>297</v>
      </c>
      <c r="L195" s="211" t="s">
        <v>393</v>
      </c>
    </row>
    <row r="196" spans="1:12" s="211" customFormat="1" x14ac:dyDescent="0.25">
      <c r="A196" s="211" t="s">
        <v>145</v>
      </c>
      <c r="B196" s="211">
        <v>2551</v>
      </c>
      <c r="C196" s="211" t="s">
        <v>255</v>
      </c>
      <c r="D196" s="211">
        <v>504156266</v>
      </c>
      <c r="E196" s="218">
        <v>1060</v>
      </c>
      <c r="G196" s="211">
        <v>1004</v>
      </c>
      <c r="H196" s="218" t="s">
        <v>370</v>
      </c>
      <c r="I196" s="211" t="s">
        <v>2211</v>
      </c>
      <c r="J196" s="212" t="s">
        <v>363</v>
      </c>
      <c r="K196" s="211" t="s">
        <v>297</v>
      </c>
      <c r="L196" s="211" t="s">
        <v>393</v>
      </c>
    </row>
    <row r="197" spans="1:12" s="211" customFormat="1" x14ac:dyDescent="0.25">
      <c r="A197" s="211" t="s">
        <v>145</v>
      </c>
      <c r="B197" s="211">
        <v>2553</v>
      </c>
      <c r="C197" s="211" t="s">
        <v>256</v>
      </c>
      <c r="D197" s="211">
        <v>191995588</v>
      </c>
      <c r="E197" s="218">
        <v>1020</v>
      </c>
      <c r="F197" s="211">
        <v>1110</v>
      </c>
      <c r="G197" s="211">
        <v>1004</v>
      </c>
      <c r="H197" s="218" t="s">
        <v>370</v>
      </c>
      <c r="I197" s="211" t="s">
        <v>2212</v>
      </c>
      <c r="J197" s="212" t="s">
        <v>363</v>
      </c>
      <c r="K197" s="211" t="s">
        <v>297</v>
      </c>
      <c r="L197" s="211" t="s">
        <v>396</v>
      </c>
    </row>
    <row r="198" spans="1:12" s="211" customFormat="1" x14ac:dyDescent="0.25">
      <c r="A198" s="211" t="s">
        <v>145</v>
      </c>
      <c r="B198" s="211">
        <v>2554</v>
      </c>
      <c r="C198" s="211" t="s">
        <v>257</v>
      </c>
      <c r="D198" s="211">
        <v>368889</v>
      </c>
      <c r="E198" s="218">
        <v>1040</v>
      </c>
      <c r="G198" s="211">
        <v>1004</v>
      </c>
      <c r="H198" s="218" t="s">
        <v>370</v>
      </c>
      <c r="I198" s="211" t="s">
        <v>2213</v>
      </c>
      <c r="J198" s="212" t="s">
        <v>363</v>
      </c>
      <c r="K198" s="211" t="s">
        <v>297</v>
      </c>
      <c r="L198" s="211" t="s">
        <v>398</v>
      </c>
    </row>
    <row r="199" spans="1:12" s="211" customFormat="1" x14ac:dyDescent="0.25">
      <c r="A199" s="211" t="s">
        <v>145</v>
      </c>
      <c r="B199" s="211">
        <v>2555</v>
      </c>
      <c r="C199" s="211" t="s">
        <v>258</v>
      </c>
      <c r="D199" s="211">
        <v>191997966</v>
      </c>
      <c r="E199" s="218">
        <v>1080</v>
      </c>
      <c r="F199" s="211">
        <v>1242</v>
      </c>
      <c r="G199" s="211">
        <v>1004</v>
      </c>
      <c r="H199" s="218" t="s">
        <v>295</v>
      </c>
      <c r="I199" s="211" t="s">
        <v>2214</v>
      </c>
      <c r="J199" s="212" t="s">
        <v>363</v>
      </c>
      <c r="K199" s="211" t="s">
        <v>297</v>
      </c>
      <c r="L199" s="211" t="s">
        <v>395</v>
      </c>
    </row>
    <row r="200" spans="1:12" s="211" customFormat="1" x14ac:dyDescent="0.25">
      <c r="A200" s="211" t="s">
        <v>145</v>
      </c>
      <c r="B200" s="211">
        <v>2555</v>
      </c>
      <c r="C200" s="211" t="s">
        <v>258</v>
      </c>
      <c r="D200" s="211">
        <v>192000511</v>
      </c>
      <c r="E200" s="218">
        <v>1060</v>
      </c>
      <c r="F200" s="211">
        <v>1251</v>
      </c>
      <c r="G200" s="211">
        <v>1004</v>
      </c>
      <c r="H200" s="218" t="s">
        <v>370</v>
      </c>
      <c r="I200" s="211" t="s">
        <v>2215</v>
      </c>
      <c r="J200" s="212" t="s">
        <v>363</v>
      </c>
      <c r="K200" s="211" t="s">
        <v>297</v>
      </c>
      <c r="L200" s="211" t="s">
        <v>393</v>
      </c>
    </row>
    <row r="201" spans="1:12" s="211" customFormat="1" x14ac:dyDescent="0.25">
      <c r="A201" s="211" t="s">
        <v>145</v>
      </c>
      <c r="B201" s="211">
        <v>2556</v>
      </c>
      <c r="C201" s="211" t="s">
        <v>259</v>
      </c>
      <c r="D201" s="211">
        <v>369790</v>
      </c>
      <c r="E201" s="218">
        <v>1020</v>
      </c>
      <c r="F201" s="211">
        <v>1122</v>
      </c>
      <c r="G201" s="211">
        <v>1004</v>
      </c>
      <c r="H201" s="218" t="s">
        <v>370</v>
      </c>
      <c r="I201" s="211" t="s">
        <v>2216</v>
      </c>
      <c r="J201" s="212" t="s">
        <v>363</v>
      </c>
      <c r="K201" s="211" t="s">
        <v>297</v>
      </c>
      <c r="L201" s="211" t="s">
        <v>396</v>
      </c>
    </row>
    <row r="202" spans="1:12" s="211" customFormat="1" x14ac:dyDescent="0.25">
      <c r="A202" s="211" t="s">
        <v>145</v>
      </c>
      <c r="B202" s="211">
        <v>2556</v>
      </c>
      <c r="C202" s="211" t="s">
        <v>259</v>
      </c>
      <c r="D202" s="211">
        <v>101425645</v>
      </c>
      <c r="E202" s="218">
        <v>1060</v>
      </c>
      <c r="G202" s="211">
        <v>1004</v>
      </c>
      <c r="H202" s="218" t="s">
        <v>370</v>
      </c>
      <c r="I202" s="211" t="s">
        <v>2217</v>
      </c>
      <c r="J202" s="212" t="s">
        <v>363</v>
      </c>
      <c r="K202" s="211" t="s">
        <v>297</v>
      </c>
      <c r="L202" s="211" t="s">
        <v>393</v>
      </c>
    </row>
    <row r="203" spans="1:12" s="211" customFormat="1" x14ac:dyDescent="0.25">
      <c r="A203" s="211" t="s">
        <v>145</v>
      </c>
      <c r="B203" s="211">
        <v>2556</v>
      </c>
      <c r="C203" s="211" t="s">
        <v>259</v>
      </c>
      <c r="D203" s="211">
        <v>190124723</v>
      </c>
      <c r="E203" s="218">
        <v>1060</v>
      </c>
      <c r="F203" s="211">
        <v>1242</v>
      </c>
      <c r="G203" s="211">
        <v>1004</v>
      </c>
      <c r="H203" s="218" t="s">
        <v>370</v>
      </c>
      <c r="I203" s="211" t="s">
        <v>2218</v>
      </c>
      <c r="J203" s="212" t="s">
        <v>363</v>
      </c>
      <c r="K203" s="211" t="s">
        <v>297</v>
      </c>
      <c r="L203" s="211" t="s">
        <v>393</v>
      </c>
    </row>
    <row r="204" spans="1:12" s="211" customFormat="1" x14ac:dyDescent="0.25">
      <c r="A204" s="211" t="s">
        <v>145</v>
      </c>
      <c r="B204" s="211">
        <v>2556</v>
      </c>
      <c r="C204" s="211" t="s">
        <v>259</v>
      </c>
      <c r="D204" s="211">
        <v>190203680</v>
      </c>
      <c r="E204" s="218">
        <v>1010</v>
      </c>
      <c r="G204" s="211">
        <v>1004</v>
      </c>
      <c r="H204" s="218" t="s">
        <v>295</v>
      </c>
      <c r="I204" s="211" t="s">
        <v>2219</v>
      </c>
      <c r="J204" s="212" t="s">
        <v>363</v>
      </c>
      <c r="K204" s="211" t="s">
        <v>366</v>
      </c>
      <c r="L204" s="211" t="s">
        <v>372</v>
      </c>
    </row>
    <row r="205" spans="1:12" s="211" customFormat="1" x14ac:dyDescent="0.25">
      <c r="A205" s="211" t="s">
        <v>145</v>
      </c>
      <c r="B205" s="211">
        <v>2556</v>
      </c>
      <c r="C205" s="211" t="s">
        <v>259</v>
      </c>
      <c r="D205" s="211">
        <v>191751133</v>
      </c>
      <c r="E205" s="218">
        <v>1060</v>
      </c>
      <c r="F205" s="211">
        <v>1242</v>
      </c>
      <c r="G205" s="211">
        <v>1004</v>
      </c>
      <c r="H205" s="218" t="s">
        <v>370</v>
      </c>
      <c r="I205" s="211" t="s">
        <v>2220</v>
      </c>
      <c r="J205" s="212" t="s">
        <v>363</v>
      </c>
      <c r="K205" s="211" t="s">
        <v>297</v>
      </c>
      <c r="L205" s="211" t="s">
        <v>393</v>
      </c>
    </row>
    <row r="206" spans="1:12" s="211" customFormat="1" x14ac:dyDescent="0.25">
      <c r="A206" s="211" t="s">
        <v>145</v>
      </c>
      <c r="B206" s="211">
        <v>2556</v>
      </c>
      <c r="C206" s="211" t="s">
        <v>259</v>
      </c>
      <c r="D206" s="211">
        <v>191858161</v>
      </c>
      <c r="E206" s="218">
        <v>1060</v>
      </c>
      <c r="F206" s="211">
        <v>1242</v>
      </c>
      <c r="G206" s="211">
        <v>1004</v>
      </c>
      <c r="H206" s="218" t="s">
        <v>370</v>
      </c>
      <c r="I206" s="211" t="s">
        <v>2221</v>
      </c>
      <c r="J206" s="212" t="s">
        <v>363</v>
      </c>
      <c r="K206" s="211" t="s">
        <v>297</v>
      </c>
      <c r="L206" s="211" t="s">
        <v>393</v>
      </c>
    </row>
    <row r="207" spans="1:12" s="211" customFormat="1" x14ac:dyDescent="0.25">
      <c r="A207" s="211" t="s">
        <v>145</v>
      </c>
      <c r="B207" s="211">
        <v>2556</v>
      </c>
      <c r="C207" s="211" t="s">
        <v>259</v>
      </c>
      <c r="D207" s="211">
        <v>504159223</v>
      </c>
      <c r="E207" s="218">
        <v>1060</v>
      </c>
      <c r="F207" s="211">
        <v>1274</v>
      </c>
      <c r="G207" s="211">
        <v>1004</v>
      </c>
      <c r="H207" s="218" t="s">
        <v>370</v>
      </c>
      <c r="I207" s="211" t="s">
        <v>2222</v>
      </c>
      <c r="J207" s="212" t="s">
        <v>363</v>
      </c>
      <c r="K207" s="211" t="s">
        <v>297</v>
      </c>
      <c r="L207" s="211" t="s">
        <v>393</v>
      </c>
    </row>
    <row r="208" spans="1:12" s="211" customFormat="1" x14ac:dyDescent="0.25">
      <c r="A208" s="211" t="s">
        <v>145</v>
      </c>
      <c r="B208" s="211">
        <v>2556</v>
      </c>
      <c r="C208" s="211" t="s">
        <v>259</v>
      </c>
      <c r="D208" s="211">
        <v>504159371</v>
      </c>
      <c r="E208" s="218">
        <v>1060</v>
      </c>
      <c r="F208" s="211">
        <v>1242</v>
      </c>
      <c r="G208" s="211">
        <v>1004</v>
      </c>
      <c r="H208" s="218" t="s">
        <v>370</v>
      </c>
      <c r="I208" s="211" t="s">
        <v>2223</v>
      </c>
      <c r="J208" s="212" t="s">
        <v>363</v>
      </c>
      <c r="K208" s="211" t="s">
        <v>297</v>
      </c>
      <c r="L208" s="211" t="s">
        <v>393</v>
      </c>
    </row>
    <row r="209" spans="1:12" s="211" customFormat="1" x14ac:dyDescent="0.25">
      <c r="A209" s="211" t="s">
        <v>145</v>
      </c>
      <c r="B209" s="211">
        <v>2556</v>
      </c>
      <c r="C209" s="211" t="s">
        <v>259</v>
      </c>
      <c r="D209" s="211">
        <v>504159604</v>
      </c>
      <c r="E209" s="218">
        <v>1060</v>
      </c>
      <c r="G209" s="211">
        <v>1004</v>
      </c>
      <c r="H209" s="218" t="s">
        <v>370</v>
      </c>
      <c r="I209" s="211" t="s">
        <v>2224</v>
      </c>
      <c r="J209" s="212" t="s">
        <v>363</v>
      </c>
      <c r="K209" s="211" t="s">
        <v>297</v>
      </c>
      <c r="L209" s="211" t="s">
        <v>393</v>
      </c>
    </row>
    <row r="210" spans="1:12" s="211" customFormat="1" x14ac:dyDescent="0.25">
      <c r="A210" s="211" t="s">
        <v>145</v>
      </c>
      <c r="B210" s="211">
        <v>2556</v>
      </c>
      <c r="C210" s="211" t="s">
        <v>259</v>
      </c>
      <c r="D210" s="211">
        <v>504159658</v>
      </c>
      <c r="E210" s="218">
        <v>1060</v>
      </c>
      <c r="G210" s="211">
        <v>1004</v>
      </c>
      <c r="H210" s="218" t="s">
        <v>370</v>
      </c>
      <c r="I210" s="211" t="s">
        <v>2225</v>
      </c>
      <c r="J210" s="212" t="s">
        <v>363</v>
      </c>
      <c r="K210" s="211" t="s">
        <v>297</v>
      </c>
      <c r="L210" s="211" t="s">
        <v>393</v>
      </c>
    </row>
    <row r="211" spans="1:12" s="211" customFormat="1" x14ac:dyDescent="0.25">
      <c r="A211" s="211" t="s">
        <v>145</v>
      </c>
      <c r="B211" s="211">
        <v>2556</v>
      </c>
      <c r="C211" s="211" t="s">
        <v>259</v>
      </c>
      <c r="D211" s="211">
        <v>504159669</v>
      </c>
      <c r="E211" s="218">
        <v>1060</v>
      </c>
      <c r="G211" s="211">
        <v>1004</v>
      </c>
      <c r="H211" s="218" t="s">
        <v>370</v>
      </c>
      <c r="I211" s="211" t="s">
        <v>2226</v>
      </c>
      <c r="J211" s="212" t="s">
        <v>363</v>
      </c>
      <c r="K211" s="211" t="s">
        <v>297</v>
      </c>
      <c r="L211" s="211" t="s">
        <v>393</v>
      </c>
    </row>
    <row r="212" spans="1:12" s="211" customFormat="1" x14ac:dyDescent="0.25">
      <c r="A212" s="211" t="s">
        <v>145</v>
      </c>
      <c r="B212" s="211">
        <v>2556</v>
      </c>
      <c r="C212" s="211" t="s">
        <v>259</v>
      </c>
      <c r="D212" s="211">
        <v>504159670</v>
      </c>
      <c r="E212" s="218">
        <v>1060</v>
      </c>
      <c r="G212" s="211">
        <v>1004</v>
      </c>
      <c r="H212" s="218" t="s">
        <v>370</v>
      </c>
      <c r="I212" s="211" t="s">
        <v>2227</v>
      </c>
      <c r="J212" s="212" t="s">
        <v>363</v>
      </c>
      <c r="K212" s="211" t="s">
        <v>297</v>
      </c>
      <c r="L212" s="211" t="s">
        <v>393</v>
      </c>
    </row>
    <row r="213" spans="1:12" s="211" customFormat="1" x14ac:dyDescent="0.25">
      <c r="A213" s="211" t="s">
        <v>145</v>
      </c>
      <c r="B213" s="211">
        <v>2556</v>
      </c>
      <c r="C213" s="211" t="s">
        <v>259</v>
      </c>
      <c r="D213" s="211">
        <v>504159679</v>
      </c>
      <c r="E213" s="218">
        <v>1060</v>
      </c>
      <c r="G213" s="211">
        <v>1004</v>
      </c>
      <c r="H213" s="218" t="s">
        <v>370</v>
      </c>
      <c r="I213" s="211" t="s">
        <v>2228</v>
      </c>
      <c r="J213" s="212" t="s">
        <v>363</v>
      </c>
      <c r="K213" s="211" t="s">
        <v>297</v>
      </c>
      <c r="L213" s="211" t="s">
        <v>393</v>
      </c>
    </row>
    <row r="214" spans="1:12" s="211" customFormat="1" x14ac:dyDescent="0.25">
      <c r="A214" s="211" t="s">
        <v>145</v>
      </c>
      <c r="B214" s="211">
        <v>2556</v>
      </c>
      <c r="C214" s="211" t="s">
        <v>259</v>
      </c>
      <c r="D214" s="211">
        <v>504159681</v>
      </c>
      <c r="E214" s="218">
        <v>1060</v>
      </c>
      <c r="G214" s="211">
        <v>1004</v>
      </c>
      <c r="H214" s="218" t="s">
        <v>370</v>
      </c>
      <c r="I214" s="211" t="s">
        <v>2229</v>
      </c>
      <c r="J214" s="212" t="s">
        <v>363</v>
      </c>
      <c r="K214" s="211" t="s">
        <v>297</v>
      </c>
      <c r="L214" s="211" t="s">
        <v>393</v>
      </c>
    </row>
    <row r="215" spans="1:12" s="211" customFormat="1" x14ac:dyDescent="0.25">
      <c r="A215" s="211" t="s">
        <v>145</v>
      </c>
      <c r="B215" s="211">
        <v>2556</v>
      </c>
      <c r="C215" s="211" t="s">
        <v>259</v>
      </c>
      <c r="D215" s="211">
        <v>504159706</v>
      </c>
      <c r="E215" s="218">
        <v>1060</v>
      </c>
      <c r="G215" s="211">
        <v>1004</v>
      </c>
      <c r="H215" s="218" t="s">
        <v>370</v>
      </c>
      <c r="I215" s="211" t="s">
        <v>2230</v>
      </c>
      <c r="J215" s="212" t="s">
        <v>363</v>
      </c>
      <c r="K215" s="211" t="s">
        <v>297</v>
      </c>
      <c r="L215" s="211" t="s">
        <v>393</v>
      </c>
    </row>
    <row r="216" spans="1:12" s="211" customFormat="1" x14ac:dyDescent="0.25">
      <c r="A216" s="211" t="s">
        <v>145</v>
      </c>
      <c r="B216" s="211">
        <v>2572</v>
      </c>
      <c r="C216" s="211" t="s">
        <v>261</v>
      </c>
      <c r="D216" s="211">
        <v>191952400</v>
      </c>
      <c r="E216" s="218">
        <v>1060</v>
      </c>
      <c r="F216" s="211">
        <v>1251</v>
      </c>
      <c r="G216" s="211">
        <v>1004</v>
      </c>
      <c r="H216" s="218" t="s">
        <v>370</v>
      </c>
      <c r="I216" s="211" t="s">
        <v>2231</v>
      </c>
      <c r="J216" s="212" t="s">
        <v>363</v>
      </c>
      <c r="K216" s="211" t="s">
        <v>297</v>
      </c>
      <c r="L216" s="211" t="s">
        <v>393</v>
      </c>
    </row>
    <row r="217" spans="1:12" s="211" customFormat="1" x14ac:dyDescent="0.25">
      <c r="A217" s="211" t="s">
        <v>145</v>
      </c>
      <c r="B217" s="211">
        <v>2573</v>
      </c>
      <c r="C217" s="211" t="s">
        <v>262</v>
      </c>
      <c r="D217" s="211">
        <v>191892668</v>
      </c>
      <c r="E217" s="218">
        <v>1060</v>
      </c>
      <c r="F217" s="211">
        <v>1242</v>
      </c>
      <c r="G217" s="211">
        <v>1004</v>
      </c>
      <c r="H217" s="218" t="s">
        <v>370</v>
      </c>
      <c r="I217" s="211" t="s">
        <v>2232</v>
      </c>
      <c r="J217" s="212" t="s">
        <v>363</v>
      </c>
      <c r="K217" s="211" t="s">
        <v>297</v>
      </c>
      <c r="L217" s="211" t="s">
        <v>393</v>
      </c>
    </row>
    <row r="218" spans="1:12" s="211" customFormat="1" x14ac:dyDescent="0.25">
      <c r="A218" s="211" t="s">
        <v>145</v>
      </c>
      <c r="B218" s="211">
        <v>2573</v>
      </c>
      <c r="C218" s="211" t="s">
        <v>262</v>
      </c>
      <c r="D218" s="211">
        <v>191971666</v>
      </c>
      <c r="E218" s="218">
        <v>1060</v>
      </c>
      <c r="F218" s="211">
        <v>1242</v>
      </c>
      <c r="G218" s="211">
        <v>1004</v>
      </c>
      <c r="H218" s="218" t="s">
        <v>370</v>
      </c>
      <c r="I218" s="211" t="s">
        <v>2233</v>
      </c>
      <c r="J218" s="212" t="s">
        <v>363</v>
      </c>
      <c r="K218" s="211" t="s">
        <v>297</v>
      </c>
      <c r="L218" s="211" t="s">
        <v>393</v>
      </c>
    </row>
    <row r="219" spans="1:12" s="211" customFormat="1" x14ac:dyDescent="0.25">
      <c r="A219" s="211" t="s">
        <v>145</v>
      </c>
      <c r="B219" s="211">
        <v>2573</v>
      </c>
      <c r="C219" s="211" t="s">
        <v>262</v>
      </c>
      <c r="D219" s="211">
        <v>192009023</v>
      </c>
      <c r="E219" s="218">
        <v>1060</v>
      </c>
      <c r="F219" s="211">
        <v>1242</v>
      </c>
      <c r="G219" s="211">
        <v>1004</v>
      </c>
      <c r="H219" s="218" t="s">
        <v>370</v>
      </c>
      <c r="I219" s="211" t="s">
        <v>2234</v>
      </c>
      <c r="J219" s="212" t="s">
        <v>363</v>
      </c>
      <c r="K219" s="211" t="s">
        <v>297</v>
      </c>
      <c r="L219" s="211" t="s">
        <v>393</v>
      </c>
    </row>
    <row r="220" spans="1:12" s="211" customFormat="1" x14ac:dyDescent="0.25">
      <c r="A220" s="211" t="s">
        <v>145</v>
      </c>
      <c r="B220" s="211">
        <v>2573</v>
      </c>
      <c r="C220" s="211" t="s">
        <v>262</v>
      </c>
      <c r="D220" s="211">
        <v>502180764</v>
      </c>
      <c r="E220" s="218">
        <v>1060</v>
      </c>
      <c r="F220" s="211">
        <v>1242</v>
      </c>
      <c r="G220" s="211">
        <v>1004</v>
      </c>
      <c r="H220" s="218" t="s">
        <v>370</v>
      </c>
      <c r="I220" s="211" t="s">
        <v>2235</v>
      </c>
      <c r="J220" s="212" t="s">
        <v>363</v>
      </c>
      <c r="K220" s="211" t="s">
        <v>297</v>
      </c>
      <c r="L220" s="211" t="s">
        <v>393</v>
      </c>
    </row>
    <row r="221" spans="1:12" s="211" customFormat="1" x14ac:dyDescent="0.25">
      <c r="A221" s="211" t="s">
        <v>145</v>
      </c>
      <c r="B221" s="211">
        <v>2575</v>
      </c>
      <c r="C221" s="211" t="s">
        <v>264</v>
      </c>
      <c r="D221" s="211">
        <v>191981103</v>
      </c>
      <c r="E221" s="218">
        <v>1080</v>
      </c>
      <c r="F221" s="211">
        <v>1274</v>
      </c>
      <c r="G221" s="211">
        <v>1004</v>
      </c>
      <c r="H221" s="218" t="s">
        <v>295</v>
      </c>
      <c r="I221" s="211" t="s">
        <v>2236</v>
      </c>
      <c r="J221" s="212" t="s">
        <v>363</v>
      </c>
      <c r="K221" s="211" t="s">
        <v>297</v>
      </c>
      <c r="L221" s="211" t="s">
        <v>395</v>
      </c>
    </row>
    <row r="222" spans="1:12" s="211" customFormat="1" x14ac:dyDescent="0.25">
      <c r="A222" s="211" t="s">
        <v>145</v>
      </c>
      <c r="B222" s="211">
        <v>2575</v>
      </c>
      <c r="C222" s="211" t="s">
        <v>264</v>
      </c>
      <c r="D222" s="211">
        <v>191983747</v>
      </c>
      <c r="E222" s="218">
        <v>1080</v>
      </c>
      <c r="F222" s="211">
        <v>1274</v>
      </c>
      <c r="G222" s="211">
        <v>1004</v>
      </c>
      <c r="H222" s="218" t="s">
        <v>295</v>
      </c>
      <c r="I222" s="211" t="s">
        <v>2237</v>
      </c>
      <c r="J222" s="212" t="s">
        <v>363</v>
      </c>
      <c r="K222" s="211" t="s">
        <v>297</v>
      </c>
      <c r="L222" s="211" t="s">
        <v>395</v>
      </c>
    </row>
    <row r="223" spans="1:12" s="211" customFormat="1" x14ac:dyDescent="0.25">
      <c r="A223" s="211" t="s">
        <v>145</v>
      </c>
      <c r="B223" s="211">
        <v>2575</v>
      </c>
      <c r="C223" s="211" t="s">
        <v>264</v>
      </c>
      <c r="D223" s="211">
        <v>191983748</v>
      </c>
      <c r="E223" s="218">
        <v>1080</v>
      </c>
      <c r="F223" s="211">
        <v>1274</v>
      </c>
      <c r="G223" s="211">
        <v>1004</v>
      </c>
      <c r="H223" s="218" t="s">
        <v>295</v>
      </c>
      <c r="I223" s="211" t="s">
        <v>2238</v>
      </c>
      <c r="J223" s="212" t="s">
        <v>363</v>
      </c>
      <c r="K223" s="211" t="s">
        <v>297</v>
      </c>
      <c r="L223" s="211" t="s">
        <v>395</v>
      </c>
    </row>
    <row r="224" spans="1:12" s="211" customFormat="1" x14ac:dyDescent="0.25">
      <c r="A224" s="211" t="s">
        <v>145</v>
      </c>
      <c r="B224" s="211">
        <v>2575</v>
      </c>
      <c r="C224" s="211" t="s">
        <v>264</v>
      </c>
      <c r="D224" s="211">
        <v>192036767</v>
      </c>
      <c r="E224" s="218">
        <v>1080</v>
      </c>
      <c r="F224" s="211">
        <v>1242</v>
      </c>
      <c r="G224" s="211">
        <v>1004</v>
      </c>
      <c r="H224" s="218" t="s">
        <v>295</v>
      </c>
      <c r="I224" s="211" t="s">
        <v>2239</v>
      </c>
      <c r="J224" s="212" t="s">
        <v>363</v>
      </c>
      <c r="K224" s="211" t="s">
        <v>297</v>
      </c>
      <c r="L224" s="211" t="s">
        <v>395</v>
      </c>
    </row>
    <row r="225" spans="1:12" s="211" customFormat="1" x14ac:dyDescent="0.25">
      <c r="A225" s="211" t="s">
        <v>145</v>
      </c>
      <c r="B225" s="211">
        <v>2575</v>
      </c>
      <c r="C225" s="211" t="s">
        <v>264</v>
      </c>
      <c r="D225" s="211">
        <v>192038537</v>
      </c>
      <c r="E225" s="218">
        <v>1080</v>
      </c>
      <c r="F225" s="211">
        <v>1274</v>
      </c>
      <c r="G225" s="211">
        <v>1004</v>
      </c>
      <c r="H225" s="218" t="s">
        <v>295</v>
      </c>
      <c r="I225" s="211" t="s">
        <v>2240</v>
      </c>
      <c r="J225" s="212" t="s">
        <v>363</v>
      </c>
      <c r="K225" s="211" t="s">
        <v>297</v>
      </c>
      <c r="L225" s="211" t="s">
        <v>395</v>
      </c>
    </row>
    <row r="226" spans="1:12" s="211" customFormat="1" x14ac:dyDescent="0.25">
      <c r="A226" s="211" t="s">
        <v>145</v>
      </c>
      <c r="B226" s="211">
        <v>2575</v>
      </c>
      <c r="C226" s="211" t="s">
        <v>264</v>
      </c>
      <c r="D226" s="211">
        <v>192042478</v>
      </c>
      <c r="E226" s="218">
        <v>1080</v>
      </c>
      <c r="F226" s="211">
        <v>1274</v>
      </c>
      <c r="G226" s="211">
        <v>1004</v>
      </c>
      <c r="H226" s="218" t="s">
        <v>295</v>
      </c>
      <c r="I226" s="211" t="s">
        <v>2241</v>
      </c>
      <c r="J226" s="212" t="s">
        <v>363</v>
      </c>
      <c r="K226" s="211" t="s">
        <v>297</v>
      </c>
      <c r="L226" s="211" t="s">
        <v>395</v>
      </c>
    </row>
    <row r="227" spans="1:12" s="211" customFormat="1" x14ac:dyDescent="0.25">
      <c r="A227" s="211" t="s">
        <v>145</v>
      </c>
      <c r="B227" s="211">
        <v>2575</v>
      </c>
      <c r="C227" s="211" t="s">
        <v>264</v>
      </c>
      <c r="D227" s="211">
        <v>192046239</v>
      </c>
      <c r="E227" s="218">
        <v>1080</v>
      </c>
      <c r="F227" s="211">
        <v>1274</v>
      </c>
      <c r="G227" s="211">
        <v>1004</v>
      </c>
      <c r="H227" s="218" t="s">
        <v>295</v>
      </c>
      <c r="I227" s="211" t="s">
        <v>2242</v>
      </c>
      <c r="J227" s="212" t="s">
        <v>363</v>
      </c>
      <c r="K227" s="211" t="s">
        <v>297</v>
      </c>
      <c r="L227" s="211" t="s">
        <v>395</v>
      </c>
    </row>
    <row r="228" spans="1:12" s="211" customFormat="1" x14ac:dyDescent="0.25">
      <c r="A228" s="211" t="s">
        <v>145</v>
      </c>
      <c r="B228" s="211">
        <v>2575</v>
      </c>
      <c r="C228" s="211" t="s">
        <v>264</v>
      </c>
      <c r="D228" s="211">
        <v>502272002</v>
      </c>
      <c r="E228" s="218">
        <v>1060</v>
      </c>
      <c r="F228" s="211">
        <v>1242</v>
      </c>
      <c r="G228" s="211">
        <v>1004</v>
      </c>
      <c r="H228" s="218" t="s">
        <v>370</v>
      </c>
      <c r="I228" s="211" t="s">
        <v>2243</v>
      </c>
      <c r="J228" s="212" t="s">
        <v>363</v>
      </c>
      <c r="K228" s="211" t="s">
        <v>297</v>
      </c>
      <c r="L228" s="211" t="s">
        <v>393</v>
      </c>
    </row>
    <row r="229" spans="1:12" s="211" customFormat="1" x14ac:dyDescent="0.25">
      <c r="A229" s="211" t="s">
        <v>145</v>
      </c>
      <c r="B229" s="211">
        <v>2576</v>
      </c>
      <c r="C229" s="211" t="s">
        <v>265</v>
      </c>
      <c r="D229" s="211">
        <v>192042602</v>
      </c>
      <c r="E229" s="218">
        <v>1080</v>
      </c>
      <c r="F229" s="211">
        <v>1252</v>
      </c>
      <c r="G229" s="211">
        <v>1004</v>
      </c>
      <c r="H229" s="218" t="s">
        <v>295</v>
      </c>
      <c r="I229" s="211" t="s">
        <v>2244</v>
      </c>
      <c r="J229" s="212" t="s">
        <v>363</v>
      </c>
      <c r="K229" s="211" t="s">
        <v>297</v>
      </c>
      <c r="L229" s="211" t="s">
        <v>395</v>
      </c>
    </row>
    <row r="230" spans="1:12" s="211" customFormat="1" x14ac:dyDescent="0.25">
      <c r="A230" s="211" t="s">
        <v>145</v>
      </c>
      <c r="B230" s="211">
        <v>2576</v>
      </c>
      <c r="C230" s="211" t="s">
        <v>265</v>
      </c>
      <c r="D230" s="211">
        <v>192042609</v>
      </c>
      <c r="E230" s="218">
        <v>1080</v>
      </c>
      <c r="F230" s="211">
        <v>1242</v>
      </c>
      <c r="G230" s="211">
        <v>1004</v>
      </c>
      <c r="H230" s="218" t="s">
        <v>295</v>
      </c>
      <c r="I230" s="211" t="s">
        <v>2245</v>
      </c>
      <c r="J230" s="212" t="s">
        <v>363</v>
      </c>
      <c r="K230" s="211" t="s">
        <v>297</v>
      </c>
      <c r="L230" s="211" t="s">
        <v>395</v>
      </c>
    </row>
    <row r="231" spans="1:12" s="211" customFormat="1" x14ac:dyDescent="0.25">
      <c r="A231" s="211" t="s">
        <v>145</v>
      </c>
      <c r="B231" s="211">
        <v>2576</v>
      </c>
      <c r="C231" s="211" t="s">
        <v>265</v>
      </c>
      <c r="D231" s="211">
        <v>192042611</v>
      </c>
      <c r="E231" s="218">
        <v>1080</v>
      </c>
      <c r="F231" s="211">
        <v>1274</v>
      </c>
      <c r="G231" s="211">
        <v>1004</v>
      </c>
      <c r="H231" s="218" t="s">
        <v>295</v>
      </c>
      <c r="I231" s="211" t="s">
        <v>2246</v>
      </c>
      <c r="J231" s="212" t="s">
        <v>363</v>
      </c>
      <c r="K231" s="211" t="s">
        <v>297</v>
      </c>
      <c r="L231" s="211" t="s">
        <v>395</v>
      </c>
    </row>
    <row r="232" spans="1:12" s="211" customFormat="1" x14ac:dyDescent="0.25">
      <c r="A232" s="211" t="s">
        <v>145</v>
      </c>
      <c r="B232" s="211">
        <v>2578</v>
      </c>
      <c r="C232" s="211" t="s">
        <v>266</v>
      </c>
      <c r="D232" s="211">
        <v>502181069</v>
      </c>
      <c r="E232" s="218">
        <v>1060</v>
      </c>
      <c r="F232" s="211">
        <v>1274</v>
      </c>
      <c r="G232" s="211">
        <v>1004</v>
      </c>
      <c r="H232" s="218" t="s">
        <v>370</v>
      </c>
      <c r="I232" s="211" t="s">
        <v>2247</v>
      </c>
      <c r="J232" s="212" t="s">
        <v>363</v>
      </c>
      <c r="K232" s="211" t="s">
        <v>297</v>
      </c>
      <c r="L232" s="211" t="s">
        <v>1240</v>
      </c>
    </row>
    <row r="233" spans="1:12" s="211" customFormat="1" x14ac:dyDescent="0.25">
      <c r="A233" s="211" t="s">
        <v>145</v>
      </c>
      <c r="B233" s="211">
        <v>2578</v>
      </c>
      <c r="C233" s="211" t="s">
        <v>266</v>
      </c>
      <c r="D233" s="211">
        <v>502181070</v>
      </c>
      <c r="E233" s="218">
        <v>1060</v>
      </c>
      <c r="F233" s="211">
        <v>1274</v>
      </c>
      <c r="G233" s="211">
        <v>1004</v>
      </c>
      <c r="H233" s="218" t="s">
        <v>370</v>
      </c>
      <c r="I233" s="211" t="s">
        <v>2248</v>
      </c>
      <c r="J233" s="212" t="s">
        <v>363</v>
      </c>
      <c r="K233" s="211" t="s">
        <v>297</v>
      </c>
      <c r="L233" s="211" t="s">
        <v>393</v>
      </c>
    </row>
    <row r="234" spans="1:12" s="211" customFormat="1" x14ac:dyDescent="0.25">
      <c r="A234" s="211" t="s">
        <v>145</v>
      </c>
      <c r="B234" s="211">
        <v>2579</v>
      </c>
      <c r="C234" s="211" t="s">
        <v>267</v>
      </c>
      <c r="D234" s="211">
        <v>192035576</v>
      </c>
      <c r="E234" s="218">
        <v>1080</v>
      </c>
      <c r="F234" s="211">
        <v>1274</v>
      </c>
      <c r="G234" s="211">
        <v>1004</v>
      </c>
      <c r="H234" s="218" t="s">
        <v>295</v>
      </c>
      <c r="I234" s="211" t="s">
        <v>2249</v>
      </c>
      <c r="J234" s="212" t="s">
        <v>363</v>
      </c>
      <c r="K234" s="211" t="s">
        <v>297</v>
      </c>
      <c r="L234" s="211" t="s">
        <v>395</v>
      </c>
    </row>
    <row r="235" spans="1:12" s="211" customFormat="1" x14ac:dyDescent="0.25">
      <c r="A235" s="211" t="s">
        <v>145</v>
      </c>
      <c r="B235" s="211">
        <v>2579</v>
      </c>
      <c r="C235" s="211" t="s">
        <v>267</v>
      </c>
      <c r="D235" s="211">
        <v>192035602</v>
      </c>
      <c r="E235" s="218">
        <v>1080</v>
      </c>
      <c r="F235" s="211">
        <v>1274</v>
      </c>
      <c r="G235" s="211">
        <v>1004</v>
      </c>
      <c r="H235" s="218" t="s">
        <v>295</v>
      </c>
      <c r="I235" s="211" t="s">
        <v>2250</v>
      </c>
      <c r="J235" s="212" t="s">
        <v>363</v>
      </c>
      <c r="K235" s="211" t="s">
        <v>297</v>
      </c>
      <c r="L235" s="211" t="s">
        <v>395</v>
      </c>
    </row>
    <row r="236" spans="1:12" s="211" customFormat="1" x14ac:dyDescent="0.25">
      <c r="A236" s="211" t="s">
        <v>145</v>
      </c>
      <c r="B236" s="211">
        <v>2579</v>
      </c>
      <c r="C236" s="211" t="s">
        <v>267</v>
      </c>
      <c r="D236" s="211">
        <v>192035611</v>
      </c>
      <c r="E236" s="218">
        <v>1080</v>
      </c>
      <c r="F236" s="211">
        <v>1274</v>
      </c>
      <c r="G236" s="211">
        <v>1004</v>
      </c>
      <c r="H236" s="218" t="s">
        <v>295</v>
      </c>
      <c r="I236" s="211" t="s">
        <v>2251</v>
      </c>
      <c r="J236" s="212" t="s">
        <v>363</v>
      </c>
      <c r="K236" s="211" t="s">
        <v>297</v>
      </c>
      <c r="L236" s="211" t="s">
        <v>395</v>
      </c>
    </row>
    <row r="237" spans="1:12" s="211" customFormat="1" x14ac:dyDescent="0.25">
      <c r="A237" s="211" t="s">
        <v>145</v>
      </c>
      <c r="B237" s="211">
        <v>2579</v>
      </c>
      <c r="C237" s="211" t="s">
        <v>267</v>
      </c>
      <c r="D237" s="211">
        <v>192035612</v>
      </c>
      <c r="E237" s="218">
        <v>1080</v>
      </c>
      <c r="F237" s="211">
        <v>1274</v>
      </c>
      <c r="G237" s="211">
        <v>1004</v>
      </c>
      <c r="H237" s="218" t="s">
        <v>295</v>
      </c>
      <c r="I237" s="211" t="s">
        <v>2252</v>
      </c>
      <c r="J237" s="212" t="s">
        <v>363</v>
      </c>
      <c r="K237" s="211" t="s">
        <v>297</v>
      </c>
      <c r="L237" s="211" t="s">
        <v>395</v>
      </c>
    </row>
    <row r="238" spans="1:12" s="211" customFormat="1" x14ac:dyDescent="0.25">
      <c r="A238" s="211" t="s">
        <v>145</v>
      </c>
      <c r="B238" s="211">
        <v>2579</v>
      </c>
      <c r="C238" s="211" t="s">
        <v>267</v>
      </c>
      <c r="D238" s="211">
        <v>192035614</v>
      </c>
      <c r="E238" s="218">
        <v>1080</v>
      </c>
      <c r="F238" s="211">
        <v>1242</v>
      </c>
      <c r="G238" s="211">
        <v>1004</v>
      </c>
      <c r="H238" s="218" t="s">
        <v>295</v>
      </c>
      <c r="I238" s="211" t="s">
        <v>2253</v>
      </c>
      <c r="J238" s="212" t="s">
        <v>363</v>
      </c>
      <c r="K238" s="211" t="s">
        <v>297</v>
      </c>
      <c r="L238" s="211" t="s">
        <v>395</v>
      </c>
    </row>
    <row r="239" spans="1:12" s="211" customFormat="1" x14ac:dyDescent="0.25">
      <c r="A239" s="211" t="s">
        <v>145</v>
      </c>
      <c r="B239" s="211">
        <v>2579</v>
      </c>
      <c r="C239" s="211" t="s">
        <v>267</v>
      </c>
      <c r="D239" s="211">
        <v>192035617</v>
      </c>
      <c r="E239" s="218">
        <v>1080</v>
      </c>
      <c r="F239" s="211">
        <v>1274</v>
      </c>
      <c r="G239" s="211">
        <v>1004</v>
      </c>
      <c r="H239" s="218" t="s">
        <v>295</v>
      </c>
      <c r="I239" s="211" t="s">
        <v>2254</v>
      </c>
      <c r="J239" s="212" t="s">
        <v>363</v>
      </c>
      <c r="K239" s="211" t="s">
        <v>297</v>
      </c>
      <c r="L239" s="211" t="s">
        <v>395</v>
      </c>
    </row>
    <row r="240" spans="1:12" s="211" customFormat="1" x14ac:dyDescent="0.25">
      <c r="A240" s="211" t="s">
        <v>145</v>
      </c>
      <c r="B240" s="211">
        <v>2579</v>
      </c>
      <c r="C240" s="211" t="s">
        <v>267</v>
      </c>
      <c r="D240" s="211">
        <v>192035621</v>
      </c>
      <c r="E240" s="218">
        <v>1080</v>
      </c>
      <c r="F240" s="211">
        <v>1252</v>
      </c>
      <c r="G240" s="211">
        <v>1004</v>
      </c>
      <c r="H240" s="218" t="s">
        <v>295</v>
      </c>
      <c r="I240" s="211" t="s">
        <v>2255</v>
      </c>
      <c r="J240" s="212" t="s">
        <v>363</v>
      </c>
      <c r="K240" s="211" t="s">
        <v>297</v>
      </c>
      <c r="L240" s="211" t="s">
        <v>395</v>
      </c>
    </row>
    <row r="241" spans="1:12" s="211" customFormat="1" x14ac:dyDescent="0.25">
      <c r="A241" s="211" t="s">
        <v>145</v>
      </c>
      <c r="B241" s="211">
        <v>2579</v>
      </c>
      <c r="C241" s="211" t="s">
        <v>267</v>
      </c>
      <c r="D241" s="211">
        <v>192035622</v>
      </c>
      <c r="E241" s="218">
        <v>1080</v>
      </c>
      <c r="F241" s="211">
        <v>1252</v>
      </c>
      <c r="G241" s="211">
        <v>1004</v>
      </c>
      <c r="H241" s="218" t="s">
        <v>295</v>
      </c>
      <c r="I241" s="211" t="s">
        <v>2256</v>
      </c>
      <c r="J241" s="212" t="s">
        <v>363</v>
      </c>
      <c r="K241" s="211" t="s">
        <v>297</v>
      </c>
      <c r="L241" s="211" t="s">
        <v>395</v>
      </c>
    </row>
    <row r="242" spans="1:12" s="211" customFormat="1" x14ac:dyDescent="0.25">
      <c r="A242" s="211" t="s">
        <v>145</v>
      </c>
      <c r="B242" s="211">
        <v>2579</v>
      </c>
      <c r="C242" s="211" t="s">
        <v>267</v>
      </c>
      <c r="D242" s="211">
        <v>192035623</v>
      </c>
      <c r="E242" s="218">
        <v>1080</v>
      </c>
      <c r="F242" s="211">
        <v>1252</v>
      </c>
      <c r="G242" s="211">
        <v>1004</v>
      </c>
      <c r="H242" s="218" t="s">
        <v>295</v>
      </c>
      <c r="I242" s="211" t="s">
        <v>2257</v>
      </c>
      <c r="J242" s="212" t="s">
        <v>363</v>
      </c>
      <c r="K242" s="211" t="s">
        <v>297</v>
      </c>
      <c r="L242" s="211" t="s">
        <v>395</v>
      </c>
    </row>
    <row r="243" spans="1:12" s="211" customFormat="1" x14ac:dyDescent="0.25">
      <c r="A243" s="211" t="s">
        <v>145</v>
      </c>
      <c r="B243" s="211">
        <v>2579</v>
      </c>
      <c r="C243" s="211" t="s">
        <v>267</v>
      </c>
      <c r="D243" s="211">
        <v>192035626</v>
      </c>
      <c r="E243" s="218">
        <v>1080</v>
      </c>
      <c r="F243" s="211">
        <v>1274</v>
      </c>
      <c r="G243" s="211">
        <v>1004</v>
      </c>
      <c r="H243" s="218" t="s">
        <v>295</v>
      </c>
      <c r="I243" s="211" t="s">
        <v>2258</v>
      </c>
      <c r="J243" s="212" t="s">
        <v>363</v>
      </c>
      <c r="K243" s="211" t="s">
        <v>297</v>
      </c>
      <c r="L243" s="211" t="s">
        <v>395</v>
      </c>
    </row>
    <row r="244" spans="1:12" s="211" customFormat="1" x14ac:dyDescent="0.25">
      <c r="A244" s="211" t="s">
        <v>145</v>
      </c>
      <c r="B244" s="211">
        <v>2579</v>
      </c>
      <c r="C244" s="211" t="s">
        <v>267</v>
      </c>
      <c r="D244" s="211">
        <v>192035627</v>
      </c>
      <c r="E244" s="218">
        <v>1080</v>
      </c>
      <c r="F244" s="211">
        <v>1271</v>
      </c>
      <c r="G244" s="211">
        <v>1004</v>
      </c>
      <c r="H244" s="218" t="s">
        <v>295</v>
      </c>
      <c r="I244" s="211" t="s">
        <v>2259</v>
      </c>
      <c r="J244" s="212" t="s">
        <v>363</v>
      </c>
      <c r="K244" s="211" t="s">
        <v>297</v>
      </c>
      <c r="L244" s="211" t="s">
        <v>395</v>
      </c>
    </row>
    <row r="245" spans="1:12" s="211" customFormat="1" x14ac:dyDescent="0.25">
      <c r="A245" s="211" t="s">
        <v>145</v>
      </c>
      <c r="B245" s="211">
        <v>2579</v>
      </c>
      <c r="C245" s="211" t="s">
        <v>267</v>
      </c>
      <c r="D245" s="211">
        <v>192035632</v>
      </c>
      <c r="E245" s="218">
        <v>1080</v>
      </c>
      <c r="F245" s="211">
        <v>1274</v>
      </c>
      <c r="G245" s="211">
        <v>1004</v>
      </c>
      <c r="H245" s="218" t="s">
        <v>295</v>
      </c>
      <c r="I245" s="211" t="s">
        <v>2260</v>
      </c>
      <c r="J245" s="212" t="s">
        <v>363</v>
      </c>
      <c r="K245" s="211" t="s">
        <v>297</v>
      </c>
      <c r="L245" s="211" t="s">
        <v>395</v>
      </c>
    </row>
    <row r="246" spans="1:12" s="211" customFormat="1" x14ac:dyDescent="0.25">
      <c r="A246" s="211" t="s">
        <v>145</v>
      </c>
      <c r="B246" s="211">
        <v>2579</v>
      </c>
      <c r="C246" s="211" t="s">
        <v>267</v>
      </c>
      <c r="D246" s="211">
        <v>192035633</v>
      </c>
      <c r="E246" s="218">
        <v>1080</v>
      </c>
      <c r="F246" s="211">
        <v>1274</v>
      </c>
      <c r="G246" s="211">
        <v>1004</v>
      </c>
      <c r="H246" s="218" t="s">
        <v>295</v>
      </c>
      <c r="I246" s="211" t="s">
        <v>2261</v>
      </c>
      <c r="J246" s="212" t="s">
        <v>363</v>
      </c>
      <c r="K246" s="211" t="s">
        <v>297</v>
      </c>
      <c r="L246" s="211" t="s">
        <v>395</v>
      </c>
    </row>
    <row r="247" spans="1:12" s="211" customFormat="1" x14ac:dyDescent="0.25">
      <c r="A247" s="211" t="s">
        <v>145</v>
      </c>
      <c r="B247" s="211">
        <v>2579</v>
      </c>
      <c r="C247" s="211" t="s">
        <v>267</v>
      </c>
      <c r="D247" s="211">
        <v>192035635</v>
      </c>
      <c r="E247" s="218">
        <v>1080</v>
      </c>
      <c r="F247" s="211">
        <v>1274</v>
      </c>
      <c r="G247" s="211">
        <v>1004</v>
      </c>
      <c r="H247" s="218" t="s">
        <v>295</v>
      </c>
      <c r="I247" s="211" t="s">
        <v>2262</v>
      </c>
      <c r="J247" s="212" t="s">
        <v>363</v>
      </c>
      <c r="K247" s="211" t="s">
        <v>297</v>
      </c>
      <c r="L247" s="211" t="s">
        <v>395</v>
      </c>
    </row>
    <row r="248" spans="1:12" s="211" customFormat="1" x14ac:dyDescent="0.25">
      <c r="A248" s="211" t="s">
        <v>145</v>
      </c>
      <c r="B248" s="211">
        <v>2579</v>
      </c>
      <c r="C248" s="211" t="s">
        <v>267</v>
      </c>
      <c r="D248" s="211">
        <v>192035637</v>
      </c>
      <c r="E248" s="218">
        <v>1080</v>
      </c>
      <c r="F248" s="211">
        <v>1274</v>
      </c>
      <c r="G248" s="211">
        <v>1004</v>
      </c>
      <c r="H248" s="218" t="s">
        <v>295</v>
      </c>
      <c r="I248" s="211" t="s">
        <v>2263</v>
      </c>
      <c r="J248" s="212" t="s">
        <v>363</v>
      </c>
      <c r="K248" s="211" t="s">
        <v>297</v>
      </c>
      <c r="L248" s="211" t="s">
        <v>395</v>
      </c>
    </row>
    <row r="249" spans="1:12" s="211" customFormat="1" x14ac:dyDescent="0.25">
      <c r="A249" s="211" t="s">
        <v>145</v>
      </c>
      <c r="B249" s="211">
        <v>2579</v>
      </c>
      <c r="C249" s="211" t="s">
        <v>267</v>
      </c>
      <c r="D249" s="211">
        <v>192035642</v>
      </c>
      <c r="E249" s="218">
        <v>1080</v>
      </c>
      <c r="F249" s="211">
        <v>1241</v>
      </c>
      <c r="G249" s="211">
        <v>1004</v>
      </c>
      <c r="H249" s="218" t="s">
        <v>295</v>
      </c>
      <c r="I249" s="211" t="s">
        <v>2264</v>
      </c>
      <c r="J249" s="212" t="s">
        <v>363</v>
      </c>
      <c r="K249" s="211" t="s">
        <v>297</v>
      </c>
      <c r="L249" s="211" t="s">
        <v>395</v>
      </c>
    </row>
    <row r="250" spans="1:12" s="211" customFormat="1" x14ac:dyDescent="0.25">
      <c r="A250" s="211" t="s">
        <v>145</v>
      </c>
      <c r="B250" s="211">
        <v>2579</v>
      </c>
      <c r="C250" s="211" t="s">
        <v>267</v>
      </c>
      <c r="D250" s="211">
        <v>192035647</v>
      </c>
      <c r="E250" s="218">
        <v>1080</v>
      </c>
      <c r="F250" s="211">
        <v>1274</v>
      </c>
      <c r="G250" s="211">
        <v>1004</v>
      </c>
      <c r="H250" s="218" t="s">
        <v>295</v>
      </c>
      <c r="I250" s="211" t="s">
        <v>2265</v>
      </c>
      <c r="J250" s="212" t="s">
        <v>363</v>
      </c>
      <c r="K250" s="211" t="s">
        <v>297</v>
      </c>
      <c r="L250" s="211" t="s">
        <v>395</v>
      </c>
    </row>
    <row r="251" spans="1:12" s="211" customFormat="1" x14ac:dyDescent="0.25">
      <c r="A251" s="211" t="s">
        <v>145</v>
      </c>
      <c r="B251" s="211">
        <v>2579</v>
      </c>
      <c r="C251" s="211" t="s">
        <v>267</v>
      </c>
      <c r="D251" s="211">
        <v>192035649</v>
      </c>
      <c r="E251" s="218">
        <v>1080</v>
      </c>
      <c r="F251" s="211">
        <v>1241</v>
      </c>
      <c r="G251" s="211">
        <v>1004</v>
      </c>
      <c r="H251" s="218" t="s">
        <v>295</v>
      </c>
      <c r="I251" s="211" t="s">
        <v>2266</v>
      </c>
      <c r="J251" s="212" t="s">
        <v>363</v>
      </c>
      <c r="K251" s="211" t="s">
        <v>297</v>
      </c>
      <c r="L251" s="211" t="s">
        <v>395</v>
      </c>
    </row>
    <row r="252" spans="1:12" s="211" customFormat="1" x14ac:dyDescent="0.25">
      <c r="A252" s="211" t="s">
        <v>145</v>
      </c>
      <c r="B252" s="211">
        <v>2579</v>
      </c>
      <c r="C252" s="211" t="s">
        <v>267</v>
      </c>
      <c r="D252" s="211">
        <v>192035650</v>
      </c>
      <c r="E252" s="218">
        <v>1080</v>
      </c>
      <c r="F252" s="211">
        <v>1252</v>
      </c>
      <c r="G252" s="211">
        <v>1004</v>
      </c>
      <c r="H252" s="218" t="s">
        <v>295</v>
      </c>
      <c r="I252" s="211" t="s">
        <v>2267</v>
      </c>
      <c r="J252" s="212" t="s">
        <v>363</v>
      </c>
      <c r="K252" s="211" t="s">
        <v>297</v>
      </c>
      <c r="L252" s="211" t="s">
        <v>395</v>
      </c>
    </row>
    <row r="253" spans="1:12" s="211" customFormat="1" x14ac:dyDescent="0.25">
      <c r="A253" s="211" t="s">
        <v>145</v>
      </c>
      <c r="B253" s="211">
        <v>2579</v>
      </c>
      <c r="C253" s="211" t="s">
        <v>267</v>
      </c>
      <c r="D253" s="211">
        <v>502181809</v>
      </c>
      <c r="E253" s="218">
        <v>1060</v>
      </c>
      <c r="F253" s="211">
        <v>1274</v>
      </c>
      <c r="G253" s="211">
        <v>1004</v>
      </c>
      <c r="H253" s="218" t="s">
        <v>370</v>
      </c>
      <c r="I253" s="211" t="s">
        <v>2268</v>
      </c>
      <c r="J253" s="212" t="s">
        <v>363</v>
      </c>
      <c r="K253" s="211" t="s">
        <v>297</v>
      </c>
      <c r="L253" s="211" t="s">
        <v>393</v>
      </c>
    </row>
    <row r="254" spans="1:12" s="211" customFormat="1" x14ac:dyDescent="0.25">
      <c r="A254" s="211" t="s">
        <v>145</v>
      </c>
      <c r="B254" s="211">
        <v>2580</v>
      </c>
      <c r="C254" s="211" t="s">
        <v>268</v>
      </c>
      <c r="D254" s="211">
        <v>192042503</v>
      </c>
      <c r="E254" s="218">
        <v>1060</v>
      </c>
      <c r="F254" s="211">
        <v>1271</v>
      </c>
      <c r="G254" s="211">
        <v>1004</v>
      </c>
      <c r="H254" s="218" t="s">
        <v>370</v>
      </c>
      <c r="I254" s="211" t="s">
        <v>2269</v>
      </c>
      <c r="J254" s="212" t="s">
        <v>363</v>
      </c>
      <c r="K254" s="211" t="s">
        <v>297</v>
      </c>
      <c r="L254" s="211" t="s">
        <v>393</v>
      </c>
    </row>
    <row r="255" spans="1:12" s="211" customFormat="1" x14ac:dyDescent="0.25">
      <c r="A255" s="211" t="s">
        <v>145</v>
      </c>
      <c r="B255" s="211">
        <v>2580</v>
      </c>
      <c r="C255" s="211" t="s">
        <v>268</v>
      </c>
      <c r="D255" s="211">
        <v>192043547</v>
      </c>
      <c r="E255" s="218">
        <v>1060</v>
      </c>
      <c r="F255" s="211">
        <v>1271</v>
      </c>
      <c r="G255" s="211">
        <v>1004</v>
      </c>
      <c r="H255" s="218" t="s">
        <v>370</v>
      </c>
      <c r="I255" s="211" t="s">
        <v>2270</v>
      </c>
      <c r="J255" s="212" t="s">
        <v>363</v>
      </c>
      <c r="K255" s="211" t="s">
        <v>297</v>
      </c>
      <c r="L255" s="211" t="s">
        <v>1210</v>
      </c>
    </row>
    <row r="256" spans="1:12" s="211" customFormat="1" x14ac:dyDescent="0.25">
      <c r="A256" s="211" t="s">
        <v>145</v>
      </c>
      <c r="B256" s="211">
        <v>2580</v>
      </c>
      <c r="C256" s="211" t="s">
        <v>268</v>
      </c>
      <c r="D256" s="211">
        <v>502272871</v>
      </c>
      <c r="E256" s="218">
        <v>1060</v>
      </c>
      <c r="F256" s="211">
        <v>1242</v>
      </c>
      <c r="G256" s="211">
        <v>1004</v>
      </c>
      <c r="H256" s="218" t="s">
        <v>370</v>
      </c>
      <c r="I256" s="211" t="s">
        <v>2271</v>
      </c>
      <c r="J256" s="212" t="s">
        <v>363</v>
      </c>
      <c r="K256" s="211" t="s">
        <v>297</v>
      </c>
      <c r="L256" s="211" t="s">
        <v>393</v>
      </c>
    </row>
    <row r="257" spans="1:12" s="211" customFormat="1" x14ac:dyDescent="0.25">
      <c r="A257" s="211" t="s">
        <v>145</v>
      </c>
      <c r="B257" s="211">
        <v>2580</v>
      </c>
      <c r="C257" s="211" t="s">
        <v>268</v>
      </c>
      <c r="D257" s="211">
        <v>502272999</v>
      </c>
      <c r="E257" s="218">
        <v>1060</v>
      </c>
      <c r="G257" s="211">
        <v>1004</v>
      </c>
      <c r="H257" s="218" t="s">
        <v>370</v>
      </c>
      <c r="I257" s="211" t="s">
        <v>2272</v>
      </c>
      <c r="J257" s="212" t="s">
        <v>363</v>
      </c>
      <c r="K257" s="211" t="s">
        <v>297</v>
      </c>
      <c r="L257" s="211" t="s">
        <v>393</v>
      </c>
    </row>
    <row r="258" spans="1:12" s="211" customFormat="1" x14ac:dyDescent="0.25">
      <c r="A258" s="211" t="s">
        <v>145</v>
      </c>
      <c r="B258" s="211">
        <v>2581</v>
      </c>
      <c r="C258" s="211" t="s">
        <v>269</v>
      </c>
      <c r="D258" s="211">
        <v>379344</v>
      </c>
      <c r="E258" s="218">
        <v>1060</v>
      </c>
      <c r="G258" s="211">
        <v>1004</v>
      </c>
      <c r="H258" s="218" t="s">
        <v>370</v>
      </c>
      <c r="I258" s="211" t="s">
        <v>2273</v>
      </c>
      <c r="J258" s="212" t="s">
        <v>363</v>
      </c>
      <c r="K258" s="211" t="s">
        <v>297</v>
      </c>
      <c r="L258" s="211" t="s">
        <v>393</v>
      </c>
    </row>
    <row r="259" spans="1:12" s="211" customFormat="1" x14ac:dyDescent="0.25">
      <c r="A259" s="211" t="s">
        <v>145</v>
      </c>
      <c r="B259" s="211">
        <v>2581</v>
      </c>
      <c r="C259" s="211" t="s">
        <v>269</v>
      </c>
      <c r="D259" s="211">
        <v>2123932</v>
      </c>
      <c r="E259" s="218">
        <v>1060</v>
      </c>
      <c r="G259" s="211">
        <v>1004</v>
      </c>
      <c r="H259" s="218" t="s">
        <v>370</v>
      </c>
      <c r="I259" s="211" t="s">
        <v>2274</v>
      </c>
      <c r="J259" s="212" t="s">
        <v>363</v>
      </c>
      <c r="K259" s="211" t="s">
        <v>297</v>
      </c>
      <c r="L259" s="211" t="s">
        <v>393</v>
      </c>
    </row>
    <row r="260" spans="1:12" s="211" customFormat="1" x14ac:dyDescent="0.25">
      <c r="A260" s="211" t="s">
        <v>145</v>
      </c>
      <c r="B260" s="211">
        <v>2581</v>
      </c>
      <c r="C260" s="211" t="s">
        <v>269</v>
      </c>
      <c r="D260" s="211">
        <v>190105933</v>
      </c>
      <c r="E260" s="218">
        <v>1030</v>
      </c>
      <c r="F260" s="211">
        <v>1110</v>
      </c>
      <c r="G260" s="211">
        <v>1004</v>
      </c>
      <c r="H260" s="218" t="s">
        <v>370</v>
      </c>
      <c r="I260" s="211" t="s">
        <v>2275</v>
      </c>
      <c r="J260" s="212" t="s">
        <v>363</v>
      </c>
      <c r="K260" s="211" t="s">
        <v>297</v>
      </c>
      <c r="L260" s="211" t="s">
        <v>397</v>
      </c>
    </row>
    <row r="261" spans="1:12" s="211" customFormat="1" x14ac:dyDescent="0.25">
      <c r="A261" s="211" t="s">
        <v>145</v>
      </c>
      <c r="B261" s="211">
        <v>2581</v>
      </c>
      <c r="C261" s="211" t="s">
        <v>269</v>
      </c>
      <c r="D261" s="211">
        <v>190498028</v>
      </c>
      <c r="E261" s="218">
        <v>1030</v>
      </c>
      <c r="F261" s="211">
        <v>1121</v>
      </c>
      <c r="G261" s="211">
        <v>1004</v>
      </c>
      <c r="H261" s="218" t="s">
        <v>370</v>
      </c>
      <c r="I261" s="211" t="s">
        <v>2276</v>
      </c>
      <c r="J261" s="212" t="s">
        <v>363</v>
      </c>
      <c r="K261" s="211" t="s">
        <v>297</v>
      </c>
      <c r="L261" s="211" t="s">
        <v>1241</v>
      </c>
    </row>
    <row r="262" spans="1:12" s="211" customFormat="1" x14ac:dyDescent="0.25">
      <c r="A262" s="211" t="s">
        <v>145</v>
      </c>
      <c r="B262" s="211">
        <v>2581</v>
      </c>
      <c r="C262" s="211" t="s">
        <v>269</v>
      </c>
      <c r="D262" s="211">
        <v>190498068</v>
      </c>
      <c r="E262" s="218">
        <v>1030</v>
      </c>
      <c r="F262" s="211">
        <v>1121</v>
      </c>
      <c r="G262" s="211">
        <v>1004</v>
      </c>
      <c r="H262" s="218" t="s">
        <v>370</v>
      </c>
      <c r="I262" s="211" t="s">
        <v>2276</v>
      </c>
      <c r="J262" s="212" t="s">
        <v>363</v>
      </c>
      <c r="K262" s="211" t="s">
        <v>297</v>
      </c>
      <c r="L262" s="211" t="s">
        <v>1242</v>
      </c>
    </row>
    <row r="263" spans="1:12" s="211" customFormat="1" x14ac:dyDescent="0.25">
      <c r="A263" s="211" t="s">
        <v>145</v>
      </c>
      <c r="B263" s="211">
        <v>2581</v>
      </c>
      <c r="C263" s="211" t="s">
        <v>269</v>
      </c>
      <c r="D263" s="211">
        <v>191411410</v>
      </c>
      <c r="E263" s="218">
        <v>1080</v>
      </c>
      <c r="F263" s="211">
        <v>1274</v>
      </c>
      <c r="G263" s="211">
        <v>1004</v>
      </c>
      <c r="H263" s="218" t="s">
        <v>295</v>
      </c>
      <c r="I263" s="211" t="s">
        <v>2277</v>
      </c>
      <c r="J263" s="212" t="s">
        <v>363</v>
      </c>
      <c r="K263" s="211" t="s">
        <v>297</v>
      </c>
      <c r="L263" s="211" t="s">
        <v>395</v>
      </c>
    </row>
    <row r="264" spans="1:12" s="211" customFormat="1" x14ac:dyDescent="0.25">
      <c r="A264" s="211" t="s">
        <v>145</v>
      </c>
      <c r="B264" s="211">
        <v>2581</v>
      </c>
      <c r="C264" s="211" t="s">
        <v>269</v>
      </c>
      <c r="D264" s="211">
        <v>191608092</v>
      </c>
      <c r="E264" s="218">
        <v>1080</v>
      </c>
      <c r="F264" s="211">
        <v>1274</v>
      </c>
      <c r="G264" s="211">
        <v>1004</v>
      </c>
      <c r="H264" s="218" t="s">
        <v>295</v>
      </c>
      <c r="I264" s="211" t="s">
        <v>2278</v>
      </c>
      <c r="J264" s="212" t="s">
        <v>363</v>
      </c>
      <c r="K264" s="211" t="s">
        <v>297</v>
      </c>
      <c r="L264" s="211" t="s">
        <v>395</v>
      </c>
    </row>
    <row r="265" spans="1:12" s="211" customFormat="1" x14ac:dyDescent="0.25">
      <c r="A265" s="211" t="s">
        <v>145</v>
      </c>
      <c r="B265" s="211">
        <v>2581</v>
      </c>
      <c r="C265" s="211" t="s">
        <v>269</v>
      </c>
      <c r="D265" s="211">
        <v>191674152</v>
      </c>
      <c r="E265" s="218">
        <v>1060</v>
      </c>
      <c r="F265" s="211">
        <v>1274</v>
      </c>
      <c r="G265" s="211">
        <v>1004</v>
      </c>
      <c r="H265" s="218" t="s">
        <v>370</v>
      </c>
      <c r="I265" s="211" t="s">
        <v>2279</v>
      </c>
      <c r="J265" s="212" t="s">
        <v>363</v>
      </c>
      <c r="K265" s="211" t="s">
        <v>297</v>
      </c>
      <c r="L265" s="211" t="s">
        <v>393</v>
      </c>
    </row>
    <row r="266" spans="1:12" s="211" customFormat="1" x14ac:dyDescent="0.25">
      <c r="A266" s="211" t="s">
        <v>145</v>
      </c>
      <c r="B266" s="211">
        <v>2581</v>
      </c>
      <c r="C266" s="211" t="s">
        <v>269</v>
      </c>
      <c r="D266" s="211">
        <v>191921323</v>
      </c>
      <c r="E266" s="218">
        <v>1080</v>
      </c>
      <c r="F266" s="211">
        <v>1274</v>
      </c>
      <c r="G266" s="211">
        <v>1004</v>
      </c>
      <c r="H266" s="218" t="s">
        <v>295</v>
      </c>
      <c r="I266" s="211" t="s">
        <v>2280</v>
      </c>
      <c r="J266" s="212" t="s">
        <v>363</v>
      </c>
      <c r="K266" s="211" t="s">
        <v>297</v>
      </c>
      <c r="L266" s="211" t="s">
        <v>395</v>
      </c>
    </row>
    <row r="267" spans="1:12" s="211" customFormat="1" x14ac:dyDescent="0.25">
      <c r="A267" s="211" t="s">
        <v>145</v>
      </c>
      <c r="B267" s="211">
        <v>2581</v>
      </c>
      <c r="C267" s="211" t="s">
        <v>269</v>
      </c>
      <c r="D267" s="211">
        <v>191922502</v>
      </c>
      <c r="E267" s="218">
        <v>1080</v>
      </c>
      <c r="F267" s="211">
        <v>1274</v>
      </c>
      <c r="G267" s="211">
        <v>1004</v>
      </c>
      <c r="H267" s="218" t="s">
        <v>295</v>
      </c>
      <c r="I267" s="211" t="s">
        <v>2281</v>
      </c>
      <c r="J267" s="212" t="s">
        <v>363</v>
      </c>
      <c r="K267" s="211" t="s">
        <v>297</v>
      </c>
      <c r="L267" s="211" t="s">
        <v>395</v>
      </c>
    </row>
    <row r="268" spans="1:12" s="211" customFormat="1" x14ac:dyDescent="0.25">
      <c r="A268" s="211" t="s">
        <v>145</v>
      </c>
      <c r="B268" s="211">
        <v>2581</v>
      </c>
      <c r="C268" s="211" t="s">
        <v>269</v>
      </c>
      <c r="D268" s="211">
        <v>191922503</v>
      </c>
      <c r="E268" s="218">
        <v>1080</v>
      </c>
      <c r="F268" s="211">
        <v>1274</v>
      </c>
      <c r="G268" s="211">
        <v>1004</v>
      </c>
      <c r="H268" s="218" t="s">
        <v>295</v>
      </c>
      <c r="I268" s="211" t="s">
        <v>2282</v>
      </c>
      <c r="J268" s="212" t="s">
        <v>363</v>
      </c>
      <c r="K268" s="211" t="s">
        <v>297</v>
      </c>
      <c r="L268" s="211" t="s">
        <v>395</v>
      </c>
    </row>
    <row r="269" spans="1:12" s="211" customFormat="1" x14ac:dyDescent="0.25">
      <c r="A269" s="211" t="s">
        <v>145</v>
      </c>
      <c r="B269" s="211">
        <v>2581</v>
      </c>
      <c r="C269" s="211" t="s">
        <v>269</v>
      </c>
      <c r="D269" s="211">
        <v>191922543</v>
      </c>
      <c r="E269" s="218">
        <v>1080</v>
      </c>
      <c r="F269" s="211">
        <v>1274</v>
      </c>
      <c r="G269" s="211">
        <v>1004</v>
      </c>
      <c r="H269" s="218" t="s">
        <v>295</v>
      </c>
      <c r="I269" s="211" t="s">
        <v>2283</v>
      </c>
      <c r="J269" s="212" t="s">
        <v>363</v>
      </c>
      <c r="K269" s="211" t="s">
        <v>297</v>
      </c>
      <c r="L269" s="211" t="s">
        <v>395</v>
      </c>
    </row>
    <row r="270" spans="1:12" s="211" customFormat="1" x14ac:dyDescent="0.25">
      <c r="A270" s="211" t="s">
        <v>145</v>
      </c>
      <c r="B270" s="211">
        <v>2581</v>
      </c>
      <c r="C270" s="211" t="s">
        <v>269</v>
      </c>
      <c r="D270" s="211">
        <v>191948349</v>
      </c>
      <c r="E270" s="218">
        <v>1080</v>
      </c>
      <c r="F270" s="211">
        <v>1274</v>
      </c>
      <c r="G270" s="211">
        <v>1004</v>
      </c>
      <c r="H270" s="218" t="s">
        <v>295</v>
      </c>
      <c r="I270" s="211" t="s">
        <v>2284</v>
      </c>
      <c r="J270" s="212" t="s">
        <v>363</v>
      </c>
      <c r="K270" s="211" t="s">
        <v>297</v>
      </c>
      <c r="L270" s="211" t="s">
        <v>395</v>
      </c>
    </row>
    <row r="271" spans="1:12" s="211" customFormat="1" x14ac:dyDescent="0.25">
      <c r="A271" s="211" t="s">
        <v>145</v>
      </c>
      <c r="B271" s="211">
        <v>2581</v>
      </c>
      <c r="C271" s="211" t="s">
        <v>269</v>
      </c>
      <c r="D271" s="211">
        <v>191972181</v>
      </c>
      <c r="E271" s="218">
        <v>1080</v>
      </c>
      <c r="F271" s="211">
        <v>1274</v>
      </c>
      <c r="G271" s="211">
        <v>1004</v>
      </c>
      <c r="H271" s="218" t="s">
        <v>295</v>
      </c>
      <c r="I271" s="211" t="s">
        <v>2285</v>
      </c>
      <c r="J271" s="212" t="s">
        <v>363</v>
      </c>
      <c r="K271" s="211" t="s">
        <v>297</v>
      </c>
      <c r="L271" s="211" t="s">
        <v>395</v>
      </c>
    </row>
    <row r="272" spans="1:12" s="211" customFormat="1" x14ac:dyDescent="0.25">
      <c r="A272" s="211" t="s">
        <v>145</v>
      </c>
      <c r="B272" s="211">
        <v>2581</v>
      </c>
      <c r="C272" s="211" t="s">
        <v>269</v>
      </c>
      <c r="D272" s="211">
        <v>191972707</v>
      </c>
      <c r="E272" s="218">
        <v>1080</v>
      </c>
      <c r="F272" s="211">
        <v>1242</v>
      </c>
      <c r="G272" s="211">
        <v>1004</v>
      </c>
      <c r="H272" s="218" t="s">
        <v>295</v>
      </c>
      <c r="I272" s="211" t="s">
        <v>2286</v>
      </c>
      <c r="J272" s="212" t="s">
        <v>363</v>
      </c>
      <c r="K272" s="211" t="s">
        <v>297</v>
      </c>
      <c r="L272" s="211" t="s">
        <v>395</v>
      </c>
    </row>
    <row r="273" spans="1:12" s="211" customFormat="1" x14ac:dyDescent="0.25">
      <c r="A273" s="211" t="s">
        <v>145</v>
      </c>
      <c r="B273" s="211">
        <v>2581</v>
      </c>
      <c r="C273" s="211" t="s">
        <v>269</v>
      </c>
      <c r="D273" s="211">
        <v>192039546</v>
      </c>
      <c r="E273" s="218">
        <v>1080</v>
      </c>
      <c r="F273" s="211">
        <v>1274</v>
      </c>
      <c r="G273" s="211">
        <v>1004</v>
      </c>
      <c r="H273" s="218" t="s">
        <v>295</v>
      </c>
      <c r="I273" s="211" t="s">
        <v>2287</v>
      </c>
      <c r="J273" s="212" t="s">
        <v>363</v>
      </c>
      <c r="K273" s="211" t="s">
        <v>297</v>
      </c>
      <c r="L273" s="211" t="s">
        <v>395</v>
      </c>
    </row>
    <row r="274" spans="1:12" s="211" customFormat="1" x14ac:dyDescent="0.25">
      <c r="A274" s="211" t="s">
        <v>145</v>
      </c>
      <c r="B274" s="211">
        <v>2581</v>
      </c>
      <c r="C274" s="211" t="s">
        <v>269</v>
      </c>
      <c r="D274" s="211">
        <v>192039550</v>
      </c>
      <c r="E274" s="218">
        <v>1080</v>
      </c>
      <c r="F274" s="211">
        <v>1274</v>
      </c>
      <c r="G274" s="211">
        <v>1004</v>
      </c>
      <c r="H274" s="218" t="s">
        <v>295</v>
      </c>
      <c r="I274" s="211" t="s">
        <v>2288</v>
      </c>
      <c r="J274" s="212" t="s">
        <v>363</v>
      </c>
      <c r="K274" s="211" t="s">
        <v>297</v>
      </c>
      <c r="L274" s="211" t="s">
        <v>395</v>
      </c>
    </row>
    <row r="275" spans="1:12" s="211" customFormat="1" x14ac:dyDescent="0.25">
      <c r="A275" s="211" t="s">
        <v>145</v>
      </c>
      <c r="B275" s="211">
        <v>2581</v>
      </c>
      <c r="C275" s="211" t="s">
        <v>269</v>
      </c>
      <c r="D275" s="211">
        <v>192039552</v>
      </c>
      <c r="E275" s="218">
        <v>1080</v>
      </c>
      <c r="F275" s="211">
        <v>1274</v>
      </c>
      <c r="G275" s="211">
        <v>1004</v>
      </c>
      <c r="H275" s="218" t="s">
        <v>295</v>
      </c>
      <c r="I275" s="211" t="s">
        <v>2289</v>
      </c>
      <c r="J275" s="212" t="s">
        <v>363</v>
      </c>
      <c r="K275" s="211" t="s">
        <v>297</v>
      </c>
      <c r="L275" s="211" t="s">
        <v>395</v>
      </c>
    </row>
    <row r="276" spans="1:12" s="211" customFormat="1" x14ac:dyDescent="0.25">
      <c r="A276" s="211" t="s">
        <v>145</v>
      </c>
      <c r="B276" s="211">
        <v>2581</v>
      </c>
      <c r="C276" s="211" t="s">
        <v>269</v>
      </c>
      <c r="D276" s="211">
        <v>192039554</v>
      </c>
      <c r="E276" s="218">
        <v>1080</v>
      </c>
      <c r="F276" s="211">
        <v>1274</v>
      </c>
      <c r="G276" s="211">
        <v>1004</v>
      </c>
      <c r="H276" s="218" t="s">
        <v>295</v>
      </c>
      <c r="I276" s="211" t="s">
        <v>2290</v>
      </c>
      <c r="J276" s="212" t="s">
        <v>363</v>
      </c>
      <c r="K276" s="211" t="s">
        <v>297</v>
      </c>
      <c r="L276" s="211" t="s">
        <v>395</v>
      </c>
    </row>
    <row r="277" spans="1:12" s="211" customFormat="1" x14ac:dyDescent="0.25">
      <c r="A277" s="211" t="s">
        <v>145</v>
      </c>
      <c r="B277" s="211">
        <v>2581</v>
      </c>
      <c r="C277" s="211" t="s">
        <v>269</v>
      </c>
      <c r="D277" s="211">
        <v>192039556</v>
      </c>
      <c r="E277" s="218">
        <v>1080</v>
      </c>
      <c r="F277" s="211">
        <v>1242</v>
      </c>
      <c r="G277" s="211">
        <v>1004</v>
      </c>
      <c r="H277" s="218" t="s">
        <v>295</v>
      </c>
      <c r="I277" s="211" t="s">
        <v>2291</v>
      </c>
      <c r="J277" s="212" t="s">
        <v>363</v>
      </c>
      <c r="K277" s="211" t="s">
        <v>297</v>
      </c>
      <c r="L277" s="211" t="s">
        <v>395</v>
      </c>
    </row>
    <row r="278" spans="1:12" s="211" customFormat="1" x14ac:dyDescent="0.25">
      <c r="A278" s="211" t="s">
        <v>145</v>
      </c>
      <c r="B278" s="211">
        <v>2581</v>
      </c>
      <c r="C278" s="211" t="s">
        <v>269</v>
      </c>
      <c r="D278" s="211">
        <v>192039577</v>
      </c>
      <c r="E278" s="218">
        <v>1080</v>
      </c>
      <c r="F278" s="211">
        <v>1252</v>
      </c>
      <c r="G278" s="211">
        <v>1004</v>
      </c>
      <c r="H278" s="218" t="s">
        <v>295</v>
      </c>
      <c r="I278" s="211" t="s">
        <v>2292</v>
      </c>
      <c r="J278" s="212" t="s">
        <v>363</v>
      </c>
      <c r="K278" s="211" t="s">
        <v>297</v>
      </c>
      <c r="L278" s="211" t="s">
        <v>395</v>
      </c>
    </row>
    <row r="279" spans="1:12" s="211" customFormat="1" x14ac:dyDescent="0.25">
      <c r="A279" s="211" t="s">
        <v>145</v>
      </c>
      <c r="B279" s="211">
        <v>2581</v>
      </c>
      <c r="C279" s="211" t="s">
        <v>269</v>
      </c>
      <c r="D279" s="211">
        <v>192039582</v>
      </c>
      <c r="E279" s="218">
        <v>1060</v>
      </c>
      <c r="F279" s="211">
        <v>1242</v>
      </c>
      <c r="G279" s="211">
        <v>1004</v>
      </c>
      <c r="H279" s="218" t="s">
        <v>370</v>
      </c>
      <c r="I279" s="211" t="s">
        <v>2293</v>
      </c>
      <c r="J279" s="212" t="s">
        <v>363</v>
      </c>
      <c r="K279" s="211" t="s">
        <v>297</v>
      </c>
      <c r="L279" s="211" t="s">
        <v>393</v>
      </c>
    </row>
    <row r="280" spans="1:12" s="211" customFormat="1" x14ac:dyDescent="0.25">
      <c r="A280" s="211" t="s">
        <v>145</v>
      </c>
      <c r="B280" s="211">
        <v>2581</v>
      </c>
      <c r="C280" s="211" t="s">
        <v>269</v>
      </c>
      <c r="D280" s="211">
        <v>192039587</v>
      </c>
      <c r="E280" s="218">
        <v>1060</v>
      </c>
      <c r="F280" s="211">
        <v>1242</v>
      </c>
      <c r="G280" s="211">
        <v>1004</v>
      </c>
      <c r="H280" s="218" t="s">
        <v>370</v>
      </c>
      <c r="I280" s="211" t="s">
        <v>2294</v>
      </c>
      <c r="J280" s="212" t="s">
        <v>363</v>
      </c>
      <c r="K280" s="211" t="s">
        <v>297</v>
      </c>
      <c r="L280" s="211" t="s">
        <v>393</v>
      </c>
    </row>
    <row r="281" spans="1:12" s="211" customFormat="1" x14ac:dyDescent="0.25">
      <c r="A281" s="211" t="s">
        <v>145</v>
      </c>
      <c r="B281" s="211">
        <v>2581</v>
      </c>
      <c r="C281" s="211" t="s">
        <v>269</v>
      </c>
      <c r="D281" s="211">
        <v>192039621</v>
      </c>
      <c r="E281" s="218">
        <v>1080</v>
      </c>
      <c r="F281" s="211">
        <v>1274</v>
      </c>
      <c r="G281" s="211">
        <v>1004</v>
      </c>
      <c r="H281" s="218" t="s">
        <v>295</v>
      </c>
      <c r="I281" s="211" t="s">
        <v>2295</v>
      </c>
      <c r="J281" s="212" t="s">
        <v>363</v>
      </c>
      <c r="K281" s="211" t="s">
        <v>297</v>
      </c>
      <c r="L281" s="211" t="s">
        <v>395</v>
      </c>
    </row>
    <row r="282" spans="1:12" s="211" customFormat="1" x14ac:dyDescent="0.25">
      <c r="A282" s="211" t="s">
        <v>145</v>
      </c>
      <c r="B282" s="211">
        <v>2581</v>
      </c>
      <c r="C282" s="211" t="s">
        <v>269</v>
      </c>
      <c r="D282" s="211">
        <v>192040861</v>
      </c>
      <c r="E282" s="218">
        <v>1080</v>
      </c>
      <c r="F282" s="211">
        <v>1274</v>
      </c>
      <c r="G282" s="211">
        <v>1004</v>
      </c>
      <c r="H282" s="218" t="s">
        <v>295</v>
      </c>
      <c r="I282" s="211" t="s">
        <v>2296</v>
      </c>
      <c r="J282" s="212" t="s">
        <v>363</v>
      </c>
      <c r="K282" s="211" t="s">
        <v>297</v>
      </c>
      <c r="L282" s="211" t="s">
        <v>395</v>
      </c>
    </row>
    <row r="283" spans="1:12" s="211" customFormat="1" x14ac:dyDescent="0.25">
      <c r="A283" s="211" t="s">
        <v>145</v>
      </c>
      <c r="B283" s="211">
        <v>2581</v>
      </c>
      <c r="C283" s="211" t="s">
        <v>269</v>
      </c>
      <c r="D283" s="211">
        <v>192040862</v>
      </c>
      <c r="E283" s="218">
        <v>1080</v>
      </c>
      <c r="F283" s="211">
        <v>1274</v>
      </c>
      <c r="G283" s="211">
        <v>1004</v>
      </c>
      <c r="H283" s="218" t="s">
        <v>295</v>
      </c>
      <c r="I283" s="211" t="s">
        <v>2297</v>
      </c>
      <c r="J283" s="212" t="s">
        <v>363</v>
      </c>
      <c r="K283" s="211" t="s">
        <v>297</v>
      </c>
      <c r="L283" s="211" t="s">
        <v>395</v>
      </c>
    </row>
    <row r="284" spans="1:12" s="211" customFormat="1" x14ac:dyDescent="0.25">
      <c r="A284" s="211" t="s">
        <v>145</v>
      </c>
      <c r="B284" s="211">
        <v>2581</v>
      </c>
      <c r="C284" s="211" t="s">
        <v>269</v>
      </c>
      <c r="D284" s="211">
        <v>192041839</v>
      </c>
      <c r="E284" s="218">
        <v>1080</v>
      </c>
      <c r="F284" s="211">
        <v>1274</v>
      </c>
      <c r="G284" s="211">
        <v>1004</v>
      </c>
      <c r="H284" s="218" t="s">
        <v>295</v>
      </c>
      <c r="I284" s="211" t="s">
        <v>2298</v>
      </c>
      <c r="J284" s="212" t="s">
        <v>363</v>
      </c>
      <c r="K284" s="211" t="s">
        <v>297</v>
      </c>
      <c r="L284" s="211" t="s">
        <v>395</v>
      </c>
    </row>
    <row r="285" spans="1:12" s="211" customFormat="1" x14ac:dyDescent="0.25">
      <c r="A285" s="211" t="s">
        <v>145</v>
      </c>
      <c r="B285" s="211">
        <v>2581</v>
      </c>
      <c r="C285" s="211" t="s">
        <v>269</v>
      </c>
      <c r="D285" s="211">
        <v>502273171</v>
      </c>
      <c r="E285" s="218">
        <v>1080</v>
      </c>
      <c r="F285" s="211">
        <v>1274</v>
      </c>
      <c r="G285" s="211">
        <v>1004</v>
      </c>
      <c r="H285" s="218" t="s">
        <v>295</v>
      </c>
      <c r="I285" s="211" t="s">
        <v>2299</v>
      </c>
      <c r="J285" s="212" t="s">
        <v>363</v>
      </c>
      <c r="K285" s="211" t="s">
        <v>297</v>
      </c>
      <c r="L285" s="211" t="s">
        <v>395</v>
      </c>
    </row>
    <row r="286" spans="1:12" s="211" customFormat="1" x14ac:dyDescent="0.25">
      <c r="A286" s="211" t="s">
        <v>145</v>
      </c>
      <c r="B286" s="211">
        <v>2581</v>
      </c>
      <c r="C286" s="211" t="s">
        <v>269</v>
      </c>
      <c r="D286" s="211">
        <v>502273266</v>
      </c>
      <c r="E286" s="218">
        <v>1080</v>
      </c>
      <c r="F286" s="211">
        <v>1274</v>
      </c>
      <c r="G286" s="211">
        <v>1004</v>
      </c>
      <c r="H286" s="218" t="s">
        <v>295</v>
      </c>
      <c r="I286" s="211" t="s">
        <v>2300</v>
      </c>
      <c r="J286" s="212" t="s">
        <v>363</v>
      </c>
      <c r="K286" s="211" t="s">
        <v>297</v>
      </c>
      <c r="L286" s="211" t="s">
        <v>395</v>
      </c>
    </row>
    <row r="287" spans="1:12" s="211" customFormat="1" x14ac:dyDescent="0.25">
      <c r="A287" s="211" t="s">
        <v>145</v>
      </c>
      <c r="B287" s="211">
        <v>2581</v>
      </c>
      <c r="C287" s="211" t="s">
        <v>269</v>
      </c>
      <c r="D287" s="211">
        <v>502273882</v>
      </c>
      <c r="E287" s="218">
        <v>1060</v>
      </c>
      <c r="F287" s="211">
        <v>1274</v>
      </c>
      <c r="G287" s="211">
        <v>1004</v>
      </c>
      <c r="H287" s="218" t="s">
        <v>370</v>
      </c>
      <c r="I287" s="211" t="s">
        <v>2301</v>
      </c>
      <c r="J287" s="212" t="s">
        <v>363</v>
      </c>
      <c r="K287" s="211" t="s">
        <v>297</v>
      </c>
      <c r="L287" s="211" t="s">
        <v>393</v>
      </c>
    </row>
    <row r="288" spans="1:12" s="211" customFormat="1" x14ac:dyDescent="0.25">
      <c r="A288" s="211" t="s">
        <v>145</v>
      </c>
      <c r="B288" s="211">
        <v>2582</v>
      </c>
      <c r="C288" s="211" t="s">
        <v>270</v>
      </c>
      <c r="D288" s="211">
        <v>191994508</v>
      </c>
      <c r="E288" s="218">
        <v>1060</v>
      </c>
      <c r="F288" s="211">
        <v>1251</v>
      </c>
      <c r="G288" s="211">
        <v>1004</v>
      </c>
      <c r="H288" s="218" t="s">
        <v>370</v>
      </c>
      <c r="I288" s="211" t="s">
        <v>2302</v>
      </c>
      <c r="J288" s="212" t="s">
        <v>363</v>
      </c>
      <c r="K288" s="211" t="s">
        <v>297</v>
      </c>
      <c r="L288" s="211" t="s">
        <v>393</v>
      </c>
    </row>
    <row r="289" spans="1:12" s="211" customFormat="1" x14ac:dyDescent="0.25">
      <c r="A289" s="211" t="s">
        <v>145</v>
      </c>
      <c r="B289" s="211">
        <v>2582</v>
      </c>
      <c r="C289" s="211" t="s">
        <v>270</v>
      </c>
      <c r="D289" s="211">
        <v>502273911</v>
      </c>
      <c r="E289" s="218">
        <v>1060</v>
      </c>
      <c r="F289" s="211">
        <v>1274</v>
      </c>
      <c r="G289" s="211">
        <v>1004</v>
      </c>
      <c r="H289" s="218" t="s">
        <v>370</v>
      </c>
      <c r="I289" s="211" t="s">
        <v>2303</v>
      </c>
      <c r="J289" s="212" t="s">
        <v>363</v>
      </c>
      <c r="K289" s="211" t="s">
        <v>297</v>
      </c>
      <c r="L289" s="211" t="s">
        <v>393</v>
      </c>
    </row>
    <row r="290" spans="1:12" s="211" customFormat="1" x14ac:dyDescent="0.25">
      <c r="A290" s="211" t="s">
        <v>145</v>
      </c>
      <c r="B290" s="211">
        <v>2583</v>
      </c>
      <c r="C290" s="211" t="s">
        <v>271</v>
      </c>
      <c r="D290" s="211">
        <v>502274542</v>
      </c>
      <c r="E290" s="218">
        <v>1060</v>
      </c>
      <c r="G290" s="211">
        <v>1004</v>
      </c>
      <c r="H290" s="218" t="s">
        <v>370</v>
      </c>
      <c r="I290" s="211" t="s">
        <v>2304</v>
      </c>
      <c r="J290" s="212" t="s">
        <v>363</v>
      </c>
      <c r="K290" s="211" t="s">
        <v>297</v>
      </c>
      <c r="L290" s="211" t="s">
        <v>393</v>
      </c>
    </row>
    <row r="291" spans="1:12" s="211" customFormat="1" x14ac:dyDescent="0.25">
      <c r="A291" s="211" t="s">
        <v>145</v>
      </c>
      <c r="B291" s="211">
        <v>2583</v>
      </c>
      <c r="C291" s="211" t="s">
        <v>271</v>
      </c>
      <c r="D291" s="211">
        <v>502274545</v>
      </c>
      <c r="E291" s="218">
        <v>1060</v>
      </c>
      <c r="G291" s="211">
        <v>1004</v>
      </c>
      <c r="H291" s="218" t="s">
        <v>370</v>
      </c>
      <c r="I291" s="211" t="s">
        <v>2305</v>
      </c>
      <c r="J291" s="212" t="s">
        <v>363</v>
      </c>
      <c r="K291" s="211" t="s">
        <v>297</v>
      </c>
      <c r="L291" s="211" t="s">
        <v>393</v>
      </c>
    </row>
    <row r="292" spans="1:12" s="211" customFormat="1" x14ac:dyDescent="0.25">
      <c r="A292" s="211" t="s">
        <v>145</v>
      </c>
      <c r="B292" s="211">
        <v>2583</v>
      </c>
      <c r="C292" s="211" t="s">
        <v>271</v>
      </c>
      <c r="D292" s="211">
        <v>502274551</v>
      </c>
      <c r="E292" s="218">
        <v>1060</v>
      </c>
      <c r="F292" s="211">
        <v>1274</v>
      </c>
      <c r="G292" s="211">
        <v>1004</v>
      </c>
      <c r="H292" s="218" t="s">
        <v>370</v>
      </c>
      <c r="I292" s="211" t="s">
        <v>2306</v>
      </c>
      <c r="J292" s="212" t="s">
        <v>363</v>
      </c>
      <c r="K292" s="211" t="s">
        <v>297</v>
      </c>
      <c r="L292" s="211" t="s">
        <v>393</v>
      </c>
    </row>
    <row r="293" spans="1:12" s="211" customFormat="1" x14ac:dyDescent="0.25">
      <c r="A293" s="211" t="s">
        <v>145</v>
      </c>
      <c r="B293" s="211">
        <v>2583</v>
      </c>
      <c r="C293" s="211" t="s">
        <v>271</v>
      </c>
      <c r="D293" s="211">
        <v>502274552</v>
      </c>
      <c r="E293" s="218">
        <v>1060</v>
      </c>
      <c r="G293" s="211">
        <v>1004</v>
      </c>
      <c r="H293" s="218" t="s">
        <v>370</v>
      </c>
      <c r="I293" s="211" t="s">
        <v>2307</v>
      </c>
      <c r="J293" s="212" t="s">
        <v>363</v>
      </c>
      <c r="K293" s="211" t="s">
        <v>297</v>
      </c>
      <c r="L293" s="211" t="s">
        <v>393</v>
      </c>
    </row>
    <row r="294" spans="1:12" s="211" customFormat="1" x14ac:dyDescent="0.25">
      <c r="A294" s="211" t="s">
        <v>145</v>
      </c>
      <c r="B294" s="211">
        <v>2583</v>
      </c>
      <c r="C294" s="211" t="s">
        <v>271</v>
      </c>
      <c r="D294" s="211">
        <v>502274559</v>
      </c>
      <c r="E294" s="218">
        <v>1060</v>
      </c>
      <c r="G294" s="211">
        <v>1004</v>
      </c>
      <c r="H294" s="218" t="s">
        <v>370</v>
      </c>
      <c r="I294" s="211" t="s">
        <v>2308</v>
      </c>
      <c r="J294" s="212" t="s">
        <v>363</v>
      </c>
      <c r="K294" s="211" t="s">
        <v>297</v>
      </c>
      <c r="L294" s="211" t="s">
        <v>393</v>
      </c>
    </row>
    <row r="295" spans="1:12" s="211" customFormat="1" x14ac:dyDescent="0.25">
      <c r="A295" s="211" t="s">
        <v>145</v>
      </c>
      <c r="B295" s="211">
        <v>2583</v>
      </c>
      <c r="C295" s="211" t="s">
        <v>271</v>
      </c>
      <c r="D295" s="211">
        <v>502274560</v>
      </c>
      <c r="E295" s="218">
        <v>1060</v>
      </c>
      <c r="G295" s="211">
        <v>1004</v>
      </c>
      <c r="H295" s="218" t="s">
        <v>370</v>
      </c>
      <c r="I295" s="211" t="s">
        <v>2309</v>
      </c>
      <c r="J295" s="212" t="s">
        <v>363</v>
      </c>
      <c r="K295" s="211" t="s">
        <v>297</v>
      </c>
      <c r="L295" s="211" t="s">
        <v>393</v>
      </c>
    </row>
    <row r="296" spans="1:12" s="211" customFormat="1" x14ac:dyDescent="0.25">
      <c r="A296" s="211" t="s">
        <v>145</v>
      </c>
      <c r="B296" s="211">
        <v>2583</v>
      </c>
      <c r="C296" s="211" t="s">
        <v>271</v>
      </c>
      <c r="D296" s="211">
        <v>502274591</v>
      </c>
      <c r="E296" s="218">
        <v>1060</v>
      </c>
      <c r="G296" s="211">
        <v>1004</v>
      </c>
      <c r="H296" s="218" t="s">
        <v>370</v>
      </c>
      <c r="I296" s="211" t="s">
        <v>2310</v>
      </c>
      <c r="J296" s="212" t="s">
        <v>363</v>
      </c>
      <c r="K296" s="211" t="s">
        <v>297</v>
      </c>
      <c r="L296" s="211" t="s">
        <v>393</v>
      </c>
    </row>
    <row r="297" spans="1:12" s="211" customFormat="1" x14ac:dyDescent="0.25">
      <c r="A297" s="211" t="s">
        <v>145</v>
      </c>
      <c r="B297" s="211">
        <v>2583</v>
      </c>
      <c r="C297" s="211" t="s">
        <v>271</v>
      </c>
      <c r="D297" s="211">
        <v>502274592</v>
      </c>
      <c r="E297" s="218">
        <v>1060</v>
      </c>
      <c r="G297" s="211">
        <v>1004</v>
      </c>
      <c r="H297" s="218" t="s">
        <v>370</v>
      </c>
      <c r="I297" s="211" t="s">
        <v>2311</v>
      </c>
      <c r="J297" s="212" t="s">
        <v>363</v>
      </c>
      <c r="K297" s="211" t="s">
        <v>297</v>
      </c>
      <c r="L297" s="211" t="s">
        <v>393</v>
      </c>
    </row>
    <row r="298" spans="1:12" s="211" customFormat="1" x14ac:dyDescent="0.25">
      <c r="A298" s="211" t="s">
        <v>145</v>
      </c>
      <c r="B298" s="211">
        <v>2583</v>
      </c>
      <c r="C298" s="211" t="s">
        <v>271</v>
      </c>
      <c r="D298" s="211">
        <v>502274614</v>
      </c>
      <c r="E298" s="218">
        <v>1060</v>
      </c>
      <c r="G298" s="211">
        <v>1004</v>
      </c>
      <c r="H298" s="218" t="s">
        <v>370</v>
      </c>
      <c r="I298" s="211" t="s">
        <v>2312</v>
      </c>
      <c r="J298" s="212" t="s">
        <v>363</v>
      </c>
      <c r="K298" s="211" t="s">
        <v>297</v>
      </c>
      <c r="L298" s="211" t="s">
        <v>393</v>
      </c>
    </row>
    <row r="299" spans="1:12" s="211" customFormat="1" x14ac:dyDescent="0.25">
      <c r="A299" s="211" t="s">
        <v>145</v>
      </c>
      <c r="B299" s="211">
        <v>2583</v>
      </c>
      <c r="C299" s="211" t="s">
        <v>271</v>
      </c>
      <c r="D299" s="211">
        <v>502274620</v>
      </c>
      <c r="E299" s="218">
        <v>1060</v>
      </c>
      <c r="G299" s="211">
        <v>1004</v>
      </c>
      <c r="H299" s="218" t="s">
        <v>370</v>
      </c>
      <c r="I299" s="211" t="s">
        <v>2313</v>
      </c>
      <c r="J299" s="212" t="s">
        <v>363</v>
      </c>
      <c r="K299" s="211" t="s">
        <v>297</v>
      </c>
      <c r="L299" s="211" t="s">
        <v>393</v>
      </c>
    </row>
    <row r="300" spans="1:12" s="211" customFormat="1" x14ac:dyDescent="0.25">
      <c r="A300" s="211" t="s">
        <v>145</v>
      </c>
      <c r="B300" s="211">
        <v>2583</v>
      </c>
      <c r="C300" s="211" t="s">
        <v>271</v>
      </c>
      <c r="D300" s="211">
        <v>502274645</v>
      </c>
      <c r="E300" s="218">
        <v>1060</v>
      </c>
      <c r="G300" s="211">
        <v>1004</v>
      </c>
      <c r="H300" s="218" t="s">
        <v>370</v>
      </c>
      <c r="I300" s="211" t="s">
        <v>2314</v>
      </c>
      <c r="J300" s="212" t="s">
        <v>363</v>
      </c>
      <c r="K300" s="211" t="s">
        <v>297</v>
      </c>
      <c r="L300" s="211" t="s">
        <v>393</v>
      </c>
    </row>
    <row r="301" spans="1:12" s="211" customFormat="1" x14ac:dyDescent="0.25">
      <c r="A301" s="211" t="s">
        <v>145</v>
      </c>
      <c r="B301" s="211">
        <v>2583</v>
      </c>
      <c r="C301" s="211" t="s">
        <v>271</v>
      </c>
      <c r="D301" s="211">
        <v>502274687</v>
      </c>
      <c r="E301" s="218">
        <v>1060</v>
      </c>
      <c r="G301" s="211">
        <v>1004</v>
      </c>
      <c r="H301" s="218" t="s">
        <v>370</v>
      </c>
      <c r="I301" s="211" t="s">
        <v>2315</v>
      </c>
      <c r="J301" s="212" t="s">
        <v>363</v>
      </c>
      <c r="K301" s="211" t="s">
        <v>297</v>
      </c>
      <c r="L301" s="211" t="s">
        <v>393</v>
      </c>
    </row>
    <row r="302" spans="1:12" s="211" customFormat="1" x14ac:dyDescent="0.25">
      <c r="A302" s="211" t="s">
        <v>145</v>
      </c>
      <c r="B302" s="211">
        <v>2583</v>
      </c>
      <c r="C302" s="211" t="s">
        <v>271</v>
      </c>
      <c r="D302" s="211">
        <v>502274688</v>
      </c>
      <c r="E302" s="218">
        <v>1060</v>
      </c>
      <c r="G302" s="211">
        <v>1004</v>
      </c>
      <c r="H302" s="218" t="s">
        <v>370</v>
      </c>
      <c r="I302" s="211" t="s">
        <v>2316</v>
      </c>
      <c r="J302" s="212" t="s">
        <v>363</v>
      </c>
      <c r="K302" s="211" t="s">
        <v>297</v>
      </c>
      <c r="L302" s="211" t="s">
        <v>393</v>
      </c>
    </row>
    <row r="303" spans="1:12" s="211" customFormat="1" x14ac:dyDescent="0.25">
      <c r="A303" s="211" t="s">
        <v>145</v>
      </c>
      <c r="B303" s="211">
        <v>2586</v>
      </c>
      <c r="C303" s="211" t="s">
        <v>274</v>
      </c>
      <c r="D303" s="211">
        <v>192004562</v>
      </c>
      <c r="E303" s="218">
        <v>1080</v>
      </c>
      <c r="F303" s="211">
        <v>1274</v>
      </c>
      <c r="G303" s="211">
        <v>1004</v>
      </c>
      <c r="H303" s="218" t="s">
        <v>295</v>
      </c>
      <c r="I303" s="211" t="s">
        <v>2317</v>
      </c>
      <c r="J303" s="212" t="s">
        <v>363</v>
      </c>
      <c r="K303" s="211" t="s">
        <v>297</v>
      </c>
      <c r="L303" s="211" t="s">
        <v>395</v>
      </c>
    </row>
    <row r="304" spans="1:12" s="211" customFormat="1" x14ac:dyDescent="0.25">
      <c r="A304" s="211" t="s">
        <v>145</v>
      </c>
      <c r="B304" s="211">
        <v>2586</v>
      </c>
      <c r="C304" s="211" t="s">
        <v>274</v>
      </c>
      <c r="D304" s="211">
        <v>192034422</v>
      </c>
      <c r="E304" s="218">
        <v>1080</v>
      </c>
      <c r="F304" s="211">
        <v>1274</v>
      </c>
      <c r="G304" s="211">
        <v>1004</v>
      </c>
      <c r="H304" s="218" t="s">
        <v>295</v>
      </c>
      <c r="I304" s="211" t="s">
        <v>2318</v>
      </c>
      <c r="J304" s="212" t="s">
        <v>363</v>
      </c>
      <c r="K304" s="211" t="s">
        <v>297</v>
      </c>
      <c r="L304" s="211" t="s">
        <v>395</v>
      </c>
    </row>
    <row r="305" spans="1:12" s="211" customFormat="1" x14ac:dyDescent="0.25">
      <c r="A305" s="211" t="s">
        <v>145</v>
      </c>
      <c r="B305" s="211">
        <v>2586</v>
      </c>
      <c r="C305" s="211" t="s">
        <v>274</v>
      </c>
      <c r="D305" s="211">
        <v>192034894</v>
      </c>
      <c r="E305" s="218">
        <v>1080</v>
      </c>
      <c r="G305" s="211">
        <v>1004</v>
      </c>
      <c r="H305" s="218" t="s">
        <v>295</v>
      </c>
      <c r="I305" s="211" t="s">
        <v>2319</v>
      </c>
      <c r="J305" s="212" t="s">
        <v>363</v>
      </c>
      <c r="K305" s="211" t="s">
        <v>297</v>
      </c>
      <c r="L305" s="211" t="s">
        <v>395</v>
      </c>
    </row>
    <row r="306" spans="1:12" s="211" customFormat="1" x14ac:dyDescent="0.25">
      <c r="A306" s="211" t="s">
        <v>145</v>
      </c>
      <c r="B306" s="211">
        <v>2586</v>
      </c>
      <c r="C306" s="211" t="s">
        <v>274</v>
      </c>
      <c r="D306" s="211">
        <v>192035598</v>
      </c>
      <c r="E306" s="218">
        <v>1080</v>
      </c>
      <c r="F306" s="211">
        <v>1274</v>
      </c>
      <c r="G306" s="211">
        <v>1004</v>
      </c>
      <c r="H306" s="218" t="s">
        <v>295</v>
      </c>
      <c r="I306" s="211" t="s">
        <v>2320</v>
      </c>
      <c r="J306" s="212" t="s">
        <v>363</v>
      </c>
      <c r="K306" s="211" t="s">
        <v>297</v>
      </c>
      <c r="L306" s="211" t="s">
        <v>395</v>
      </c>
    </row>
    <row r="307" spans="1:12" s="211" customFormat="1" x14ac:dyDescent="0.25">
      <c r="A307" s="211" t="s">
        <v>145</v>
      </c>
      <c r="B307" s="211">
        <v>2586</v>
      </c>
      <c r="C307" s="211" t="s">
        <v>274</v>
      </c>
      <c r="D307" s="211">
        <v>192035599</v>
      </c>
      <c r="E307" s="218">
        <v>1060</v>
      </c>
      <c r="G307" s="211">
        <v>1004</v>
      </c>
      <c r="H307" s="218" t="s">
        <v>370</v>
      </c>
      <c r="I307" s="211" t="s">
        <v>2321</v>
      </c>
      <c r="J307" s="212" t="s">
        <v>363</v>
      </c>
      <c r="K307" s="211" t="s">
        <v>297</v>
      </c>
      <c r="L307" s="211" t="s">
        <v>1058</v>
      </c>
    </row>
    <row r="308" spans="1:12" s="211" customFormat="1" x14ac:dyDescent="0.25">
      <c r="A308" s="211" t="s">
        <v>145</v>
      </c>
      <c r="B308" s="211">
        <v>2586</v>
      </c>
      <c r="C308" s="211" t="s">
        <v>274</v>
      </c>
      <c r="D308" s="211">
        <v>192035600</v>
      </c>
      <c r="E308" s="218">
        <v>1060</v>
      </c>
      <c r="G308" s="211">
        <v>1004</v>
      </c>
      <c r="H308" s="218" t="s">
        <v>370</v>
      </c>
      <c r="I308" s="211" t="s">
        <v>2321</v>
      </c>
      <c r="J308" s="212" t="s">
        <v>363</v>
      </c>
      <c r="K308" s="211" t="s">
        <v>297</v>
      </c>
      <c r="L308" s="211" t="s">
        <v>1101</v>
      </c>
    </row>
    <row r="309" spans="1:12" s="211" customFormat="1" x14ac:dyDescent="0.25">
      <c r="A309" s="211" t="s">
        <v>145</v>
      </c>
      <c r="B309" s="211">
        <v>2586</v>
      </c>
      <c r="C309" s="211" t="s">
        <v>274</v>
      </c>
      <c r="D309" s="211">
        <v>502182017</v>
      </c>
      <c r="E309" s="218">
        <v>1060</v>
      </c>
      <c r="F309" s="211">
        <v>1242</v>
      </c>
      <c r="G309" s="211">
        <v>1004</v>
      </c>
      <c r="H309" s="218" t="s">
        <v>370</v>
      </c>
      <c r="I309" s="211" t="s">
        <v>2322</v>
      </c>
      <c r="J309" s="212" t="s">
        <v>363</v>
      </c>
      <c r="K309" s="211" t="s">
        <v>297</v>
      </c>
      <c r="L309" s="211" t="s">
        <v>393</v>
      </c>
    </row>
    <row r="310" spans="1:12" s="211" customFormat="1" x14ac:dyDescent="0.25">
      <c r="A310" s="211" t="s">
        <v>145</v>
      </c>
      <c r="B310" s="211">
        <v>2586</v>
      </c>
      <c r="C310" s="211" t="s">
        <v>274</v>
      </c>
      <c r="D310" s="211">
        <v>502182018</v>
      </c>
      <c r="E310" s="218">
        <v>1060</v>
      </c>
      <c r="F310" s="211">
        <v>1242</v>
      </c>
      <c r="G310" s="211">
        <v>1004</v>
      </c>
      <c r="H310" s="218" t="s">
        <v>370</v>
      </c>
      <c r="I310" s="211" t="s">
        <v>2323</v>
      </c>
      <c r="J310" s="212" t="s">
        <v>363</v>
      </c>
      <c r="K310" s="211" t="s">
        <v>297</v>
      </c>
      <c r="L310" s="211" t="s">
        <v>393</v>
      </c>
    </row>
    <row r="311" spans="1:12" s="211" customFormat="1" x14ac:dyDescent="0.25">
      <c r="A311" s="211" t="s">
        <v>145</v>
      </c>
      <c r="B311" s="211">
        <v>2586</v>
      </c>
      <c r="C311" s="211" t="s">
        <v>274</v>
      </c>
      <c r="D311" s="211">
        <v>502182077</v>
      </c>
      <c r="E311" s="218">
        <v>1060</v>
      </c>
      <c r="F311" s="211">
        <v>1230</v>
      </c>
      <c r="G311" s="211">
        <v>1004</v>
      </c>
      <c r="H311" s="218" t="s">
        <v>370</v>
      </c>
      <c r="I311" s="211" t="s">
        <v>2324</v>
      </c>
      <c r="J311" s="212" t="s">
        <v>363</v>
      </c>
      <c r="K311" s="211" t="s">
        <v>297</v>
      </c>
      <c r="L311" s="211" t="s">
        <v>393</v>
      </c>
    </row>
    <row r="312" spans="1:12" s="211" customFormat="1" x14ac:dyDescent="0.25">
      <c r="A312" s="211" t="s">
        <v>145</v>
      </c>
      <c r="B312" s="211">
        <v>2586</v>
      </c>
      <c r="C312" s="211" t="s">
        <v>274</v>
      </c>
      <c r="D312" s="211">
        <v>502182434</v>
      </c>
      <c r="E312" s="218">
        <v>1060</v>
      </c>
      <c r="F312" s="211">
        <v>1274</v>
      </c>
      <c r="G312" s="211">
        <v>1004</v>
      </c>
      <c r="H312" s="218" t="s">
        <v>370</v>
      </c>
      <c r="I312" s="211" t="s">
        <v>2325</v>
      </c>
      <c r="J312" s="212" t="s">
        <v>363</v>
      </c>
      <c r="K312" s="211" t="s">
        <v>297</v>
      </c>
      <c r="L312" s="211" t="s">
        <v>393</v>
      </c>
    </row>
    <row r="313" spans="1:12" s="211" customFormat="1" x14ac:dyDescent="0.25">
      <c r="A313" s="211" t="s">
        <v>145</v>
      </c>
      <c r="B313" s="211">
        <v>2586</v>
      </c>
      <c r="C313" s="211" t="s">
        <v>274</v>
      </c>
      <c r="D313" s="211">
        <v>502182490</v>
      </c>
      <c r="E313" s="218">
        <v>1060</v>
      </c>
      <c r="F313" s="211">
        <v>1274</v>
      </c>
      <c r="G313" s="211">
        <v>1004</v>
      </c>
      <c r="H313" s="218" t="s">
        <v>370</v>
      </c>
      <c r="I313" s="211" t="s">
        <v>2326</v>
      </c>
      <c r="J313" s="212" t="s">
        <v>363</v>
      </c>
      <c r="K313" s="211" t="s">
        <v>297</v>
      </c>
      <c r="L313" s="211" t="s">
        <v>393</v>
      </c>
    </row>
    <row r="314" spans="1:12" s="211" customFormat="1" x14ac:dyDescent="0.25">
      <c r="A314" s="211" t="s">
        <v>145</v>
      </c>
      <c r="B314" s="211">
        <v>2601</v>
      </c>
      <c r="C314" s="211" t="s">
        <v>144</v>
      </c>
      <c r="D314" s="211">
        <v>1764543</v>
      </c>
      <c r="E314" s="218">
        <v>1010</v>
      </c>
      <c r="G314" s="211">
        <v>1004</v>
      </c>
      <c r="H314" s="218" t="s">
        <v>295</v>
      </c>
      <c r="I314" s="211" t="s">
        <v>2327</v>
      </c>
      <c r="J314" s="212" t="s">
        <v>363</v>
      </c>
      <c r="K314" s="211" t="s">
        <v>366</v>
      </c>
      <c r="L314" s="211" t="s">
        <v>373</v>
      </c>
    </row>
    <row r="315" spans="1:12" s="211" customFormat="1" x14ac:dyDescent="0.25">
      <c r="A315" s="211" t="s">
        <v>145</v>
      </c>
      <c r="B315" s="211">
        <v>2601</v>
      </c>
      <c r="C315" s="211" t="s">
        <v>144</v>
      </c>
      <c r="D315" s="211">
        <v>1764701</v>
      </c>
      <c r="E315" s="218">
        <v>1010</v>
      </c>
      <c r="G315" s="211">
        <v>1004</v>
      </c>
      <c r="H315" s="218" t="s">
        <v>295</v>
      </c>
      <c r="I315" s="211" t="s">
        <v>2328</v>
      </c>
      <c r="J315" s="212" t="s">
        <v>363</v>
      </c>
      <c r="K315" s="211" t="s">
        <v>366</v>
      </c>
      <c r="L315" s="211" t="s">
        <v>374</v>
      </c>
    </row>
    <row r="316" spans="1:12" s="211" customFormat="1" x14ac:dyDescent="0.25">
      <c r="A316" s="211" t="s">
        <v>145</v>
      </c>
      <c r="B316" s="211">
        <v>2601</v>
      </c>
      <c r="C316" s="211" t="s">
        <v>144</v>
      </c>
      <c r="D316" s="211">
        <v>1766134</v>
      </c>
      <c r="E316" s="218">
        <v>1040</v>
      </c>
      <c r="G316" s="211">
        <v>1004</v>
      </c>
      <c r="H316" s="218" t="s">
        <v>370</v>
      </c>
      <c r="I316" s="211" t="s">
        <v>2329</v>
      </c>
      <c r="J316" s="212" t="s">
        <v>363</v>
      </c>
      <c r="K316" s="211" t="s">
        <v>297</v>
      </c>
      <c r="L316" s="211" t="s">
        <v>398</v>
      </c>
    </row>
    <row r="317" spans="1:12" s="211" customFormat="1" x14ac:dyDescent="0.25">
      <c r="A317" s="211" t="s">
        <v>145</v>
      </c>
      <c r="B317" s="211">
        <v>2601</v>
      </c>
      <c r="C317" s="211" t="s">
        <v>144</v>
      </c>
      <c r="D317" s="211">
        <v>190920649</v>
      </c>
      <c r="E317" s="218">
        <v>1030</v>
      </c>
      <c r="F317" s="211">
        <v>1110</v>
      </c>
      <c r="G317" s="211">
        <v>1004</v>
      </c>
      <c r="H317" s="218" t="s">
        <v>370</v>
      </c>
      <c r="I317" s="211" t="s">
        <v>2330</v>
      </c>
      <c r="J317" s="212" t="s">
        <v>363</v>
      </c>
      <c r="K317" s="211" t="s">
        <v>297</v>
      </c>
      <c r="L317" s="211" t="s">
        <v>397</v>
      </c>
    </row>
    <row r="318" spans="1:12" s="211" customFormat="1" x14ac:dyDescent="0.25">
      <c r="A318" s="211" t="s">
        <v>145</v>
      </c>
      <c r="B318" s="211">
        <v>2601</v>
      </c>
      <c r="C318" s="211" t="s">
        <v>144</v>
      </c>
      <c r="D318" s="211">
        <v>191007631</v>
      </c>
      <c r="E318" s="218">
        <v>1060</v>
      </c>
      <c r="F318" s="211">
        <v>1242</v>
      </c>
      <c r="G318" s="211">
        <v>1004</v>
      </c>
      <c r="H318" s="218" t="s">
        <v>370</v>
      </c>
      <c r="I318" s="211" t="s">
        <v>2331</v>
      </c>
      <c r="J318" s="212" t="s">
        <v>363</v>
      </c>
      <c r="K318" s="211" t="s">
        <v>297</v>
      </c>
      <c r="L318" s="211" t="s">
        <v>393</v>
      </c>
    </row>
    <row r="319" spans="1:12" s="211" customFormat="1" x14ac:dyDescent="0.25">
      <c r="A319" s="211" t="s">
        <v>145</v>
      </c>
      <c r="B319" s="211">
        <v>2601</v>
      </c>
      <c r="C319" s="211" t="s">
        <v>144</v>
      </c>
      <c r="D319" s="211">
        <v>191489771</v>
      </c>
      <c r="E319" s="218">
        <v>1080</v>
      </c>
      <c r="F319" s="211">
        <v>1274</v>
      </c>
      <c r="G319" s="211">
        <v>1004</v>
      </c>
      <c r="H319" s="218" t="s">
        <v>295</v>
      </c>
      <c r="I319" s="211" t="s">
        <v>2332</v>
      </c>
      <c r="J319" s="212" t="s">
        <v>363</v>
      </c>
      <c r="K319" s="211" t="s">
        <v>297</v>
      </c>
      <c r="L319" s="211" t="s">
        <v>395</v>
      </c>
    </row>
    <row r="320" spans="1:12" s="211" customFormat="1" x14ac:dyDescent="0.25">
      <c r="A320" s="211" t="s">
        <v>145</v>
      </c>
      <c r="B320" s="211">
        <v>2601</v>
      </c>
      <c r="C320" s="211" t="s">
        <v>144</v>
      </c>
      <c r="D320" s="211">
        <v>192007836</v>
      </c>
      <c r="E320" s="218">
        <v>1060</v>
      </c>
      <c r="G320" s="211">
        <v>1004</v>
      </c>
      <c r="H320" s="218" t="s">
        <v>370</v>
      </c>
      <c r="I320" s="211" t="s">
        <v>2333</v>
      </c>
      <c r="J320" s="212" t="s">
        <v>363</v>
      </c>
      <c r="K320" s="211" t="s">
        <v>297</v>
      </c>
      <c r="L320" s="211" t="s">
        <v>393</v>
      </c>
    </row>
    <row r="321" spans="1:12" s="211" customFormat="1" x14ac:dyDescent="0.25">
      <c r="A321" s="211" t="s">
        <v>145</v>
      </c>
      <c r="B321" s="211">
        <v>2601</v>
      </c>
      <c r="C321" s="211" t="s">
        <v>144</v>
      </c>
      <c r="D321" s="211">
        <v>192028866</v>
      </c>
      <c r="E321" s="218">
        <v>1060</v>
      </c>
      <c r="G321" s="211">
        <v>1004</v>
      </c>
      <c r="H321" s="218" t="s">
        <v>370</v>
      </c>
      <c r="I321" s="211" t="s">
        <v>2334</v>
      </c>
      <c r="J321" s="212" t="s">
        <v>363</v>
      </c>
      <c r="K321" s="211" t="s">
        <v>297</v>
      </c>
      <c r="L321" s="211" t="s">
        <v>393</v>
      </c>
    </row>
    <row r="322" spans="1:12" s="211" customFormat="1" x14ac:dyDescent="0.25">
      <c r="A322" s="211" t="s">
        <v>145</v>
      </c>
      <c r="B322" s="211">
        <v>2601</v>
      </c>
      <c r="C322" s="211" t="s">
        <v>144</v>
      </c>
      <c r="D322" s="211">
        <v>502361772</v>
      </c>
      <c r="E322" s="218">
        <v>1060</v>
      </c>
      <c r="F322" s="211">
        <v>1242</v>
      </c>
      <c r="G322" s="211">
        <v>1004</v>
      </c>
      <c r="H322" s="218" t="s">
        <v>370</v>
      </c>
      <c r="I322" s="211" t="s">
        <v>2335</v>
      </c>
      <c r="J322" s="212" t="s">
        <v>363</v>
      </c>
      <c r="K322" s="211" t="s">
        <v>297</v>
      </c>
      <c r="L322" s="211" t="s">
        <v>394</v>
      </c>
    </row>
    <row r="323" spans="1:12" s="211" customFormat="1" x14ac:dyDescent="0.25">
      <c r="A323" s="211" t="s">
        <v>145</v>
      </c>
      <c r="B323" s="211">
        <v>2601</v>
      </c>
      <c r="C323" s="211" t="s">
        <v>144</v>
      </c>
      <c r="D323" s="211">
        <v>502361799</v>
      </c>
      <c r="E323" s="218">
        <v>1060</v>
      </c>
      <c r="F323" s="211">
        <v>1274</v>
      </c>
      <c r="G323" s="211">
        <v>1004</v>
      </c>
      <c r="H323" s="218" t="s">
        <v>370</v>
      </c>
      <c r="I323" s="211" t="s">
        <v>2336</v>
      </c>
      <c r="J323" s="212" t="s">
        <v>363</v>
      </c>
      <c r="K323" s="211" t="s">
        <v>297</v>
      </c>
      <c r="L323" s="211" t="s">
        <v>394</v>
      </c>
    </row>
    <row r="324" spans="1:12" s="211" customFormat="1" x14ac:dyDescent="0.25">
      <c r="A324" s="211" t="s">
        <v>145</v>
      </c>
      <c r="B324" s="211">
        <v>2601</v>
      </c>
      <c r="C324" s="211" t="s">
        <v>144</v>
      </c>
      <c r="D324" s="211">
        <v>502361953</v>
      </c>
      <c r="E324" s="218">
        <v>1060</v>
      </c>
      <c r="F324" s="211">
        <v>1274</v>
      </c>
      <c r="G324" s="211">
        <v>1004</v>
      </c>
      <c r="H324" s="218" t="s">
        <v>370</v>
      </c>
      <c r="I324" s="211" t="s">
        <v>2337</v>
      </c>
      <c r="J324" s="212" t="s">
        <v>363</v>
      </c>
      <c r="K324" s="211" t="s">
        <v>297</v>
      </c>
      <c r="L324" s="211" t="s">
        <v>394</v>
      </c>
    </row>
    <row r="325" spans="1:12" s="211" customFormat="1" x14ac:dyDescent="0.25">
      <c r="A325" s="211" t="s">
        <v>145</v>
      </c>
      <c r="B325" s="211">
        <v>2601</v>
      </c>
      <c r="C325" s="211" t="s">
        <v>144</v>
      </c>
      <c r="D325" s="211">
        <v>502362084</v>
      </c>
      <c r="E325" s="218">
        <v>1060</v>
      </c>
      <c r="F325" s="211">
        <v>1242</v>
      </c>
      <c r="G325" s="211">
        <v>1004</v>
      </c>
      <c r="H325" s="218" t="s">
        <v>370</v>
      </c>
      <c r="I325" s="211" t="s">
        <v>2338</v>
      </c>
      <c r="J325" s="212" t="s">
        <v>363</v>
      </c>
      <c r="K325" s="211" t="s">
        <v>297</v>
      </c>
      <c r="L325" s="211" t="s">
        <v>394</v>
      </c>
    </row>
    <row r="326" spans="1:12" s="211" customFormat="1" x14ac:dyDescent="0.25">
      <c r="A326" s="211" t="s">
        <v>145</v>
      </c>
      <c r="B326" s="211">
        <v>2601</v>
      </c>
      <c r="C326" s="211" t="s">
        <v>144</v>
      </c>
      <c r="D326" s="211">
        <v>502362382</v>
      </c>
      <c r="E326" s="218">
        <v>1060</v>
      </c>
      <c r="F326" s="211">
        <v>1274</v>
      </c>
      <c r="G326" s="211">
        <v>1004</v>
      </c>
      <c r="H326" s="218" t="s">
        <v>370</v>
      </c>
      <c r="I326" s="211" t="s">
        <v>2339</v>
      </c>
      <c r="J326" s="212" t="s">
        <v>363</v>
      </c>
      <c r="K326" s="211" t="s">
        <v>297</v>
      </c>
      <c r="L326" s="211" t="s">
        <v>394</v>
      </c>
    </row>
    <row r="327" spans="1:12" s="211" customFormat="1" x14ac:dyDescent="0.25">
      <c r="A327" s="211" t="s">
        <v>145</v>
      </c>
      <c r="B327" s="211">
        <v>2601</v>
      </c>
      <c r="C327" s="211" t="s">
        <v>144</v>
      </c>
      <c r="D327" s="211">
        <v>502362388</v>
      </c>
      <c r="E327" s="218">
        <v>1060</v>
      </c>
      <c r="F327" s="211">
        <v>1263</v>
      </c>
      <c r="G327" s="211">
        <v>1004</v>
      </c>
      <c r="H327" s="218" t="s">
        <v>370</v>
      </c>
      <c r="I327" s="211" t="s">
        <v>2340</v>
      </c>
      <c r="J327" s="212" t="s">
        <v>363</v>
      </c>
      <c r="K327" s="211" t="s">
        <v>297</v>
      </c>
      <c r="L327" s="211" t="s">
        <v>394</v>
      </c>
    </row>
    <row r="328" spans="1:12" s="211" customFormat="1" x14ac:dyDescent="0.25">
      <c r="A328" s="211" t="s">
        <v>145</v>
      </c>
      <c r="B328" s="211">
        <v>2601</v>
      </c>
      <c r="C328" s="211" t="s">
        <v>144</v>
      </c>
      <c r="D328" s="211">
        <v>502362455</v>
      </c>
      <c r="E328" s="218">
        <v>1060</v>
      </c>
      <c r="G328" s="211">
        <v>1004</v>
      </c>
      <c r="H328" s="218" t="s">
        <v>370</v>
      </c>
      <c r="I328" s="211" t="s">
        <v>2341</v>
      </c>
      <c r="J328" s="212" t="s">
        <v>363</v>
      </c>
      <c r="K328" s="211" t="s">
        <v>297</v>
      </c>
      <c r="L328" s="211" t="s">
        <v>394</v>
      </c>
    </row>
    <row r="329" spans="1:12" s="211" customFormat="1" x14ac:dyDescent="0.25">
      <c r="A329" s="211" t="s">
        <v>145</v>
      </c>
      <c r="B329" s="211">
        <v>2611</v>
      </c>
      <c r="C329" s="211" t="s">
        <v>275</v>
      </c>
      <c r="D329" s="211">
        <v>502338854</v>
      </c>
      <c r="E329" s="218">
        <v>1060</v>
      </c>
      <c r="F329" s="211">
        <v>1242</v>
      </c>
      <c r="G329" s="211">
        <v>1004</v>
      </c>
      <c r="H329" s="218" t="s">
        <v>370</v>
      </c>
      <c r="I329" s="211" t="s">
        <v>2342</v>
      </c>
      <c r="J329" s="212" t="s">
        <v>363</v>
      </c>
      <c r="K329" s="211" t="s">
        <v>297</v>
      </c>
      <c r="L329" s="211" t="s">
        <v>393</v>
      </c>
    </row>
    <row r="330" spans="1:12" s="211" customFormat="1" x14ac:dyDescent="0.25">
      <c r="A330" s="211" t="s">
        <v>145</v>
      </c>
      <c r="B330" s="211">
        <v>2613</v>
      </c>
      <c r="C330" s="211" t="s">
        <v>277</v>
      </c>
      <c r="D330" s="211">
        <v>504154695</v>
      </c>
      <c r="E330" s="218">
        <v>1060</v>
      </c>
      <c r="G330" s="211">
        <v>1004</v>
      </c>
      <c r="H330" s="218" t="s">
        <v>370</v>
      </c>
      <c r="I330" s="211" t="s">
        <v>2343</v>
      </c>
      <c r="J330" s="212" t="s">
        <v>363</v>
      </c>
      <c r="K330" s="211" t="s">
        <v>297</v>
      </c>
      <c r="L330" s="211" t="s">
        <v>393</v>
      </c>
    </row>
    <row r="331" spans="1:12" s="211" customFormat="1" x14ac:dyDescent="0.25">
      <c r="A331" s="211" t="s">
        <v>145</v>
      </c>
      <c r="B331" s="211">
        <v>2619</v>
      </c>
      <c r="C331" s="211" t="s">
        <v>283</v>
      </c>
      <c r="D331" s="211">
        <v>191716725</v>
      </c>
      <c r="E331" s="218">
        <v>1080</v>
      </c>
      <c r="F331" s="211">
        <v>1252</v>
      </c>
      <c r="G331" s="211">
        <v>1004</v>
      </c>
      <c r="H331" s="218" t="s">
        <v>295</v>
      </c>
      <c r="I331" s="211" t="s">
        <v>2017</v>
      </c>
      <c r="J331" s="212" t="s">
        <v>363</v>
      </c>
      <c r="K331" s="211" t="s">
        <v>297</v>
      </c>
      <c r="L331" s="211" t="s">
        <v>395</v>
      </c>
    </row>
    <row r="332" spans="1:12" s="211" customFormat="1" x14ac:dyDescent="0.25">
      <c r="A332" s="211" t="s">
        <v>145</v>
      </c>
      <c r="B332" s="211">
        <v>2619</v>
      </c>
      <c r="C332" s="211" t="s">
        <v>283</v>
      </c>
      <c r="D332" s="211">
        <v>191716873</v>
      </c>
      <c r="E332" s="218">
        <v>1080</v>
      </c>
      <c r="F332" s="211">
        <v>1271</v>
      </c>
      <c r="G332" s="211">
        <v>1004</v>
      </c>
      <c r="H332" s="218" t="s">
        <v>295</v>
      </c>
      <c r="I332" s="211" t="s">
        <v>2344</v>
      </c>
      <c r="J332" s="212" t="s">
        <v>363</v>
      </c>
      <c r="K332" s="211" t="s">
        <v>297</v>
      </c>
      <c r="L332" s="211" t="s">
        <v>395</v>
      </c>
    </row>
    <row r="333" spans="1:12" s="211" customFormat="1" x14ac:dyDescent="0.25">
      <c r="A333" s="211" t="s">
        <v>145</v>
      </c>
      <c r="B333" s="211">
        <v>2621</v>
      </c>
      <c r="C333" s="211" t="s">
        <v>285</v>
      </c>
      <c r="D333" s="211">
        <v>191613273</v>
      </c>
      <c r="E333" s="218">
        <v>1060</v>
      </c>
      <c r="F333" s="211">
        <v>1242</v>
      </c>
      <c r="G333" s="211">
        <v>1004</v>
      </c>
      <c r="H333" s="218" t="s">
        <v>370</v>
      </c>
      <c r="I333" s="211" t="s">
        <v>2345</v>
      </c>
      <c r="J333" s="212" t="s">
        <v>363</v>
      </c>
      <c r="K333" s="211" t="s">
        <v>297</v>
      </c>
      <c r="L333" s="211" t="s">
        <v>393</v>
      </c>
    </row>
    <row r="334" spans="1:12" s="211" customFormat="1" x14ac:dyDescent="0.25">
      <c r="A334" s="211" t="s">
        <v>145</v>
      </c>
      <c r="B334" s="211">
        <v>2621</v>
      </c>
      <c r="C334" s="211" t="s">
        <v>285</v>
      </c>
      <c r="D334" s="211">
        <v>191659419</v>
      </c>
      <c r="E334" s="218">
        <v>1060</v>
      </c>
      <c r="F334" s="211">
        <v>1242</v>
      </c>
      <c r="G334" s="211">
        <v>1004</v>
      </c>
      <c r="H334" s="218" t="s">
        <v>370</v>
      </c>
      <c r="I334" s="211" t="s">
        <v>2346</v>
      </c>
      <c r="J334" s="212" t="s">
        <v>363</v>
      </c>
      <c r="K334" s="211" t="s">
        <v>297</v>
      </c>
      <c r="L334" s="211" t="s">
        <v>393</v>
      </c>
    </row>
    <row r="335" spans="1:12" s="211" customFormat="1" x14ac:dyDescent="0.25">
      <c r="A335" s="211" t="s">
        <v>145</v>
      </c>
      <c r="B335" s="211">
        <v>2621</v>
      </c>
      <c r="C335" s="211" t="s">
        <v>285</v>
      </c>
      <c r="D335" s="211">
        <v>502351599</v>
      </c>
      <c r="E335" s="218">
        <v>1060</v>
      </c>
      <c r="F335" s="211">
        <v>1242</v>
      </c>
      <c r="G335" s="211">
        <v>1004</v>
      </c>
      <c r="H335" s="218" t="s">
        <v>370</v>
      </c>
      <c r="I335" s="211" t="s">
        <v>2347</v>
      </c>
      <c r="J335" s="212" t="s">
        <v>363</v>
      </c>
      <c r="K335" s="211" t="s">
        <v>297</v>
      </c>
      <c r="L335" s="211" t="s">
        <v>393</v>
      </c>
    </row>
  </sheetData>
  <autoFilter ref="A5:L5" xr:uid="{00000000-0009-0000-0000-000008000000}"/>
  <mergeCells count="3">
    <mergeCell ref="D3:H3"/>
    <mergeCell ref="I3:L3"/>
    <mergeCell ref="A2:L2"/>
  </mergeCells>
  <hyperlinks>
    <hyperlink ref="D3" r:id="rId1" display="Siehe Anleitung" xr:uid="{00000000-0004-0000-0800-000000000000}"/>
    <hyperlink ref="D3:F3" r:id="rId2" display="Anleitung" xr:uid="{00000000-0004-0000-0800-000001000000}"/>
    <hyperlink ref="I3" r:id="rId3" location="GKAT" xr:uid="{00000000-0004-0000-0800-000002000000}"/>
    <hyperlink ref="J6" r:id="rId4" xr:uid="{DE45E4F8-466C-4DC9-8946-6C8212E50572}"/>
    <hyperlink ref="J7" r:id="rId5" xr:uid="{13DF3BC4-AA80-4F60-B39C-D8A515C8B264}"/>
    <hyperlink ref="J8" r:id="rId6" xr:uid="{10AC3D10-E840-441F-95BF-4545FA3E96BC}"/>
    <hyperlink ref="J9" r:id="rId7" xr:uid="{5108D125-9CA4-41A7-8686-0D48DC26B138}"/>
    <hyperlink ref="J10" r:id="rId8" xr:uid="{83B0DA5E-E2A4-41DC-8F1A-7A050A7B2BB4}"/>
    <hyperlink ref="J11" r:id="rId9" xr:uid="{9013E208-626A-4475-9EF0-8BC0E57C6FF5}"/>
    <hyperlink ref="J12" r:id="rId10" xr:uid="{0D58FB5A-3776-41DB-AE7E-2DE04E37D55E}"/>
    <hyperlink ref="J13" r:id="rId11" xr:uid="{4845C41B-930A-4A8F-B26E-25B158D40AFA}"/>
    <hyperlink ref="J14" r:id="rId12" xr:uid="{6BAD2293-EEB9-4106-AFCD-26B812121446}"/>
    <hyperlink ref="J15" r:id="rId13" xr:uid="{C8EA841E-D33B-4C40-9DF3-235F8F0F8C24}"/>
    <hyperlink ref="J16" r:id="rId14" xr:uid="{C0000B8D-B0DB-4E90-8CD8-67EF2B3DDA45}"/>
    <hyperlink ref="J17" r:id="rId15" xr:uid="{EFD53101-8C58-4BA0-8BB4-F9770BDB0999}"/>
    <hyperlink ref="J18" r:id="rId16" xr:uid="{560F548D-D3F3-4957-9B23-A1D167E0E3FD}"/>
    <hyperlink ref="J19" r:id="rId17" xr:uid="{77C9A8E6-ECC1-42D2-9DBA-83BBD6902C0B}"/>
    <hyperlink ref="J20" r:id="rId18" xr:uid="{BEB50F6C-AC10-44B7-B497-025E2A47335A}"/>
    <hyperlink ref="J21" r:id="rId19" xr:uid="{9849841A-8D6A-4EFD-A889-56EAAAD2B379}"/>
    <hyperlink ref="J22" r:id="rId20" xr:uid="{B7C40695-CB45-4A79-BEBE-A1196F7D7F07}"/>
    <hyperlink ref="J23" r:id="rId21" xr:uid="{2FC2D3F4-C069-47C1-8EBA-6F4C643832BD}"/>
    <hyperlink ref="J24" r:id="rId22" xr:uid="{3134A00F-9E51-4A98-86C3-D1D7DF4D754B}"/>
    <hyperlink ref="J25" r:id="rId23" xr:uid="{3ACFDA2E-709F-42EF-9B16-8D2A701A9256}"/>
    <hyperlink ref="J26" r:id="rId24" xr:uid="{0603B0D6-07BB-490C-B091-F10ABD57D90E}"/>
    <hyperlink ref="J27" r:id="rId25" xr:uid="{17B3C243-9C92-4B7F-82D3-BA0D991103A1}"/>
    <hyperlink ref="J28" r:id="rId26" xr:uid="{DA3C712F-7144-4E2D-B451-7CF218D6A385}"/>
    <hyperlink ref="J29" r:id="rId27" xr:uid="{F2D529BD-DB42-4494-B3FD-8B45B8DCDD5B}"/>
    <hyperlink ref="J30" r:id="rId28" xr:uid="{9EF7DAD1-B6FA-4BEF-B6E2-1AD020D7816F}"/>
    <hyperlink ref="J31" r:id="rId29" xr:uid="{43AE0B1B-CA7D-4D06-BF14-CC2E4BF41C81}"/>
    <hyperlink ref="J32" r:id="rId30" xr:uid="{394CA31F-760D-44ED-9441-BC86F7D54463}"/>
    <hyperlink ref="J33" r:id="rId31" xr:uid="{82FEF88D-E060-48C6-9874-887537F2BAEF}"/>
    <hyperlink ref="J34" r:id="rId32" xr:uid="{CAD21905-88B3-4E14-A6FB-FB79ECB6DAFB}"/>
    <hyperlink ref="J35" r:id="rId33" xr:uid="{25EC2E20-28C6-4C01-B73A-61E6CB3872FD}"/>
    <hyperlink ref="J36" r:id="rId34" xr:uid="{E5D16814-BA42-44B9-A139-90A32AC5D7B8}"/>
    <hyperlink ref="J37" r:id="rId35" xr:uid="{343747B1-37EB-412C-89DE-00A3DCA43192}"/>
    <hyperlink ref="J38" r:id="rId36" xr:uid="{D1A0D98B-1ED2-40C4-9148-A17431AC36D4}"/>
    <hyperlink ref="J39" r:id="rId37" xr:uid="{1A2A319E-57D0-4512-8532-23254676BDC0}"/>
    <hyperlink ref="J40" r:id="rId38" xr:uid="{126F505D-9DE1-4F05-8CC4-393BB44E6EB5}"/>
    <hyperlink ref="J41" r:id="rId39" xr:uid="{ADC63EC6-114B-4AE5-B778-6E019EB1863B}"/>
    <hyperlink ref="J42" r:id="rId40" xr:uid="{BCAAE304-949E-4DFB-A1DF-B6705D6352FE}"/>
    <hyperlink ref="J43" r:id="rId41" xr:uid="{5295C53D-96B3-4690-B53A-BCC7BD90056F}"/>
    <hyperlink ref="J44" r:id="rId42" xr:uid="{59729A3C-FC10-421C-B6A7-B21FF855DCA9}"/>
    <hyperlink ref="J45" r:id="rId43" xr:uid="{24F4A83C-DA7B-4EDC-866D-7833A3F07F4D}"/>
    <hyperlink ref="J46" r:id="rId44" xr:uid="{0BFDAA89-F564-48A1-8008-1F99FFAE517B}"/>
    <hyperlink ref="J47" r:id="rId45" xr:uid="{F1E22D8E-5383-468A-9F75-C30E98B93A7C}"/>
    <hyperlink ref="J48" r:id="rId46" xr:uid="{E539466C-A7D8-470B-9C19-204A5513567C}"/>
    <hyperlink ref="J49" r:id="rId47" xr:uid="{973181E9-20D1-4508-9DCF-70AAAD273A7F}"/>
    <hyperlink ref="J50" r:id="rId48" xr:uid="{EAF26B30-E92D-4723-B3C9-D31D5EB89595}"/>
    <hyperlink ref="J51" r:id="rId49" xr:uid="{F7FDFB2D-0AA3-47BC-888F-AE9BE4455A79}"/>
    <hyperlink ref="J52" r:id="rId50" xr:uid="{8A9F5F99-6313-4E21-B51E-E780EB960D4F}"/>
    <hyperlink ref="J53" r:id="rId51" xr:uid="{ECB832DD-1955-4D43-AA7E-D3E2551CB08E}"/>
    <hyperlink ref="J54" r:id="rId52" xr:uid="{2B0E2C12-936E-4297-A795-9BC51B129324}"/>
    <hyperlink ref="J55" r:id="rId53" xr:uid="{86026A03-2D5D-4832-B188-1849FF7ABE02}"/>
    <hyperlink ref="J56" r:id="rId54" xr:uid="{06A8551F-2E38-4158-B480-9E30719636D3}"/>
    <hyperlink ref="J57" r:id="rId55" xr:uid="{49FD53CF-D62F-499E-AEBB-13D0EDAC24A6}"/>
    <hyperlink ref="J58" r:id="rId56" xr:uid="{310CA45C-1303-4937-811D-BECF8DBD3B91}"/>
    <hyperlink ref="J59" r:id="rId57" xr:uid="{34D68C7F-7ED2-4F00-8602-A0F308D2D580}"/>
    <hyperlink ref="J60" r:id="rId58" xr:uid="{E334034D-37EE-44CC-9D22-BC92B2878A93}"/>
    <hyperlink ref="J61" r:id="rId59" xr:uid="{599E0E4B-CC0A-4A36-9C05-558A5B491404}"/>
    <hyperlink ref="J62" r:id="rId60" xr:uid="{0BBF98DE-B29D-4618-8CF4-000A459C6660}"/>
    <hyperlink ref="J63" r:id="rId61" xr:uid="{A0DF2F55-8570-40A9-9F5F-7C0A099A3A8A}"/>
    <hyperlink ref="J64" r:id="rId62" xr:uid="{22BDD216-F2A8-48A4-9F63-B889AEC30435}"/>
    <hyperlink ref="J65" r:id="rId63" xr:uid="{CD8D11E0-57CB-4A7B-9E2C-0307194ABF42}"/>
    <hyperlink ref="J66" r:id="rId64" xr:uid="{B9CD0FF3-0228-48B9-884F-B240A58962CE}"/>
    <hyperlink ref="J67" r:id="rId65" xr:uid="{C527C1B2-5607-4F7C-BFC9-99651F9D5AD0}"/>
    <hyperlink ref="J68" r:id="rId66" xr:uid="{77575E03-264C-4D3B-89EA-4A3938F747FD}"/>
    <hyperlink ref="J69" r:id="rId67" xr:uid="{CC1BEDC5-1ED3-4EDB-902B-A5C8C836A50B}"/>
    <hyperlink ref="J70" r:id="rId68" xr:uid="{342AB735-3BEB-4D69-9261-80BD3E29C6F6}"/>
    <hyperlink ref="J71" r:id="rId69" xr:uid="{EFFCACE3-B923-4539-B1CE-49AC80EA776A}"/>
    <hyperlink ref="J72" r:id="rId70" xr:uid="{A5153B7B-053D-4997-BF53-9439EF679637}"/>
    <hyperlink ref="J73" r:id="rId71" xr:uid="{B89ACBA1-AE4E-4B49-AA2A-5AF00F2C477B}"/>
    <hyperlink ref="J74" r:id="rId72" xr:uid="{704CA84F-79CC-4337-A970-E642E403A008}"/>
    <hyperlink ref="J75" r:id="rId73" xr:uid="{D42797BC-23F8-43D1-A136-E72AA53E647F}"/>
    <hyperlink ref="J76" r:id="rId74" xr:uid="{E1D81E80-8DDC-4CD1-B263-00B367414EEF}"/>
    <hyperlink ref="J77" r:id="rId75" xr:uid="{56CDD43E-1BBC-43AE-BD05-98D5354839DC}"/>
    <hyperlink ref="J78" r:id="rId76" xr:uid="{A868957B-2E29-4D2D-855D-846B28E31A5B}"/>
    <hyperlink ref="J79" r:id="rId77" xr:uid="{56E99D48-32C9-44AD-96ED-D159302D3ABE}"/>
    <hyperlink ref="J80" r:id="rId78" xr:uid="{C6A591B5-F620-4E16-988F-F6457EED5729}"/>
    <hyperlink ref="J81" r:id="rId79" xr:uid="{9C260C84-9A79-4B9D-96C1-4A8156611B83}"/>
    <hyperlink ref="J82" r:id="rId80" xr:uid="{F9B9E657-3FB3-476F-8BA7-F1E4CC8850E3}"/>
    <hyperlink ref="J83" r:id="rId81" xr:uid="{619C540C-4EBC-453E-BDAA-09C3398F5934}"/>
    <hyperlink ref="J84" r:id="rId82" xr:uid="{EC8563ED-6089-414A-AF11-5C9B045EDDF5}"/>
    <hyperlink ref="J85" r:id="rId83" xr:uid="{BC49A687-091C-4ABD-BFD1-624873C04F0E}"/>
    <hyperlink ref="J86" r:id="rId84" xr:uid="{70915FEB-9A7D-4842-B3F3-8BCF44B674D8}"/>
    <hyperlink ref="J87" r:id="rId85" xr:uid="{78AC265E-D882-4A91-8652-B627AE38C606}"/>
    <hyperlink ref="J88" r:id="rId86" xr:uid="{5AB18FCC-3370-4B3A-8EE2-4D998BEDEFA1}"/>
    <hyperlink ref="J89" r:id="rId87" xr:uid="{46E7B9D0-EC84-4456-BCC4-9A23C8454193}"/>
    <hyperlink ref="J90" r:id="rId88" xr:uid="{E316B80C-4930-4EC9-AA77-EDD920E76E2E}"/>
    <hyperlink ref="J91" r:id="rId89" xr:uid="{8DBDC293-1AA8-4A8E-9B59-37F1DA6316EF}"/>
    <hyperlink ref="J92" r:id="rId90" xr:uid="{F82C1DFD-0BF1-4903-88A4-2B45909F054B}"/>
    <hyperlink ref="J93" r:id="rId91" xr:uid="{353F0E02-D8BE-4B1D-AC9F-7AB9880DD78B}"/>
    <hyperlink ref="J94" r:id="rId92" xr:uid="{0A9988A5-6B20-4F8D-A112-94402A7425C7}"/>
    <hyperlink ref="J95" r:id="rId93" xr:uid="{E00F7860-CC33-4E15-93EF-B38925FF4094}"/>
    <hyperlink ref="J96" r:id="rId94" xr:uid="{81640261-41D0-4AFC-979D-3DAD844160C5}"/>
    <hyperlink ref="J97" r:id="rId95" xr:uid="{79C975C6-290A-463F-903F-174B2AEE3917}"/>
    <hyperlink ref="J98" r:id="rId96" xr:uid="{802C19C9-4175-469E-8525-28186757C93F}"/>
    <hyperlink ref="J99" r:id="rId97" xr:uid="{14201146-AB52-4E0E-B67D-BFB719C5EF04}"/>
    <hyperlink ref="J100" r:id="rId98" xr:uid="{5FE1E965-93E7-481F-8C63-90EAD19A7C06}"/>
    <hyperlink ref="J101" r:id="rId99" xr:uid="{3F00F1BC-A240-4F02-8F36-4332B3A56A90}"/>
    <hyperlink ref="J102" r:id="rId100" xr:uid="{E0D71686-D0EA-4CCE-B1BE-F99C8793334C}"/>
    <hyperlink ref="J103" r:id="rId101" xr:uid="{DE1BD7AA-8BD8-4765-8F50-65D658E13D1F}"/>
    <hyperlink ref="J104" r:id="rId102" xr:uid="{4CA49430-1CCD-4E21-B6F0-2A7CBA5A5C2D}"/>
    <hyperlink ref="J105" r:id="rId103" xr:uid="{45D5587F-2924-41AD-9842-CA19C08F2B8E}"/>
    <hyperlink ref="J106" r:id="rId104" xr:uid="{33B4DDB9-A8D8-4251-B829-E54AE4DCC79B}"/>
    <hyperlink ref="J107" r:id="rId105" xr:uid="{5958EB39-0AB7-44BB-8323-3D5557F8CF8D}"/>
    <hyperlink ref="J108" r:id="rId106" xr:uid="{E7E9BA18-EBF7-415F-8D31-E08A2A5E01FE}"/>
    <hyperlink ref="J109" r:id="rId107" xr:uid="{90B9217E-B996-45E1-AFE0-1B8F0296C0A4}"/>
    <hyperlink ref="J110" r:id="rId108" xr:uid="{3D557DD5-850D-49C3-93CD-4751C2329ECF}"/>
    <hyperlink ref="J111" r:id="rId109" xr:uid="{77FCDE32-937D-49C3-9E68-B86AF626ACD3}"/>
    <hyperlink ref="J112" r:id="rId110" xr:uid="{C3AF36EB-FF92-45D4-94D6-F870C962355D}"/>
    <hyperlink ref="J113" r:id="rId111" xr:uid="{B44F4463-A2BF-4773-8DCA-B29B63636FB2}"/>
    <hyperlink ref="J114" r:id="rId112" xr:uid="{2382C4A0-1DD6-4234-8180-44A72B99EBCE}"/>
    <hyperlink ref="J115" r:id="rId113" xr:uid="{E8341C23-3D95-4BBB-A960-9F3B92C621D9}"/>
    <hyperlink ref="J116" r:id="rId114" xr:uid="{829DB3EA-0B24-4910-916D-606AF33D962D}"/>
    <hyperlink ref="J117" r:id="rId115" xr:uid="{FE8B1480-607C-4C06-9231-504AC4FE87A7}"/>
    <hyperlink ref="J118" r:id="rId116" xr:uid="{7D8169AE-B5BD-45D1-AB35-ABE88F7FCEAF}"/>
    <hyperlink ref="J119" r:id="rId117" xr:uid="{B12547FD-6BE5-4881-8A7B-F5AA498A44BA}"/>
    <hyperlink ref="J120" r:id="rId118" xr:uid="{76CFCCA3-B89F-4C64-A86F-EC11C7547309}"/>
    <hyperlink ref="J121" r:id="rId119" xr:uid="{3834C9AD-6736-404E-87DA-C6F64539886C}"/>
    <hyperlink ref="J122" r:id="rId120" xr:uid="{7DA810B8-C300-4E23-AA59-501605DAC6B2}"/>
    <hyperlink ref="J123" r:id="rId121" xr:uid="{897EF71D-4439-4D7D-A852-268879DCBDDA}"/>
    <hyperlink ref="J124" r:id="rId122" xr:uid="{84D0BCF2-5AD5-439B-B730-E23DAA37B5CB}"/>
    <hyperlink ref="J125" r:id="rId123" xr:uid="{3BCF9D0E-D5EA-43D3-8BE3-7F59A53100FD}"/>
    <hyperlink ref="J126" r:id="rId124" xr:uid="{02F5EF18-E8FE-40BF-9A55-BCF601D0ED42}"/>
    <hyperlink ref="J127" r:id="rId125" xr:uid="{891E94CE-6241-4E52-BB16-A3D8092CCB46}"/>
    <hyperlink ref="J128" r:id="rId126" xr:uid="{3A0CCA6C-7056-4688-B449-CF81E2E9A18D}"/>
    <hyperlink ref="J129" r:id="rId127" xr:uid="{A06065E5-BDBB-41D6-8CEC-FE208A443058}"/>
    <hyperlink ref="J130" r:id="rId128" xr:uid="{D2F1260B-A15D-4CE3-911F-AD1DA41093F4}"/>
    <hyperlink ref="J131" r:id="rId129" xr:uid="{09F4BC3A-CA64-409B-8556-920DB36B3AD5}"/>
    <hyperlink ref="J132" r:id="rId130" xr:uid="{171DA792-72FA-4C09-8FDA-50483BF196F4}"/>
    <hyperlink ref="J133" r:id="rId131" xr:uid="{8CFCF1A0-139C-4000-BB2D-5C3EF298400A}"/>
    <hyperlink ref="J134" r:id="rId132" xr:uid="{8B3B05D1-FE4D-43AC-9BCF-64C0CD68362D}"/>
    <hyperlink ref="J135" r:id="rId133" xr:uid="{B1DC2148-C3A0-4BCA-8651-910EDB3EE3C8}"/>
    <hyperlink ref="J136" r:id="rId134" xr:uid="{D831FAB6-5AA2-4D51-8228-12605D40FE83}"/>
    <hyperlink ref="J137" r:id="rId135" xr:uid="{FE319F50-D410-4292-B776-D67A95176A41}"/>
    <hyperlink ref="J138" r:id="rId136" xr:uid="{A89AEDA5-C213-421D-9351-6A4D18805C20}"/>
    <hyperlink ref="J139" r:id="rId137" xr:uid="{44D46137-C0B0-4346-AD57-B68C8D167ED1}"/>
    <hyperlink ref="J140" r:id="rId138" xr:uid="{8B0FA570-DD7F-4D63-B401-5AED611A59EE}"/>
    <hyperlink ref="J141" r:id="rId139" xr:uid="{91664B76-60E2-4BA9-B2F4-77087ADE26CD}"/>
    <hyperlink ref="J142" r:id="rId140" xr:uid="{B0776E5B-CB09-4FEE-A194-B586653B976E}"/>
    <hyperlink ref="J143" r:id="rId141" xr:uid="{85AA8920-FD26-45DA-B274-A047C5247AD3}"/>
    <hyperlink ref="J144" r:id="rId142" xr:uid="{33E028F5-6DA8-4804-94A4-55CB1EAF6D2F}"/>
    <hyperlink ref="J145" r:id="rId143" xr:uid="{676FA92B-573A-46EB-B02B-02C8D404AE82}"/>
    <hyperlink ref="J146" r:id="rId144" xr:uid="{BEAE1E6F-0B72-47AA-A391-D8408F68C005}"/>
    <hyperlink ref="J147" r:id="rId145" xr:uid="{40CC0306-6DFB-4791-81EB-489D47F08D32}"/>
    <hyperlink ref="J148" r:id="rId146" xr:uid="{8C6B3231-4601-45A2-B263-05A079548C4B}"/>
    <hyperlink ref="J149" r:id="rId147" xr:uid="{C2F08341-C031-42B1-A7D0-3C3B86DF73D2}"/>
    <hyperlink ref="J150" r:id="rId148" xr:uid="{3711A9E2-E2D6-40F6-AB6B-F255C81F74D8}"/>
    <hyperlink ref="J151" r:id="rId149" xr:uid="{913EBAAA-8F4D-49FA-9741-34A3979110EF}"/>
    <hyperlink ref="J152" r:id="rId150" xr:uid="{3C4A25AD-E115-4507-B653-8CF1146C21D5}"/>
    <hyperlink ref="J153" r:id="rId151" xr:uid="{B846B8E3-7226-4604-BD39-3F0CD31F9E9D}"/>
    <hyperlink ref="J154" r:id="rId152" xr:uid="{DC97985B-8EA8-40F4-B6F1-EE40278B860E}"/>
    <hyperlink ref="J155" r:id="rId153" xr:uid="{B6302DA0-D499-45F7-9396-EC138261CC7B}"/>
    <hyperlink ref="J156" r:id="rId154" xr:uid="{2081CC45-9F2F-471D-8BBE-7F8C583F0A9A}"/>
    <hyperlink ref="J157" r:id="rId155" xr:uid="{EA8CC088-254C-4C4F-875A-2C5D40BAB614}"/>
    <hyperlink ref="J158" r:id="rId156" xr:uid="{2FB27256-658F-46EE-AFC0-6BC51FF819FE}"/>
    <hyperlink ref="J159" r:id="rId157" xr:uid="{BA6196A6-6281-427C-B877-5C499849D9D1}"/>
    <hyperlink ref="J160" r:id="rId158" xr:uid="{AEBF298B-500C-4045-A1E7-16F4F85F4E19}"/>
    <hyperlink ref="J161" r:id="rId159" xr:uid="{DF300F82-572E-482D-A2F1-1360769C1D98}"/>
    <hyperlink ref="J162" r:id="rId160" xr:uid="{3C349BCF-CB03-45A6-91E1-1696F536AB90}"/>
    <hyperlink ref="J163" r:id="rId161" xr:uid="{539A0713-6F50-4848-AC96-2FAB9C9C0A41}"/>
    <hyperlink ref="J164" r:id="rId162" xr:uid="{44EF85BE-0803-4AED-B8D0-67256AB8EBAB}"/>
    <hyperlink ref="J165" r:id="rId163" xr:uid="{311B0FCA-C0FE-4D4D-9F90-EB02B50615C4}"/>
    <hyperlink ref="J166" r:id="rId164" xr:uid="{6ACE978B-DD32-4237-9EA5-77FE64A895F9}"/>
    <hyperlink ref="J167" r:id="rId165" xr:uid="{95B53B0F-F3A2-4582-9A13-F5EF882D71F1}"/>
    <hyperlink ref="J168" r:id="rId166" xr:uid="{BA0992E6-3CC3-42D9-96B6-35E20B944122}"/>
    <hyperlink ref="J169" r:id="rId167" xr:uid="{D4D5D913-6778-4F7A-9F29-75972AC9BA83}"/>
    <hyperlink ref="J170" r:id="rId168" xr:uid="{17F5FB97-C104-49BE-B1C8-2CCFD88C3C96}"/>
    <hyperlink ref="J171" r:id="rId169" xr:uid="{54CA6CCB-753B-4F02-825B-6ECF872D4976}"/>
    <hyperlink ref="J172" r:id="rId170" xr:uid="{CF115835-A21F-4A35-91FB-FFEF583CA3C2}"/>
    <hyperlink ref="J173" r:id="rId171" xr:uid="{5256DB7A-6A31-423C-841F-BC9B95303277}"/>
    <hyperlink ref="J174" r:id="rId172" xr:uid="{6993589B-904F-4B97-999C-CC4D65258E25}"/>
    <hyperlink ref="J175" r:id="rId173" xr:uid="{65377398-102F-403F-A2D1-298D2FDC3DFB}"/>
    <hyperlink ref="J176" r:id="rId174" xr:uid="{B9FDA38F-4BEB-43C5-99AA-6DF9D1D48AC7}"/>
    <hyperlink ref="J177" r:id="rId175" xr:uid="{18CB7FE7-1914-444C-9246-B3865FD2749F}"/>
    <hyperlink ref="J178" r:id="rId176" xr:uid="{3299631B-14F0-45FF-816E-0757487A22B7}"/>
    <hyperlink ref="J179" r:id="rId177" xr:uid="{24990323-7A2F-4812-9E63-8EF492432BF4}"/>
    <hyperlink ref="J180" r:id="rId178" xr:uid="{E8BAEB7F-DA27-43F3-ADE6-3363619DE76D}"/>
    <hyperlink ref="J181" r:id="rId179" xr:uid="{C202774C-6F9D-461E-B16B-B3775FB3632B}"/>
    <hyperlink ref="J182" r:id="rId180" xr:uid="{67EBC905-97DD-4AA0-BF4E-95EFE5948438}"/>
    <hyperlink ref="J183" r:id="rId181" xr:uid="{A318006E-EFA3-4FC1-B757-882F47371530}"/>
    <hyperlink ref="J184" r:id="rId182" xr:uid="{7A3E5193-4619-439C-B3B3-F155B5A31B64}"/>
    <hyperlink ref="J185" r:id="rId183" xr:uid="{D57B4344-0D33-40B1-A0D6-FC9CA416BCCA}"/>
    <hyperlink ref="J186" r:id="rId184" xr:uid="{196AB93A-1C64-4741-8741-4E7F971108F3}"/>
    <hyperlink ref="J187" r:id="rId185" xr:uid="{8570D012-A3D8-4729-8362-1A35AD743400}"/>
    <hyperlink ref="J188" r:id="rId186" xr:uid="{97D0D9C1-DBE3-4B74-BE3F-0BA595B686AE}"/>
    <hyperlink ref="J189" r:id="rId187" xr:uid="{853D88CE-E865-4C60-9731-745D9FBA2083}"/>
    <hyperlink ref="J190" r:id="rId188" xr:uid="{0BAC3037-049F-4533-AA84-2CEDB7DF73BB}"/>
    <hyperlink ref="J191" r:id="rId189" xr:uid="{0351BF0E-3F57-4A5D-8E34-B2BE5FB61C38}"/>
    <hyperlink ref="J192" r:id="rId190" xr:uid="{B8A70C57-B1FA-4821-8B53-1F1B52683050}"/>
    <hyperlink ref="J193" r:id="rId191" xr:uid="{18D40538-2069-485B-9EA5-F8746DA7DFA7}"/>
    <hyperlink ref="J194" r:id="rId192" xr:uid="{E418CED8-A5AA-46A3-AEA9-ECE2DF59EE38}"/>
    <hyperlink ref="J195" r:id="rId193" xr:uid="{4C102CD7-87E0-46F4-A990-7F4E0C823E4A}"/>
    <hyperlink ref="J196" r:id="rId194" xr:uid="{2F8FA0DB-384F-4736-A3DA-36C991C03923}"/>
    <hyperlink ref="J197" r:id="rId195" xr:uid="{1DF5BAE8-49E6-41AE-B0DE-9C47838A3D66}"/>
    <hyperlink ref="J198" r:id="rId196" xr:uid="{8C9B7678-2212-4728-B365-4B40E29AAFBC}"/>
    <hyperlink ref="J199" r:id="rId197" xr:uid="{AC982238-2082-4461-8E18-623A0AE80AA6}"/>
    <hyperlink ref="J200" r:id="rId198" xr:uid="{1447D2A3-9088-4494-9E84-8109D5C98E66}"/>
    <hyperlink ref="J201" r:id="rId199" xr:uid="{DF2A1B8E-1601-4E1A-B178-C0A554C86AA4}"/>
    <hyperlink ref="J202" r:id="rId200" xr:uid="{133A9A47-5772-4DD1-AE47-53E0EF9B3910}"/>
    <hyperlink ref="J203" r:id="rId201" xr:uid="{4B47A600-B197-42E5-913D-ABB00355D415}"/>
    <hyperlink ref="J204" r:id="rId202" xr:uid="{0EE56746-B45B-4841-89FF-3AB148963AFD}"/>
    <hyperlink ref="J205" r:id="rId203" xr:uid="{E85F0185-74B6-48C7-89A9-AA0C6B1A6945}"/>
    <hyperlink ref="J206" r:id="rId204" xr:uid="{F18F5A39-E940-4BCF-B809-DF0BC09B4B99}"/>
    <hyperlink ref="J207" r:id="rId205" xr:uid="{4A26BE5D-B7A7-4757-8A91-1A329D3D0950}"/>
    <hyperlink ref="J208" r:id="rId206" xr:uid="{E510FDCD-A8A0-4E38-889A-3674EF4D5D78}"/>
    <hyperlink ref="J209" r:id="rId207" xr:uid="{85E31169-1929-44CD-B6F2-BBC5BB4FDA50}"/>
    <hyperlink ref="J210" r:id="rId208" xr:uid="{1C88FCAB-2057-4857-A5A2-98B70C28D651}"/>
    <hyperlink ref="J211" r:id="rId209" xr:uid="{E6294DC2-A60D-47C1-9140-BCC6FFF01541}"/>
    <hyperlink ref="J212" r:id="rId210" xr:uid="{2ED08B8B-7975-4147-A851-BE44B39A7875}"/>
    <hyperlink ref="J213" r:id="rId211" xr:uid="{6C5827F0-45F5-4321-888A-A6DB1A29ED85}"/>
    <hyperlink ref="J214" r:id="rId212" xr:uid="{544446E9-191B-4A9E-963C-86E4E3E942FE}"/>
    <hyperlink ref="J215" r:id="rId213" xr:uid="{17AD7ECB-A6AC-40CA-865A-3D6D77C5E8C4}"/>
    <hyperlink ref="J216" r:id="rId214" xr:uid="{176C66BE-D0E1-4793-90E2-F9141B26C504}"/>
    <hyperlink ref="J217" r:id="rId215" xr:uid="{3FED53D3-528F-4FE6-B9A9-FFAE84BA3440}"/>
    <hyperlink ref="J218" r:id="rId216" xr:uid="{8AE66436-7232-4C0D-87EC-3FA30A4E025B}"/>
    <hyperlink ref="J219" r:id="rId217" xr:uid="{A8E5EFA7-7740-4116-8E39-6152911A9098}"/>
    <hyperlink ref="J220" r:id="rId218" xr:uid="{6B21F7A2-2557-4D06-9BD9-1082D0351B65}"/>
    <hyperlink ref="J221" r:id="rId219" xr:uid="{5C012B84-277E-4A2B-BEE8-98FFB50E0BC6}"/>
    <hyperlink ref="J222" r:id="rId220" xr:uid="{8CEFEF16-CB0D-4751-B471-2D920705484D}"/>
    <hyperlink ref="J223" r:id="rId221" xr:uid="{381C1C8A-9E87-4CDB-B117-E3DB97CF481E}"/>
    <hyperlink ref="J224" r:id="rId222" xr:uid="{83D3EEB5-9486-4710-B796-3F22373F1B61}"/>
    <hyperlink ref="J225" r:id="rId223" xr:uid="{A7115F4F-BC60-42CB-ABF1-40E08B395A23}"/>
    <hyperlink ref="J226" r:id="rId224" xr:uid="{19496F5C-7A9A-4854-8466-DA988AB53C5D}"/>
    <hyperlink ref="J227" r:id="rId225" xr:uid="{035EF5CC-448B-45F0-8264-EBDB9E3EC0BC}"/>
    <hyperlink ref="J228" r:id="rId226" xr:uid="{F13B9472-7A6B-4B28-93A7-2DDD7DD785E0}"/>
    <hyperlink ref="J229" r:id="rId227" xr:uid="{FA2AF227-E442-4D07-A0AF-2F639DF6E389}"/>
    <hyperlink ref="J230" r:id="rId228" xr:uid="{26210C58-CD91-4F6D-9AE2-A1BB9129CE82}"/>
    <hyperlink ref="J231" r:id="rId229" xr:uid="{CD5996D5-4290-435F-8537-A18443568087}"/>
    <hyperlink ref="J232" r:id="rId230" xr:uid="{B932D8D6-7FD9-4D83-838D-AC0F31173840}"/>
    <hyperlink ref="J233" r:id="rId231" xr:uid="{94CC1018-2233-4F40-86D9-9B78529B12BE}"/>
    <hyperlink ref="J234" r:id="rId232" xr:uid="{F2A973EB-F289-4013-8007-ED57B07BFD58}"/>
    <hyperlink ref="J235" r:id="rId233" xr:uid="{5077961B-4EBE-49BA-8516-C464618EABC3}"/>
    <hyperlink ref="J236" r:id="rId234" xr:uid="{E65FF1C1-2CD7-43F2-8147-9EA11B965E4A}"/>
    <hyperlink ref="J237" r:id="rId235" xr:uid="{3632987C-0EB5-45F6-890D-3732E9CFCC9B}"/>
    <hyperlink ref="J238" r:id="rId236" xr:uid="{F7077BA3-8E80-40DB-9CB1-B6C96B6D6EE6}"/>
    <hyperlink ref="J239" r:id="rId237" xr:uid="{94977317-5673-49E2-8DF2-0BBF1332701D}"/>
    <hyperlink ref="J240" r:id="rId238" xr:uid="{A85FB9FA-ACA2-4D86-AAAC-B0190D71F4D7}"/>
    <hyperlink ref="J241" r:id="rId239" xr:uid="{BDA640AA-E8AD-45E4-9AF7-6E7DE241223E}"/>
    <hyperlink ref="J242" r:id="rId240" xr:uid="{F461A217-0065-44EB-9172-67B87458AF48}"/>
    <hyperlink ref="J243" r:id="rId241" xr:uid="{D3A34FA6-7B81-4D68-9693-BEF35B2705FA}"/>
    <hyperlink ref="J244" r:id="rId242" xr:uid="{DAF0D44C-70CB-4AC2-8526-BA574188E623}"/>
    <hyperlink ref="J245" r:id="rId243" xr:uid="{3F3C9D7E-CE4C-4695-A400-F45DADF5D32A}"/>
    <hyperlink ref="J246" r:id="rId244" xr:uid="{ADFFB1AA-B687-4EEE-9C7B-3D4EB58F921B}"/>
    <hyperlink ref="J247" r:id="rId245" xr:uid="{7AC25565-213D-4439-B3F8-1C9A279CE010}"/>
    <hyperlink ref="J248" r:id="rId246" xr:uid="{98E6D195-ECA0-4251-BE79-E58F0B10700D}"/>
    <hyperlink ref="J249" r:id="rId247" xr:uid="{122F7B37-FF83-45A2-AE25-00218B9F7F31}"/>
    <hyperlink ref="J250" r:id="rId248" xr:uid="{5C95E409-6E03-4AC9-9F8B-D215F0E58867}"/>
    <hyperlink ref="J251" r:id="rId249" xr:uid="{BF582FE3-C0F8-4C90-A588-C71F57510B2D}"/>
    <hyperlink ref="J252" r:id="rId250" xr:uid="{22586CEF-2E4B-49B3-959E-78EDF9F21ADD}"/>
    <hyperlink ref="J253" r:id="rId251" xr:uid="{203B6385-ED89-4288-8D41-2AA7A0624736}"/>
    <hyperlink ref="J254" r:id="rId252" xr:uid="{20AFD418-7EE8-405F-A7BB-E035AE19AE91}"/>
    <hyperlink ref="J255" r:id="rId253" xr:uid="{5A83D345-B969-4BF4-BC33-83FFF7F13A69}"/>
    <hyperlink ref="J256" r:id="rId254" xr:uid="{3C97EB8A-4CE9-4700-880B-0303DFC17E06}"/>
    <hyperlink ref="J257" r:id="rId255" xr:uid="{385367ED-78F5-4D90-87DA-934F94CFE8C7}"/>
    <hyperlink ref="J258" r:id="rId256" xr:uid="{1ACE84B5-87FD-4DF3-8B8E-3FB54DEFC7FC}"/>
    <hyperlink ref="J259" r:id="rId257" xr:uid="{0BAAB844-6EA5-4998-B562-1D0CCC6C127B}"/>
    <hyperlink ref="J260" r:id="rId258" xr:uid="{8A264AC5-63A3-44EA-B587-A9F275565E65}"/>
    <hyperlink ref="J261" r:id="rId259" xr:uid="{76E74143-9219-4CC4-BF6F-5493B59E8A8F}"/>
    <hyperlink ref="J262" r:id="rId260" xr:uid="{20482DFC-0866-4C29-A859-F4401EC2EF61}"/>
    <hyperlink ref="J263" r:id="rId261" xr:uid="{AC1FC7A3-1846-47EC-80B7-B58CD62B46C1}"/>
    <hyperlink ref="J264" r:id="rId262" xr:uid="{9FC81595-9F87-4ECE-890E-D3AA0FE295F4}"/>
    <hyperlink ref="J265" r:id="rId263" xr:uid="{1CA16FBE-A47C-4CB5-BFEB-08657DD76B07}"/>
    <hyperlink ref="J266" r:id="rId264" xr:uid="{052F965A-EB21-4C3D-A466-2EAE0E6A44E5}"/>
    <hyperlink ref="J267" r:id="rId265" xr:uid="{DE548E55-B874-4179-AFD8-C3744BC0D7CD}"/>
    <hyperlink ref="J268" r:id="rId266" xr:uid="{E80A9C42-9930-4F1F-87C8-2893FAAAAECD}"/>
    <hyperlink ref="J269" r:id="rId267" xr:uid="{304F88FB-D923-4EA1-81B9-4B991413AC12}"/>
    <hyperlink ref="J270" r:id="rId268" xr:uid="{CB368F9C-30D1-4CE5-BEFB-F018B2764A64}"/>
    <hyperlink ref="J271" r:id="rId269" xr:uid="{2E568B13-D2BE-456B-89E4-23549E412F2B}"/>
    <hyperlink ref="J272" r:id="rId270" xr:uid="{CC65B4F6-E671-430A-83E5-3FCAC82EC6EF}"/>
    <hyperlink ref="J273" r:id="rId271" xr:uid="{5FA81679-49B1-49F0-AF98-5786BBDF55F3}"/>
    <hyperlink ref="J274" r:id="rId272" xr:uid="{7626E523-B9FA-4457-972C-6F37F122430E}"/>
    <hyperlink ref="J275" r:id="rId273" xr:uid="{599FE132-5BAF-48F8-BCBE-28F758F0AA77}"/>
    <hyperlink ref="J276" r:id="rId274" xr:uid="{83186380-C124-43A2-B38F-6446C9A51BB3}"/>
    <hyperlink ref="J277" r:id="rId275" xr:uid="{680DAB3E-8934-4A21-BC3E-072E5E771A37}"/>
    <hyperlink ref="J278" r:id="rId276" xr:uid="{C35BA792-A543-4E80-94F7-BE1A0DD644C1}"/>
    <hyperlink ref="J279" r:id="rId277" xr:uid="{5610D1CE-6350-4722-8CE2-36C7313D8AB4}"/>
    <hyperlink ref="J280" r:id="rId278" xr:uid="{CEF0F20F-C1F2-4130-92A5-8415388913B6}"/>
    <hyperlink ref="J281" r:id="rId279" xr:uid="{8B662895-1386-4EA4-8604-0981D437B8F3}"/>
    <hyperlink ref="J282" r:id="rId280" xr:uid="{DEE90222-AB22-4B79-BD56-7F9D7C53E26D}"/>
    <hyperlink ref="J283" r:id="rId281" xr:uid="{C139281C-CB03-4952-B96E-BBF711135E2B}"/>
    <hyperlink ref="J284" r:id="rId282" xr:uid="{42A73D03-953E-47E5-94EB-46DB70365722}"/>
    <hyperlink ref="J285" r:id="rId283" xr:uid="{FD2C8286-C3B8-4CC5-94F5-EF2B26DA107E}"/>
    <hyperlink ref="J286" r:id="rId284" xr:uid="{CADB31F0-3667-4E83-9171-B39EE3126777}"/>
    <hyperlink ref="J287" r:id="rId285" xr:uid="{EEDC31BE-EE76-4758-90F6-9F1F507C39D2}"/>
    <hyperlink ref="J288" r:id="rId286" xr:uid="{879A6930-1538-4DD2-88D6-665524F965C4}"/>
    <hyperlink ref="J289" r:id="rId287" xr:uid="{34CA124A-1669-484D-A51A-559CBDF5B8C1}"/>
    <hyperlink ref="J290" r:id="rId288" xr:uid="{9E4F7F99-77E6-4AFA-AE37-6BCE5EA93A53}"/>
    <hyperlink ref="J291" r:id="rId289" xr:uid="{F7636D10-C9AA-4513-B59A-2B967E11B5F1}"/>
    <hyperlink ref="J292" r:id="rId290" xr:uid="{C01C7379-CD6A-4E85-B6F6-54D547BB96B8}"/>
    <hyperlink ref="J293" r:id="rId291" xr:uid="{A7998D31-D2FC-43B3-B02A-96E52478FA56}"/>
    <hyperlink ref="J294" r:id="rId292" xr:uid="{7386820B-B33B-40E5-ABD7-AE341EAED4E2}"/>
    <hyperlink ref="J295" r:id="rId293" xr:uid="{71224F2F-C16D-436C-A12B-2558F66EE590}"/>
    <hyperlink ref="J296" r:id="rId294" xr:uid="{C457D507-2DC2-484C-AF22-B1525E920477}"/>
    <hyperlink ref="J297" r:id="rId295" xr:uid="{415EF038-5478-4574-BD2E-EED6B1EE8DD6}"/>
    <hyperlink ref="J298" r:id="rId296" xr:uid="{EF9CC71F-880F-45E6-9A1D-F509EC77D6BD}"/>
    <hyperlink ref="J299" r:id="rId297" xr:uid="{884EC531-55B7-4BEC-88F0-C39F2DEDB60D}"/>
    <hyperlink ref="J300" r:id="rId298" xr:uid="{A4CAF207-2250-4F03-B237-C45D236F8B7E}"/>
    <hyperlink ref="J301" r:id="rId299" xr:uid="{2B910FE4-2B29-43CC-AE8F-C682567E8EF4}"/>
    <hyperlink ref="J302" r:id="rId300" xr:uid="{4A5B7CFC-2FCA-4CB1-A2B9-7A094D161326}"/>
    <hyperlink ref="J303" r:id="rId301" xr:uid="{F1090435-0C3C-4671-AB7E-C3C80527AC60}"/>
    <hyperlink ref="J304" r:id="rId302" xr:uid="{10A90E45-A293-4F39-AC55-5317FDB5EB14}"/>
    <hyperlink ref="J305" r:id="rId303" xr:uid="{42F1CB90-D32B-4C88-A71D-3BB2855ACDDF}"/>
    <hyperlink ref="J306" r:id="rId304" xr:uid="{CF5C8769-6184-4341-8E28-101DD72E3C75}"/>
    <hyperlink ref="J307" r:id="rId305" xr:uid="{F01A5709-74C7-4EB4-81E5-DCDA8F285C2B}"/>
    <hyperlink ref="J308" r:id="rId306" xr:uid="{A776AF91-F0D1-4E26-AA13-024E81214A11}"/>
    <hyperlink ref="J309" r:id="rId307" xr:uid="{BBD8311C-89B7-4EF0-AEF9-EC8C6C523D00}"/>
    <hyperlink ref="J310" r:id="rId308" xr:uid="{445CDF21-058B-441F-8C64-08D17A8989E1}"/>
    <hyperlink ref="J311" r:id="rId309" xr:uid="{60DD58BD-0817-449D-B9B0-97F655784B6B}"/>
    <hyperlink ref="J312" r:id="rId310" xr:uid="{328059F2-D040-457E-88FF-05B672EF1CD0}"/>
    <hyperlink ref="J313" r:id="rId311" xr:uid="{515010CF-8F06-4087-BB24-C376ED682601}"/>
    <hyperlink ref="J314" r:id="rId312" xr:uid="{D33E9596-B368-4E8C-A44C-9CA3F075B0FD}"/>
    <hyperlink ref="J315" r:id="rId313" xr:uid="{30D84923-B286-4B15-B356-FE8759D10173}"/>
    <hyperlink ref="J316" r:id="rId314" xr:uid="{812CD5B0-5F67-449B-9822-B0B3F35E3F05}"/>
    <hyperlink ref="J317" r:id="rId315" xr:uid="{236698EB-3CB3-4F77-AEB7-8D189640C319}"/>
    <hyperlink ref="J318" r:id="rId316" xr:uid="{16CBF87D-A070-43A1-8997-147987F737FB}"/>
    <hyperlink ref="J319" r:id="rId317" xr:uid="{73A6CC73-A9EA-444C-9BD9-AD63B9B07AB5}"/>
    <hyperlink ref="J320" r:id="rId318" xr:uid="{FA405FE1-5F54-4081-8862-9C8A2BF35898}"/>
    <hyperlink ref="J321" r:id="rId319" xr:uid="{623F42C0-FE73-421C-87C9-4DA1092F3DA6}"/>
    <hyperlink ref="J322" r:id="rId320" xr:uid="{D35E409F-3796-4EFA-A9CB-506F68C92A1F}"/>
    <hyperlink ref="J323" r:id="rId321" xr:uid="{C48025BB-F84B-46C6-8A82-B05919162D7A}"/>
    <hyperlink ref="J324" r:id="rId322" xr:uid="{7459162C-8FE0-4683-BC26-8D9438624AD7}"/>
    <hyperlink ref="J325" r:id="rId323" xr:uid="{4F9BDB75-3FE1-4910-8E18-69874830CB74}"/>
    <hyperlink ref="J326" r:id="rId324" xr:uid="{C48F5B99-471A-40AF-BB4B-1297EDBB44E3}"/>
    <hyperlink ref="J327" r:id="rId325" xr:uid="{B784BECC-4084-4A3B-ABB3-085E0F293319}"/>
    <hyperlink ref="J328" r:id="rId326" xr:uid="{30F9A7B2-07F1-4EFB-8A9B-7549231562CC}"/>
    <hyperlink ref="J329" r:id="rId327" xr:uid="{A4842BDA-B707-4AB0-98D8-75C2DE34C659}"/>
    <hyperlink ref="J330" r:id="rId328" xr:uid="{D4DC8850-CB82-4057-8BEC-7C29C4666E56}"/>
    <hyperlink ref="J331" r:id="rId329" xr:uid="{C151F318-8D6A-40CD-A1CD-7DB1E3637005}"/>
    <hyperlink ref="J332" r:id="rId330" xr:uid="{9EFAE3A8-37A6-4B0E-8244-C9D5FD9BE744}"/>
    <hyperlink ref="J333" r:id="rId331" xr:uid="{FA1AED6B-DF97-435E-B4F5-AB547C8024A5}"/>
    <hyperlink ref="J334" r:id="rId332" xr:uid="{7E7FE4A7-A881-47E7-9617-133A644E849C}"/>
    <hyperlink ref="J335" r:id="rId333" xr:uid="{7F87236A-3985-435E-8A56-F5B21BDAA714}"/>
  </hyperlinks>
  <pageMargins left="0.7" right="0.7" top="0.75" bottom="0.75" header="0.3" footer="0.3"/>
  <drawing r:id="rId33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Merkmale</vt:lpstr>
      <vt:lpstr>Kantone</vt:lpstr>
      <vt:lpstr>Gemeinden</vt:lpstr>
      <vt:lpstr>Liste 1</vt:lpstr>
      <vt:lpstr>Liste 2</vt:lpstr>
      <vt:lpstr>Liste 3</vt:lpstr>
      <vt:lpstr>Liste 4</vt:lpstr>
      <vt:lpstr>Liste 5</vt:lpstr>
      <vt:lpstr>Liste 6</vt:lpstr>
      <vt:lpstr>'Liste 5'!_FilterDatabase</vt:lpstr>
      <vt:lpstr>'Liste 6'!_FilterDatabase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Vieille David BFS</dc:creator>
  <cp:lastModifiedBy>Bonriposi Mariano BFS</cp:lastModifiedBy>
  <dcterms:created xsi:type="dcterms:W3CDTF">2022-02-14T05:31:49Z</dcterms:created>
  <dcterms:modified xsi:type="dcterms:W3CDTF">2024-04-15T14:18:01Z</dcterms:modified>
</cp:coreProperties>
</file>