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adb.intra.admin.ch\BFS$\Archive\IOR\GEWO\242_GWR\2_Revision-Weiterentwicklung\22_Projekte\06_Extension\08_Monitoring\Files_housing_stat_extension\Listes_cantons\"/>
    </mc:Choice>
  </mc:AlternateContent>
  <xr:revisionPtr revIDLastSave="0" documentId="13_ncr:1_{0483F4A4-6427-4470-A7DC-7FD2428FB235}" xr6:coauthVersionLast="47" xr6:coauthVersionMax="47" xr10:uidLastSave="{00000000-0000-0000-0000-000000000000}"/>
  <bookViews>
    <workbookView xWindow="-120" yWindow="-16320" windowWidth="29040" windowHeight="16440" activeTab="1" xr2:uid="{00000000-000D-0000-FFFF-FFFF00000000}"/>
  </bookViews>
  <sheets>
    <sheet name="Merkmale" sheetId="2" r:id="rId1"/>
    <sheet name="Kantone" sheetId="3" r:id="rId2"/>
    <sheet name="Gemeinden" sheetId="4" r:id="rId3"/>
    <sheet name="Liste 1" sheetId="5" r:id="rId4"/>
    <sheet name="Liste 2" sheetId="6" r:id="rId5"/>
    <sheet name="Liste 3" sheetId="7" r:id="rId6"/>
    <sheet name="Liste 4" sheetId="8" r:id="rId7"/>
    <sheet name="Liste 5" sheetId="9" r:id="rId8"/>
    <sheet name="Liste 6" sheetId="10" r:id="rId9"/>
  </sheets>
  <definedNames>
    <definedName name="_xlnm._FilterDatabase" localSheetId="2" hidden="1">Gemeinden!$A$5:$BC$5</definedName>
    <definedName name="_xlnm._FilterDatabase" localSheetId="3" hidden="1">'Liste 1'!$A$5:$T$5</definedName>
    <definedName name="_xlnm._FilterDatabase" localSheetId="4" hidden="1">'Liste 2'!$A$6:$Q$6</definedName>
    <definedName name="_xlnm._FilterDatabase" localSheetId="5" hidden="1">'Liste 3'!$A$5:$Y$5</definedName>
    <definedName name="_xlnm._FilterDatabase" localSheetId="6" hidden="1">'Liste 4'!$A$5:$X$5</definedName>
    <definedName name="_xlnm._FilterDatabase" localSheetId="7">'Liste 5'!$A$5:$L$5</definedName>
    <definedName name="_xlnm._FilterDatabase" localSheetId="8">'Liste 6'!$A$5:$L$5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6" i="4" l="1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<sst xmlns="http://schemas.openxmlformats.org/spreadsheetml/2006/main" count="9180" uniqueCount="2637">
  <si>
    <t>Liste</t>
  </si>
  <si>
    <t>Name</t>
  </si>
  <si>
    <t>Beschreibung</t>
  </si>
  <si>
    <t>Liste 1</t>
  </si>
  <si>
    <t>Gebäude ohne Koordinaten</t>
  </si>
  <si>
    <t>Bestehende Gebäude im GWR ohne Gebäudekoordinaten (ohne provisorische Unterkünfte)</t>
  </si>
  <si>
    <t>Liste 2</t>
  </si>
  <si>
    <t>Koordinaten ausserhalb der Gemeinde</t>
  </si>
  <si>
    <t>Gebäude, deren Koordinaten ausserhalb der angegebenen Gemeinde liegen</t>
  </si>
  <si>
    <t>Liste 3</t>
  </si>
  <si>
    <t>Abweichungen PLZ</t>
  </si>
  <si>
    <t>Inkohärenzen den PLZ aus dem GWR verglichen mit dem amtlichen Ortschaftenverzeichnis (PLZO_CH) der AV</t>
  </si>
  <si>
    <t>Liste 4</t>
  </si>
  <si>
    <t>Adressduplikate</t>
  </si>
  <si>
    <t>Eingänge von bestehenden Gebäuden im GWR mit nicht eindeutigen Adressen (ohne provisorische Unterkünfte)</t>
  </si>
  <si>
    <t>Liste 5</t>
  </si>
  <si>
    <t>Gebäudedefinition</t>
  </si>
  <si>
    <t>Inkohärenzen in der Gebäudedefinition zwischen der AV und dem GWR</t>
  </si>
  <si>
    <t>Liste 6</t>
  </si>
  <si>
    <t>Gebäudekategorie</t>
  </si>
  <si>
    <t>Inkohärenzen zwischen der Gebäudekategorie (GKAT) im GWR und der AV-Informationsebene</t>
  </si>
  <si>
    <t>Merkmal</t>
  </si>
  <si>
    <t>KT</t>
  </si>
  <si>
    <t>Kanton</t>
  </si>
  <si>
    <t>GDENR</t>
  </si>
  <si>
    <t>BFS-Nummer der Gemeinde</t>
  </si>
  <si>
    <t>GDENAME</t>
  </si>
  <si>
    <t>Gemeindename</t>
  </si>
  <si>
    <t>EGID</t>
  </si>
  <si>
    <t>Eidgenössischer Gebäudeidentifikator</t>
  </si>
  <si>
    <t>EDID</t>
  </si>
  <si>
    <t>Eidgenössischer Eingangsidentifikator</t>
  </si>
  <si>
    <t>GKAT</t>
  </si>
  <si>
    <t>GKLAS</t>
  </si>
  <si>
    <t>Gebäudeklasse</t>
  </si>
  <si>
    <t>GBAUJ</t>
  </si>
  <si>
    <t>Baujahr des Gebäudes</t>
  </si>
  <si>
    <t>GPLAUS</t>
  </si>
  <si>
    <t>Plausibilitätsstatus</t>
  </si>
  <si>
    <t>GSTAT</t>
  </si>
  <si>
    <t>Gebäudestatus</t>
  </si>
  <si>
    <t>ESTRID</t>
  </si>
  <si>
    <t>Eidgenössischer Strassenidentifikator</t>
  </si>
  <si>
    <t>STRNAME</t>
  </si>
  <si>
    <t>Strassenbezeichnung</t>
  </si>
  <si>
    <t>DEINR</t>
  </si>
  <si>
    <t>Eingangsnummer Gebäude</t>
  </si>
  <si>
    <t>PLZ4</t>
  </si>
  <si>
    <t>Postleitzahl</t>
  </si>
  <si>
    <t>PLZZ</t>
  </si>
  <si>
    <t>PLZ-Zusatzziffer</t>
  </si>
  <si>
    <t>PLZNAME</t>
  </si>
  <si>
    <t>Ortschaft</t>
  </si>
  <si>
    <t>PLZ6</t>
  </si>
  <si>
    <t>Postleitzahl (inkl. Zusatzziffer)</t>
  </si>
  <si>
    <t>DKODE</t>
  </si>
  <si>
    <t>E-Eingangskoordinate</t>
  </si>
  <si>
    <t>DKODN</t>
  </si>
  <si>
    <t>N-Eingangskoordinate</t>
  </si>
  <si>
    <t>DPLAUS</t>
  </si>
  <si>
    <t>GBEZ</t>
  </si>
  <si>
    <t>Name des Gebäudes</t>
  </si>
  <si>
    <t>GKODE</t>
  </si>
  <si>
    <t>E-Gebäudekoordinate</t>
  </si>
  <si>
    <t>GKODN</t>
  </si>
  <si>
    <t>N-Gebäudekoordinate</t>
  </si>
  <si>
    <t>GKSCE</t>
  </si>
  <si>
    <t>Koordinatenherkunft</t>
  </si>
  <si>
    <t>GEBNR</t>
  </si>
  <si>
    <t>Amtliche Gebäudenummer</t>
  </si>
  <si>
    <t>GPARZ</t>
  </si>
  <si>
    <t>Parzellennummer</t>
  </si>
  <si>
    <t>GGBKR</t>
  </si>
  <si>
    <t>Grundbuchkreisnummer</t>
  </si>
  <si>
    <t>GEGRID</t>
  </si>
  <si>
    <t>Eidg. Grundstücksidentifikator</t>
  </si>
  <si>
    <t>PLZ4_AV</t>
  </si>
  <si>
    <t>Postleitzahl AV</t>
  </si>
  <si>
    <t>PLZNAME_AV</t>
  </si>
  <si>
    <t>Ortschaft AV</t>
  </si>
  <si>
    <t>PLZ6_AV</t>
  </si>
  <si>
    <t>Postleitzahl (inkl. Zusatzziffer) AV</t>
  </si>
  <si>
    <t>BUR / REE</t>
  </si>
  <si>
    <t>Der EGID-EDID ist im Betriebs- und Unternehmensregister (BUR) registriert</t>
  </si>
  <si>
    <t>Kanton, in welchem sich die Koordinate befindet</t>
  </si>
  <si>
    <t>BFSNr</t>
  </si>
  <si>
    <t>BFS-Nummer der Gemeinde, in welcher sich die Koordinate befindet</t>
  </si>
  <si>
    <t>Gemeindename, in welchem sich die Koordinate befindet</t>
  </si>
  <si>
    <t>AV_SOURCE</t>
  </si>
  <si>
    <t>Informationsebene der AV</t>
  </si>
  <si>
    <t>ISSUE_CATEGORY</t>
  </si>
  <si>
    <t>Kategorie des Fehlertyps gemäss des Tools "Abgleich der Gebäude" von swisstopo</t>
  </si>
  <si>
    <t>ISSUES</t>
  </si>
  <si>
    <t>Fehlermeldung gemäss des Tools "Abgleich der Gebäude" von swisstopo</t>
  </si>
  <si>
    <t>Gebäude ohne Wohnnutzung (GKAT 1060) im GWR</t>
  </si>
  <si>
    <t>Alle Gebäude</t>
  </si>
  <si>
    <t>Gebäude mit GAREA &gt; 30</t>
  </si>
  <si>
    <t>Gebäude*</t>
  </si>
  <si>
    <t>Eingänge*</t>
  </si>
  <si>
    <t>Liste 1 - Gebäude ohne Koordinaten</t>
  </si>
  <si>
    <t>Liste 2 - Koordinaten ausserhalb der Gemeinde</t>
  </si>
  <si>
    <t>Liste 3 - Abweichungen PLZ</t>
  </si>
  <si>
    <t>Liste 4 - Adressduplikate</t>
  </si>
  <si>
    <t>Liste 5 - Gebäudedefinition</t>
  </si>
  <si>
    <t>Liste 6 - Gebäudekategorie</t>
  </si>
  <si>
    <r>
      <t>Erweiterung GWR</t>
    </r>
    <r>
      <rPr>
        <sz val="10"/>
        <color theme="1"/>
        <rFont val="Calibri"/>
        <family val="2"/>
        <scheme val="minor"/>
      </rPr>
      <t xml:space="preserve">
(Validierten Gemeinden)</t>
    </r>
  </si>
  <si>
    <t>Fehlende Gebäude*</t>
  </si>
  <si>
    <t>Anzahl</t>
  </si>
  <si>
    <t>Mit GKLAS</t>
  </si>
  <si>
    <t>Mit GBAUP</t>
  </si>
  <si>
    <t>Aargau</t>
  </si>
  <si>
    <t>AG</t>
  </si>
  <si>
    <t>Appenzell Innerrhoden</t>
  </si>
  <si>
    <t>AI</t>
  </si>
  <si>
    <t>Appenzell Ausserrhoden</t>
  </si>
  <si>
    <t>AR</t>
  </si>
  <si>
    <t>Bern</t>
  </si>
  <si>
    <t>BE</t>
  </si>
  <si>
    <t>Basel-Landschaft</t>
  </si>
  <si>
    <t>BL</t>
  </si>
  <si>
    <t>Basel-Stadt</t>
  </si>
  <si>
    <t>BS</t>
  </si>
  <si>
    <t>Freiburg</t>
  </si>
  <si>
    <t>FR</t>
  </si>
  <si>
    <t>Genf</t>
  </si>
  <si>
    <t>GE</t>
  </si>
  <si>
    <t>Glarus</t>
  </si>
  <si>
    <t>GL</t>
  </si>
  <si>
    <t>Graubünden</t>
  </si>
  <si>
    <t>GR</t>
  </si>
  <si>
    <t>Jura</t>
  </si>
  <si>
    <t>JU</t>
  </si>
  <si>
    <t>Luzern</t>
  </si>
  <si>
    <t>LU</t>
  </si>
  <si>
    <t>Neuenburg</t>
  </si>
  <si>
    <t>NE</t>
  </si>
  <si>
    <t>Nidwalden</t>
  </si>
  <si>
    <t>NW</t>
  </si>
  <si>
    <t>Obwalden</t>
  </si>
  <si>
    <t>OW</t>
  </si>
  <si>
    <t>St. Gallen</t>
  </si>
  <si>
    <t>SG</t>
  </si>
  <si>
    <t>Schaffhausen</t>
  </si>
  <si>
    <t>SH</t>
  </si>
  <si>
    <t>Solothurn</t>
  </si>
  <si>
    <t>SO</t>
  </si>
  <si>
    <t>Schwyz</t>
  </si>
  <si>
    <t>SZ</t>
  </si>
  <si>
    <t>Thurgau</t>
  </si>
  <si>
    <t>TG</t>
  </si>
  <si>
    <t>Tessin</t>
  </si>
  <si>
    <t>TI</t>
  </si>
  <si>
    <t>Uri</t>
  </si>
  <si>
    <t>UR</t>
  </si>
  <si>
    <t>Waadt</t>
  </si>
  <si>
    <t>VD</t>
  </si>
  <si>
    <t>Wallis</t>
  </si>
  <si>
    <t>VS</t>
  </si>
  <si>
    <t>Zug</t>
  </si>
  <si>
    <t>ZG</t>
  </si>
  <si>
    <t>Zürich</t>
  </si>
  <si>
    <t>ZH</t>
  </si>
  <si>
    <t>Schweiz</t>
  </si>
  <si>
    <t>* Anzahl "issue 22", gemäss swisstopo-Tool</t>
  </si>
  <si>
    <t>* ohne provisorische Unterkünfte</t>
  </si>
  <si>
    <t>Umsetzungskonzept BFS</t>
  </si>
  <si>
    <t>Erläuterungen zur Bereinigung der Inkohärenzen</t>
  </si>
  <si>
    <t>Gemeinden, wo die Erweiterung GWR abgeschlossen ist</t>
  </si>
  <si>
    <t>Gebäude ohne Wohnnutzung (GKAT 1060)</t>
  </si>
  <si>
    <t>BFS-Nr</t>
  </si>
  <si>
    <t>Gemeinde</t>
  </si>
  <si>
    <t>Gebäude</t>
  </si>
  <si>
    <t>Eingänge</t>
  </si>
  <si>
    <t>KML building</t>
  </si>
  <si>
    <t>Fehlende Gebäude (issue 22)</t>
  </si>
  <si>
    <t>Total
Listen 1-6</t>
  </si>
  <si>
    <t>Numero</t>
  </si>
  <si>
    <t>mit GKLAS</t>
  </si>
  <si>
    <t>mit GKLAS
[%]</t>
  </si>
  <si>
    <t>mit GBAUP</t>
  </si>
  <si>
    <t>mit GBAUP
[%]</t>
  </si>
  <si>
    <t>mit GKLAS + GBAUP</t>
  </si>
  <si>
    <t>mit GKLAS + GBAUP [%]</t>
  </si>
  <si>
    <t>Vaz/Obervaz</t>
  </si>
  <si>
    <t>Lantsch/Lenz</t>
  </si>
  <si>
    <t>Schmitten (GR)</t>
  </si>
  <si>
    <t>Albula/Alvra</t>
  </si>
  <si>
    <t>Surses</t>
  </si>
  <si>
    <t>Bergün Filisur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</si>
  <si>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</si>
  <si>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</si>
  <si>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</si>
  <si>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</si>
  <si>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</si>
  <si>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</si>
  <si>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</si>
  <si>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</si>
  <si>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</si>
  <si>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</si>
  <si>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</si>
  <si>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</si>
  <si>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</si>
  <si>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</si>
  <si>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</si>
  <si>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</si>
  <si>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</si>
  <si>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</si>
  <si>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</si>
  <si>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</si>
  <si>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</si>
  <si>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</si>
  <si>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</si>
  <si>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</si>
  <si>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</si>
  <si>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</si>
  <si>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</si>
  <si>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Rheinwald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</si>
  <si>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</si>
  <si>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</si>
  <si>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</si>
  <si>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</si>
  <si>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</si>
  <si>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</si>
  <si>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</si>
  <si>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</si>
  <si>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</si>
  <si>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</si>
  <si>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</si>
  <si>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</si>
  <si>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</si>
  <si>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</si>
  <si>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</si>
  <si>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</si>
  <si>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</si>
  <si>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</si>
  <si>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</si>
  <si>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</si>
  <si>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</si>
  <si>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</si>
  <si>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</si>
  <si>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</si>
  <si>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</si>
  <si>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</si>
  <si>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</si>
  <si>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</si>
  <si>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</si>
  <si>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</si>
  <si>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</si>
  <si>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Roveredo (GR)</t>
  </si>
  <si>
    <t>San Vittore</t>
  </si>
  <si>
    <t>Calanca</t>
  </si>
  <si>
    <t>Val Müstair</t>
  </si>
  <si>
    <t>Davos</t>
  </si>
  <si>
    <t>Fideris</t>
  </si>
  <si>
    <t>Furna</t>
  </si>
  <si>
    <t>Jenaz</t>
  </si>
  <si>
    <t>Conters im Prättigau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</si>
  <si>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</si>
  <si>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</si>
  <si>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</si>
  <si>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</si>
  <si>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</si>
  <si>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</si>
  <si>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</si>
  <si>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</si>
  <si>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</si>
  <si>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</si>
  <si>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</si>
  <si>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</si>
  <si>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</si>
  <si>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</si>
  <si>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</si>
  <si>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</si>
  <si>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</si>
  <si>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</si>
  <si>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</si>
  <si>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</si>
  <si>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</si>
  <si>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</si>
  <si>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</si>
  <si>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Obersaxen Mundaun</t>
  </si>
  <si>
    <t>Unterdorfstrasse</t>
  </si>
  <si>
    <t>Adresse</t>
  </si>
  <si>
    <t>nein / non</t>
  </si>
  <si>
    <t>EGRID</t>
  </si>
  <si>
    <t>117</t>
  </si>
  <si>
    <t>GKODE-N</t>
  </si>
  <si>
    <t>LINK</t>
  </si>
  <si>
    <t>Only in GWR, with coordinates</t>
  </si>
  <si>
    <t>Bodenbedeckung</t>
  </si>
  <si>
    <t>Several possible GWR buildings for one AV footprint</t>
  </si>
  <si>
    <t>Linked, category mismatches</t>
  </si>
  <si>
    <t>PLZ-Inkohärenzen auf dem Geoportal visualisieren</t>
  </si>
  <si>
    <t>GWR-Daten</t>
  </si>
  <si>
    <t>Geographische Lage</t>
  </si>
  <si>
    <t>Daten AV</t>
  </si>
  <si>
    <t>Inkohärenzen in der Gebäudedefinition zwischen AV und GWR</t>
  </si>
  <si>
    <t>Inkohärenzen in der Gebäudekategorie zwischen AV und GWR</t>
  </si>
  <si>
    <t>Merkmal GKAT (Gebäudekategorie) im Merkmalskatalog</t>
  </si>
  <si>
    <t>Valbella</t>
  </si>
  <si>
    <t>Lenzerheide/Lai</t>
  </si>
  <si>
    <t>Voa Spoina</t>
  </si>
  <si>
    <t>nn</t>
  </si>
  <si>
    <t>Casa di montagna</t>
  </si>
  <si>
    <t>Sfazù</t>
  </si>
  <si>
    <t>La Rösa</t>
  </si>
  <si>
    <t>Via dal Bernina</t>
  </si>
  <si>
    <t>S. Carlo (Poschiavo)</t>
  </si>
  <si>
    <t>Ospizio Bernina</t>
  </si>
  <si>
    <t>Le Prese</t>
  </si>
  <si>
    <t>Li Curt</t>
  </si>
  <si>
    <t>3801,3801-A</t>
  </si>
  <si>
    <t>Muntogna da Schons</t>
  </si>
  <si>
    <t>Klosters</t>
  </si>
  <si>
    <t>Obersaxen</t>
  </si>
  <si>
    <t>1</t>
  </si>
  <si>
    <t>Caneu</t>
  </si>
  <si>
    <t>CH739178567297</t>
  </si>
  <si>
    <t>8849</t>
  </si>
  <si>
    <t>3555</t>
  </si>
  <si>
    <t>Funtana</t>
  </si>
  <si>
    <t>CH999177055612</t>
  </si>
  <si>
    <t>1410</t>
  </si>
  <si>
    <t>2921</t>
  </si>
  <si>
    <t>8934</t>
  </si>
  <si>
    <t>3642</t>
  </si>
  <si>
    <t>Runcheton</t>
  </si>
  <si>
    <t>CH189591567754</t>
  </si>
  <si>
    <t>4663</t>
  </si>
  <si>
    <t>3050</t>
  </si>
  <si>
    <t>Varunela</t>
  </si>
  <si>
    <t>CH567891567754</t>
  </si>
  <si>
    <t>7729</t>
  </si>
  <si>
    <t>2491</t>
  </si>
  <si>
    <t>Vedarscion Dasura</t>
  </si>
  <si>
    <t>CH587391567727</t>
  </si>
  <si>
    <t>1517</t>
  </si>
  <si>
    <t>2880</t>
  </si>
  <si>
    <t>3</t>
  </si>
  <si>
    <t>Urezza</t>
  </si>
  <si>
    <t>CH675677409114</t>
  </si>
  <si>
    <t>7210</t>
  </si>
  <si>
    <t>4083</t>
  </si>
  <si>
    <t>CH627757915611</t>
  </si>
  <si>
    <t>4189</t>
  </si>
  <si>
    <t>4008</t>
  </si>
  <si>
    <t>4193</t>
  </si>
  <si>
    <t>Monte Plata</t>
  </si>
  <si>
    <t>CH415641917774</t>
  </si>
  <si>
    <t>7313</t>
  </si>
  <si>
    <t>CH407756419174</t>
  </si>
  <si>
    <t>7312</t>
  </si>
  <si>
    <t>4193A</t>
  </si>
  <si>
    <t>Camp Daint</t>
  </si>
  <si>
    <t>CH867791565105</t>
  </si>
  <si>
    <t>8032</t>
  </si>
  <si>
    <t>3957</t>
  </si>
  <si>
    <t>ja / oui</t>
  </si>
  <si>
    <t>Jagdhütte</t>
  </si>
  <si>
    <t>BR4767</t>
  </si>
  <si>
    <t>3045</t>
  </si>
  <si>
    <t>CH827709915684</t>
  </si>
  <si>
    <t>5181</t>
  </si>
  <si>
    <t>3325</t>
  </si>
  <si>
    <t>CH807756549193</t>
  </si>
  <si>
    <t>8115</t>
  </si>
  <si>
    <t>3880</t>
  </si>
  <si>
    <t>Via da Clalt</t>
  </si>
  <si>
    <t>Rätia Energie</t>
  </si>
  <si>
    <t>CH707756779158</t>
  </si>
  <si>
    <t>962</t>
  </si>
  <si>
    <t>307B</t>
  </si>
  <si>
    <t>Via da Mezz</t>
  </si>
  <si>
    <t>34</t>
  </si>
  <si>
    <t>Casa Torre</t>
  </si>
  <si>
    <t>CH599177785626</t>
  </si>
  <si>
    <t>397</t>
  </si>
  <si>
    <t>342</t>
  </si>
  <si>
    <t>214</t>
  </si>
  <si>
    <t>Piogn</t>
  </si>
  <si>
    <t>Lumbrein</t>
  </si>
  <si>
    <t>429</t>
  </si>
  <si>
    <t>Überbauung Anemona E</t>
  </si>
  <si>
    <t>CH636677268915</t>
  </si>
  <si>
    <t>5099</t>
  </si>
  <si>
    <t>7-429</t>
  </si>
  <si>
    <t>Überbauung Anemona F</t>
  </si>
  <si>
    <t>430</t>
  </si>
  <si>
    <t>Überbauung Anemona G</t>
  </si>
  <si>
    <t>7-430</t>
  </si>
  <si>
    <t>Überbauung Anemona H</t>
  </si>
  <si>
    <t>Prada Sur Mulins</t>
  </si>
  <si>
    <t>270</t>
  </si>
  <si>
    <t>Vella</t>
  </si>
  <si>
    <t>Prada Sur Mulins 3</t>
  </si>
  <si>
    <t>CH181266267788</t>
  </si>
  <si>
    <t>4044</t>
  </si>
  <si>
    <t>Prada Sur Mulins 4 - 5</t>
  </si>
  <si>
    <t>Prada Sur Mulins 6</t>
  </si>
  <si>
    <t>6-270</t>
  </si>
  <si>
    <t>Prada Sur Mulins 7</t>
  </si>
  <si>
    <t>270a</t>
  </si>
  <si>
    <t>Prada Sur Mulins 1</t>
  </si>
  <si>
    <t>270A</t>
  </si>
  <si>
    <t>Prada Sur Mulins 2</t>
  </si>
  <si>
    <t>6-270A</t>
  </si>
  <si>
    <t>Resgia</t>
  </si>
  <si>
    <t>265</t>
  </si>
  <si>
    <t>Vattiz</t>
  </si>
  <si>
    <t>Casetta da spetga plaz fermada</t>
  </si>
  <si>
    <t>CH942666777695</t>
  </si>
  <si>
    <t>8431</t>
  </si>
  <si>
    <t>Posthaltestelle</t>
  </si>
  <si>
    <t>CH187366267790</t>
  </si>
  <si>
    <t>8165</t>
  </si>
  <si>
    <t>Sur Mulins</t>
  </si>
  <si>
    <t>260</t>
  </si>
  <si>
    <t>Sur Mulins 1</t>
  </si>
  <si>
    <t>CH196677122695</t>
  </si>
  <si>
    <t>4045</t>
  </si>
  <si>
    <t>6-260</t>
  </si>
  <si>
    <t>Sur Mulins 2</t>
  </si>
  <si>
    <t>Sur Mulins 3</t>
  </si>
  <si>
    <t>Sur Mulins 5</t>
  </si>
  <si>
    <t>Sur Mulins 8</t>
  </si>
  <si>
    <t>6-261</t>
  </si>
  <si>
    <t>261</t>
  </si>
  <si>
    <t>Sur Mulins 10</t>
  </si>
  <si>
    <t>Sur Mulins 11</t>
  </si>
  <si>
    <t>Sur Mulins 6</t>
  </si>
  <si>
    <t>Sur Mulins 7</t>
  </si>
  <si>
    <t>Sur Mulins 9</t>
  </si>
  <si>
    <t>262</t>
  </si>
  <si>
    <t>Sur Mulins 12</t>
  </si>
  <si>
    <t>CH827715662638</t>
  </si>
  <si>
    <t>4298</t>
  </si>
  <si>
    <t>6-262</t>
  </si>
  <si>
    <t>Sur Mulins 13</t>
  </si>
  <si>
    <t>Vardons</t>
  </si>
  <si>
    <t>23c</t>
  </si>
  <si>
    <t>Vrin</t>
  </si>
  <si>
    <t>Schreinerei</t>
  </si>
  <si>
    <t>CH872678866652</t>
  </si>
  <si>
    <t>9241</t>
  </si>
  <si>
    <t>10-23C</t>
  </si>
  <si>
    <t>Zimmerei</t>
  </si>
  <si>
    <t>Am Rhein</t>
  </si>
  <si>
    <t>Fürstenaubruck</t>
  </si>
  <si>
    <t>Autounterstand</t>
  </si>
  <si>
    <t>20</t>
  </si>
  <si>
    <t>Ziegelhütta</t>
  </si>
  <si>
    <t>CH867794357715</t>
  </si>
  <si>
    <t>42</t>
  </si>
  <si>
    <t>Garage</t>
  </si>
  <si>
    <t>104</t>
  </si>
  <si>
    <t>133</t>
  </si>
  <si>
    <t>119</t>
  </si>
  <si>
    <t>132</t>
  </si>
  <si>
    <t>93</t>
  </si>
  <si>
    <t>Via Rompeda</t>
  </si>
  <si>
    <t>6</t>
  </si>
  <si>
    <t>CH685276917708</t>
  </si>
  <si>
    <t>753</t>
  </si>
  <si>
    <t>117B</t>
  </si>
  <si>
    <t>Via alle Scuole</t>
  </si>
  <si>
    <t>7</t>
  </si>
  <si>
    <t>magazzino</t>
  </si>
  <si>
    <t>CH367876914686</t>
  </si>
  <si>
    <t>1098</t>
  </si>
  <si>
    <t>39C</t>
  </si>
  <si>
    <t>Via Cantonale</t>
  </si>
  <si>
    <t>195</t>
  </si>
  <si>
    <t>Ferreria Belloli SA</t>
  </si>
  <si>
    <t>CH419131767839</t>
  </si>
  <si>
    <t>54</t>
  </si>
  <si>
    <t>2C</t>
  </si>
  <si>
    <t>Via Centro sportivo</t>
  </si>
  <si>
    <t>32</t>
  </si>
  <si>
    <t>Spogliatoio campo di calcio</t>
  </si>
  <si>
    <t>CH353576789161</t>
  </si>
  <si>
    <t>229</t>
  </si>
  <si>
    <t>258</t>
  </si>
  <si>
    <t>CH979178527604</t>
  </si>
  <si>
    <t>1093</t>
  </si>
  <si>
    <t>258D</t>
  </si>
  <si>
    <t>Via Oltra</t>
  </si>
  <si>
    <t>CH707891347654</t>
  </si>
  <si>
    <t>64B</t>
  </si>
  <si>
    <t>CH967876913488</t>
  </si>
  <si>
    <t>144</t>
  </si>
  <si>
    <t>272</t>
  </si>
  <si>
    <t>Via Pascolet</t>
  </si>
  <si>
    <t>10</t>
  </si>
  <si>
    <t>41a</t>
  </si>
  <si>
    <t>Spadini SA - impresa di pittura</t>
  </si>
  <si>
    <t>CH897678509178</t>
  </si>
  <si>
    <t>1070</t>
  </si>
  <si>
    <t>258V</t>
  </si>
  <si>
    <t>1206</t>
  </si>
  <si>
    <t>Magazzino - depostio</t>
  </si>
  <si>
    <t>CH127857769167</t>
  </si>
  <si>
    <t>1077</t>
  </si>
  <si>
    <t>47D</t>
  </si>
  <si>
    <t>Tettoia per automobili</t>
  </si>
  <si>
    <t>CH349176784534</t>
  </si>
  <si>
    <t>1049</t>
  </si>
  <si>
    <t>52E-B</t>
  </si>
  <si>
    <t>13</t>
  </si>
  <si>
    <t>6a</t>
  </si>
  <si>
    <t>Felsenbach</t>
  </si>
  <si>
    <t>CH340089795434</t>
  </si>
  <si>
    <t>1902</t>
  </si>
  <si>
    <t>188-E</t>
  </si>
  <si>
    <t>188</t>
  </si>
  <si>
    <t>Kantonsstrasse</t>
  </si>
  <si>
    <t>Atelier</t>
  </si>
  <si>
    <t>CH967889007707</t>
  </si>
  <si>
    <t>986</t>
  </si>
  <si>
    <t>159-A</t>
  </si>
  <si>
    <t>159</t>
  </si>
  <si>
    <t>Schulstrasse</t>
  </si>
  <si>
    <t>75</t>
  </si>
  <si>
    <t>CH738978009010</t>
  </si>
  <si>
    <t>852</t>
  </si>
  <si>
    <t>551</t>
  </si>
  <si>
    <t>Sporthalle Ried</t>
  </si>
  <si>
    <t>16.1</t>
  </si>
  <si>
    <t>Igis</t>
  </si>
  <si>
    <t>Autoeinstellhalle Hirschengasse</t>
  </si>
  <si>
    <t>2103</t>
  </si>
  <si>
    <t>96D</t>
  </si>
  <si>
    <t>Gerätehaus</t>
  </si>
  <si>
    <t>CH438977002391</t>
  </si>
  <si>
    <t>203</t>
  </si>
  <si>
    <t>96A-A</t>
  </si>
  <si>
    <t>Waldau</t>
  </si>
  <si>
    <t>Ausschaffungszentrum</t>
  </si>
  <si>
    <t>CH398978880068</t>
  </si>
  <si>
    <t>1149</t>
  </si>
  <si>
    <t>Betriebsgebäude Waldau</t>
  </si>
  <si>
    <t>CH950989780048</t>
  </si>
  <si>
    <t>1090</t>
  </si>
  <si>
    <t>707-E</t>
  </si>
  <si>
    <t>Halle Waldau</t>
  </si>
  <si>
    <t>707-m</t>
  </si>
  <si>
    <t>Alp Nall</t>
  </si>
  <si>
    <t>Gipfelrestaurant</t>
  </si>
  <si>
    <t>CH114078597879</t>
  </si>
  <si>
    <t>2010</t>
  </si>
  <si>
    <t>601C-B</t>
  </si>
  <si>
    <t>Gipfelrestaurant Sezner</t>
  </si>
  <si>
    <t>602</t>
  </si>
  <si>
    <t>Link</t>
  </si>
  <si>
    <t>Obsolete in GWR</t>
  </si>
  <si>
    <t>Several possible AV footprins for one GWR building</t>
  </si>
  <si>
    <t>La Punt Chamues-ch</t>
  </si>
  <si>
    <t>Linked, building is temporary</t>
  </si>
  <si>
    <t>Diese Inkohärenzen treten auf wenn:
  - ein AV-Gebäude enthält mehrere GWR-Gebäude (issue 62 oder issue 35),
  - ein GWR-Gebäude kann nicht eindeutig mit einem AV-Gebäude verknüpft werden (issue 31).
  - der gleicher GWR_EGID ist in der AV für unterschiedliche Gebäude erfasst (issue 51 mit issue 12 kombiniert)</t>
  </si>
  <si>
    <t>Für weitere Informationen, siehe:</t>
  </si>
  <si>
    <t>Gebäude der AV-Ebene Bodenbedeckung (BB) sind im GWR als Gebäude (GKAT 1020-1060) zu erfassen.
Einzelobjekte der AV sind im GWR als Sonderbauten (GKAT 1080) zu erfassen.</t>
  </si>
  <si>
    <t>Einzelobjekte</t>
  </si>
  <si>
    <t>43: Gebäude 9023872 verknüpft, aber die Kategorie ist '1010 provisorische Unterkunft'</t>
  </si>
  <si>
    <t>43: Gebäude 9072519 verknüpft, aber die Kategorie ist '1010 provisorische Unterkunft'</t>
  </si>
  <si>
    <t>43: Gebäude 191677692 verknüpft, aber die Kategorie ist '1010 provisorische Unterkunft'</t>
  </si>
  <si>
    <t>43: Gebäude 11526430 verknüpft, aber die Kategorie ist '1010 provisorische Unterkunft'</t>
  </si>
  <si>
    <t>43: Gebäude 190593068 verknüpft, aber die Kategorie ist '1010 provisorische Unterkunft'</t>
  </si>
  <si>
    <t>43: Gebäude 3122514 verknüpft, aber die Kategorie ist '1010 provisorische Unterkunft'</t>
  </si>
  <si>
    <t>43: Gebäude 191704252 verknüpft, aber die Kategorie ist '1010 provisorische Unterkunft'</t>
  </si>
  <si>
    <t>43: Gebäude 9033861 verknüpft, aber die Kategorie ist '1010 provisorische Unterkunft'</t>
  </si>
  <si>
    <t>43: Gebäude 9052781 verknüpft, aber die Kategorie ist '1010 provisorische Unterkunft'</t>
  </si>
  <si>
    <t>43: Gebäude 1209500 verknüpft, aber die Kategorie ist '1010 provisorische Unterkunft'</t>
  </si>
  <si>
    <t xml:space="preserve">42: die Kategorie 1020 ist mit dem Topic Einzelobjekte der AV nicht kohärent </t>
  </si>
  <si>
    <t>42: die Kategorie 1080 ist mit dem Topic Bodenbedeckung der AV nicht kohärent</t>
  </si>
  <si>
    <t xml:space="preserve">42: die Kategorie 1060 ist mit dem Topic Einzelobjekte der AV nicht kohärent </t>
  </si>
  <si>
    <t>42: die Kategorie 1060 ist mit dem Topic Einzelobjekte der AV nicht kohärent &lt;/br&gt;61: 2 AV-Gebäude haben den gleichen GWR-EGID</t>
  </si>
  <si>
    <t xml:space="preserve">42: die Kategorie 1030 ist mit dem Topic Einzelobjekte der AV nicht kohärent </t>
  </si>
  <si>
    <t xml:space="preserve">42: die Kategorie 1040 ist mit dem Topic Einzelobjekte der AV nicht kohärent </t>
  </si>
  <si>
    <t>2: Main building takes EGID&lt;/br&gt;42: die Kategorie 1080 ist mit dem Topic Bodenbedeckung der AV nicht kohärent&lt;/br&gt;51: Der gleichen EGID 191389092 ist für mehrere AV-Gebäude verwendet</t>
  </si>
  <si>
    <t>42: die Kategorie 1030 ist mit dem Topic Einzelobjekte der AV nicht kohärent &lt;/br&gt;62: 3 GWR-Gebäude (3156756, 3156758, 3156759) innerhalb des gleichen AV-Gebäudes</t>
  </si>
  <si>
    <t>42: die Kategorie 1020 ist mit dem Topic Einzelobjekte der AV nicht kohärent &lt;/br&gt;62: 2 GWR-Gebäude (191185170, 191185190) innerhalb des gleichen AV-Gebäudes</t>
  </si>
  <si>
    <t>43: Gebäude 191791875 verknüpft, aber die Kategorie ist '1010 provisorische Unterkunft'</t>
  </si>
  <si>
    <t>Italienische Strasse</t>
  </si>
  <si>
    <t>Kieswerk</t>
  </si>
  <si>
    <t>707</t>
  </si>
  <si>
    <t>190-B</t>
  </si>
  <si>
    <t>Wartehaus Ost</t>
  </si>
  <si>
    <t>834</t>
  </si>
  <si>
    <t>43: Gebäude 191741519 verknüpft, aber die Kategorie ist '1010 provisorische Unterkunft'</t>
  </si>
  <si>
    <t>62: 2 GWR-Gebäude (191967864, 191967867) innerhalb des gleichen AV-Gebäudes</t>
  </si>
  <si>
    <t>52: Der AV-EGID 191747160ist nicht kohärent mit dem GWR-EGID 191747172&lt;/br&gt;52: Der AV-EGID 191747172ist nicht kohärent mit dem GWR-EGID 191747160&lt;/br&gt;61: 2 AV-Gebäude haben den gleichen GWR-EGID&lt;/br&gt;62: 2 GWR-Gebäude (191747160, 191747172) innerhalb des gleichen AV-Gebäudes</t>
  </si>
  <si>
    <t>42: die Kategorie 1030  ist mit dem Topic Einzelobjekte der AV nicht kohärent &lt;/br&gt;62: 3 GWR-Gebäude (3156756, 3156758, 3156759) innerhalb des gleichen AV-Gebäudes</t>
  </si>
  <si>
    <t>42: die Kategorie 1020  ist mit dem Topic Einzelobjekte der AV nicht kohärent &lt;/br&gt;62: 2 GWR-Gebäude (191185170, 191185190) innerhalb des gleichen AV-Gebäudes</t>
  </si>
  <si>
    <t>31: Kein AV-Umriss für das Gebäude 191956371</t>
  </si>
  <si>
    <t>31: Kein AV-Umriss für das Gebäude 191967866</t>
  </si>
  <si>
    <t>31: Kein AV-Umriss für das Gebäude 1178189</t>
  </si>
  <si>
    <t>31: Kein AV-Umriss für das Gebäude 1178266</t>
  </si>
  <si>
    <t>31: Kein AV-Umriss für das Gebäude 1178271</t>
  </si>
  <si>
    <t>31: Kein AV-Umriss für das Gebäude 1178275</t>
  </si>
  <si>
    <t>31: Kein AV-Umriss für das Gebäude 191847175</t>
  </si>
  <si>
    <t>31: Kein AV-Umriss für das Gebäude 9028191</t>
  </si>
  <si>
    <t>31: Kein AV-Umriss für das Gebäude 101181807</t>
  </si>
  <si>
    <t>31: Kein AV-Umriss für das Gebäude 400019729</t>
  </si>
  <si>
    <t>31: Kein AV-Umriss für das Gebäude 191866829</t>
  </si>
  <si>
    <t>31: Kein AV-Umriss für das Gebäude 9052826</t>
  </si>
  <si>
    <t>31: Kein AV-Umriss für das Gebäude 191127512</t>
  </si>
  <si>
    <t>31: Kein AV-Umriss für das Gebäude 191127856</t>
  </si>
  <si>
    <t>31: Kein AV-Umriss für das Gebäude 191129710</t>
  </si>
  <si>
    <t>31: Kein AV-Umriss für das Gebäude 191133051</t>
  </si>
  <si>
    <t>31: Kein AV-Umriss für das Gebäude 191152051</t>
  </si>
  <si>
    <t>31: Kein AV-Umriss für das Gebäude 191152091</t>
  </si>
  <si>
    <t>31: Kein AV-Umriss für das Gebäude 191152110</t>
  </si>
  <si>
    <t>31: Kein AV-Umriss für das Gebäude 191184690</t>
  </si>
  <si>
    <t>31: Kein AV-Umriss für das Gebäude 191205271</t>
  </si>
  <si>
    <t>31: Kein AV-Umriss für das Gebäude 191227193</t>
  </si>
  <si>
    <t>31: Kein AV-Umriss für das Gebäude 191263772</t>
  </si>
  <si>
    <t>31: Kein AV-Umriss für das Gebäude 191342691</t>
  </si>
  <si>
    <t>31: Kein AV-Umriss für das Gebäude 191425292</t>
  </si>
  <si>
    <t>31: Kein AV-Umriss für das Gebäude 191427190</t>
  </si>
  <si>
    <t>31: Kein AV-Umriss für das Gebäude 191452713</t>
  </si>
  <si>
    <t>31: Kein AV-Umriss für das Gebäude 191462754</t>
  </si>
  <si>
    <t>31: Kein AV-Umriss für das Gebäude 191462975</t>
  </si>
  <si>
    <t>31: Kein AV-Umriss für das Gebäude 191500431</t>
  </si>
  <si>
    <t>31: Kein AV-Umriss für das Gebäude 191511551</t>
  </si>
  <si>
    <t>31: Kein AV-Umriss für das Gebäude 191583671</t>
  </si>
  <si>
    <t>31: Kein AV-Umriss für das Gebäude 191583672</t>
  </si>
  <si>
    <t>31: Kein AV-Umriss für das Gebäude 191583674</t>
  </si>
  <si>
    <t>31: Kein AV-Umriss für das Gebäude 191583692</t>
  </si>
  <si>
    <t>31: Kein AV-Umriss für das Gebäude 191588193</t>
  </si>
  <si>
    <t>31: Kein AV-Umriss für das Gebäude 191638358</t>
  </si>
  <si>
    <t>31: Kein AV-Umriss für das Gebäude 191638362</t>
  </si>
  <si>
    <t>31: Kein AV-Umriss für das Gebäude 191638398</t>
  </si>
  <si>
    <t>31: Kein AV-Umriss für das Gebäude 191642579</t>
  </si>
  <si>
    <t>31: Kein AV-Umriss für das Gebäude 191642580</t>
  </si>
  <si>
    <t>31: Kein AV-Umriss für das Gebäude 191642597</t>
  </si>
  <si>
    <t>31: Kein AV-Umriss für das Gebäude 191652808</t>
  </si>
  <si>
    <t>31: Kein AV-Umriss für das Gebäude 191652824</t>
  </si>
  <si>
    <t>31: Kein AV-Umriss für das Gebäude 191665138</t>
  </si>
  <si>
    <t>31: Kein AV-Umriss für das Gebäude 191666232</t>
  </si>
  <si>
    <t>31: Kein AV-Umriss für das Gebäude 191968696</t>
  </si>
  <si>
    <t>31: Kein AV-Umriss für das Gebäude 191974451</t>
  </si>
  <si>
    <t>35: überholt im GWR. AV-Umriss schon verknüpft mit dem Gebäude mit EGID 1174651</t>
  </si>
  <si>
    <t>35: überholt im GWR. AV-Umriss schon verknüpft mit dem Gebäude mit EGID 1174652</t>
  </si>
  <si>
    <t>35: überholt im GWR. AV-Umriss schon verknüpft mit dem Gebäude mit EGID 9039165</t>
  </si>
  <si>
    <t>35: überholt im GWR. AV-Umriss schon verknüpft mit dem Gebäude mit EGID 3076889</t>
  </si>
  <si>
    <t>35: überholt im GWR. AV-Umriss schon verknüpft mit dem Gebäude mit EGID 1174427</t>
  </si>
  <si>
    <t>35: überholt im GWR. AV-Umriss schon verknüpft mit dem Gebäude mit EGID 9039155</t>
  </si>
  <si>
    <t>35: überholt im GWR. AV-Umriss schon verknüpft mit dem Gebäude mit EGID 9040425</t>
  </si>
  <si>
    <t>35: überholt im GWR. AV-Umriss schon verknüpft mit dem Gebäude mit EGID 1174484</t>
  </si>
  <si>
    <t>35: überholt im GWR. AV-Umriss schon verknüpft mit dem Gebäude mit EGID 3178943</t>
  </si>
  <si>
    <t>35: überholt im GWR. AV-Umriss schon verknüpft mit dem Gebäude mit EGID 1178183</t>
  </si>
  <si>
    <t>35: überholt im GWR. AV-Umriss schon verknüpft mit dem Gebäude mit EGID 1181784</t>
  </si>
  <si>
    <t>35: überholt im GWR. AV-Umriss schon verknüpft mit dem Gebäude mit EGID 3038178</t>
  </si>
  <si>
    <t>35: überholt im GWR. AV-Umriss schon verknüpft mit dem Gebäude mit EGID 400019785</t>
  </si>
  <si>
    <t>35: überholt im GWR. AV-Umriss schon verknüpft mit dem Gebäude mit EGID 9072217</t>
  </si>
  <si>
    <t>35: überholt im GWR. AV-Umriss schon verknüpft mit dem Gebäude mit EGID 191515871</t>
  </si>
  <si>
    <t>35: überholt im GWR. AV-Umriss schon verknüpft mit dem Gebäude mit EGID 191859275</t>
  </si>
  <si>
    <t>35: überholt im GWR. AV-Umriss schon verknüpft mit dem Gebäude mit EGID 190981251</t>
  </si>
  <si>
    <t>35: überholt im GWR. AV-Umriss schon verknüpft mit dem Gebäude mit EGID 101194729</t>
  </si>
  <si>
    <t>35: überholt im GWR. AV-Umriss schon verknüpft mit dem Gebäude mit EGID 101194714</t>
  </si>
  <si>
    <t>35: überholt im GWR. AV-Umriss schon verknüpft mit dem Gebäude mit EGID 190207114</t>
  </si>
  <si>
    <t>35: überholt im GWR. AV-Umriss schon verknüpft mit dem Gebäude mit EGID 1197573</t>
  </si>
  <si>
    <t>35: überholt im GWR. AV-Umriss schon verknüpft mit dem Gebäude mit EGID 191579991</t>
  </si>
  <si>
    <t>35: überholt im GWR. AV-Umriss schon verknüpft mit dem Gebäude mit EGID 3042148</t>
  </si>
  <si>
    <t>35: überholt im GWR. AV-Umriss schon verknüpft mit dem Gebäude mit EGID 1212191</t>
  </si>
  <si>
    <t>35: überholt im GWR. AV-Umriss schon verknüpft mit dem Gebäude mit EGID 1211666</t>
  </si>
  <si>
    <t>35: überholt im GWR. AV-Umriss schon verknüpft mit dem Gebäude mit EGID 9028969</t>
  </si>
  <si>
    <t>35: überholt im GWR. AV-Umriss schon verknüpft mit dem Gebäude mit EGID 9030774</t>
  </si>
  <si>
    <t>35: überholt im GWR. AV-Umriss schon verknüpft mit dem Gebäude mit EGID 101190847</t>
  </si>
  <si>
    <t>35: überholt im GWR. AV-Umriss schon verknüpft mit dem Gebäude mit EGID 191128732</t>
  </si>
  <si>
    <t>35: überholt im GWR. AV-Umriss schon verknüpft mit dem Gebäude mit EGID 1212053</t>
  </si>
  <si>
    <t>35: überholt im GWR. AV-Umriss schon verknüpft mit dem Gebäude mit EGID 1211498</t>
  </si>
  <si>
    <t>35: überholt im GWR. AV-Umriss schon verknüpft mit dem Gebäude mit EGID 190873411</t>
  </si>
  <si>
    <t>35: überholt im GWR. AV-Umriss schon verknüpft mit dem Gebäude mit EGID 1212264</t>
  </si>
  <si>
    <t>35: überholt im GWR. AV-Umriss schon verknüpft mit dem Gebäude mit EGID 1212012</t>
  </si>
  <si>
    <t>35: überholt im GWR. AV-Umriss schon verknüpft mit dem Gebäude mit EGID 190156709</t>
  </si>
  <si>
    <t>35: überholt im GWR. AV-Umriss schon verknüpft mit dem Gebäude mit EGID 191129810</t>
  </si>
  <si>
    <t>35: überholt im GWR. AV-Umriss schon verknüpft mit dem Gebäude mit EGID 190846550</t>
  </si>
  <si>
    <t>35: überholt im GWR. AV-Umriss schon verknüpft mit dem Gebäude mit EGID 190737949</t>
  </si>
  <si>
    <t>35: überholt im GWR. AV-Umriss schon verknüpft mit dem Gebäude mit EGID 1212333</t>
  </si>
  <si>
    <t>35: überholt im GWR. AV-Umriss schon verknüpft mit dem Gebäude mit EGID 190790129</t>
  </si>
  <si>
    <t>35: überholt im GWR. AV-Umriss schon verknüpft mit dem Gebäude mit EGID 190854089</t>
  </si>
  <si>
    <t>35: überholt im GWR. AV-Umriss schon verknüpft mit dem Gebäude mit EGID 1211897</t>
  </si>
  <si>
    <t>35: überholt im GWR. AV-Umriss schon verknüpft mit dem Gebäude mit EGID 190422168</t>
  </si>
  <si>
    <t>35: überholt im GWR. AV-Umriss schon verknüpft mit dem Gebäude mit EGID 1211874</t>
  </si>
  <si>
    <t>35: überholt im GWR. AV-Umriss schon verknüpft mit dem Gebäude mit EGID 1211297</t>
  </si>
  <si>
    <t>35: überholt im GWR. AV-Umriss schon verknüpft mit dem Gebäude mit EGID 191218952</t>
  </si>
  <si>
    <t>35: überholt im GWR. AV-Umriss schon verknüpft mit dem Gebäude mit EGID 191496171</t>
  </si>
  <si>
    <t>35: überholt im GWR. AV-Umriss schon verknüpft mit dem Gebäude mit EGID 1211880</t>
  </si>
  <si>
    <t>35: überholt im GWR. AV-Umriss schon verknüpft mit dem Gebäude mit EGID 191157531</t>
  </si>
  <si>
    <t>35: überholt im GWR. AV-Umriss schon verknüpft mit dem Gebäude mit EGID 1211821</t>
  </si>
  <si>
    <t>35: überholt im GWR. AV-Umriss schon verknüpft mit dem Gebäude mit EGID 1211521</t>
  </si>
  <si>
    <t>35: überholt im GWR. AV-Umriss schon verknüpft mit dem Gebäude mit EGID 191085690</t>
  </si>
  <si>
    <t>35: überholt im GWR. AV-Umriss schon verknüpft mit dem Gebäude mit EGID 1211948</t>
  </si>
  <si>
    <t>35: überholt im GWR. AV-Umriss schon verknüpft mit dem Gebäude mit EGID 1212282</t>
  </si>
  <si>
    <t>35: überholt im GWR. AV-Umriss schon verknüpft mit dem Gebäude mit EGID 1212062</t>
  </si>
  <si>
    <t>35: überholt im GWR. AV-Umriss schon verknüpft mit dem Gebäude mit EGID 191205070</t>
  </si>
  <si>
    <t>35: überholt im GWR. AV-Umriss schon verknüpft mit dem Gebäude mit EGID 190936729</t>
  </si>
  <si>
    <t>35: überholt im GWR. AV-Umriss schon verknüpft mit dem Gebäude mit EGID 190600853</t>
  </si>
  <si>
    <t>35: überholt im GWR. AV-Umriss schon verknüpft mit dem Gebäude mit EGID 190600848</t>
  </si>
  <si>
    <t>35: überholt im GWR. AV-Umriss schon verknüpft mit dem Gebäude mit EGID 1211542</t>
  </si>
  <si>
    <t>35: überholt im GWR. AV-Umriss schon verknüpft mit dem Gebäude mit EGID 1211242</t>
  </si>
  <si>
    <t>35: überholt im GWR. AV-Umriss schon verknüpft mit dem Gebäude mit EGID 190895070</t>
  </si>
  <si>
    <t>35: überholt im GWR. AV-Umriss schon verknüpft mit dem Gebäude mit EGID 3042090</t>
  </si>
  <si>
    <t>35: überholt im GWR. AV-Umriss schon verknüpft mit dem Gebäude mit EGID 191116238</t>
  </si>
  <si>
    <t>35: überholt im GWR. AV-Umriss schon verknüpft mit dem Gebäude mit EGID 1211742</t>
  </si>
  <si>
    <t>35: überholt im GWR. AV-Umriss schon verknüpft mit dem Gebäude mit EGID 191507851</t>
  </si>
  <si>
    <t>35: überholt im GWR. AV-Umriss schon verknüpft mit dem Gebäude mit EGID 1211621</t>
  </si>
  <si>
    <t>35: überholt im GWR. AV-Umriss schon verknüpft mit dem Gebäude mit EGID 3042016</t>
  </si>
  <si>
    <t>35: überholt im GWR. AV-Umriss schon verknüpft mit dem Gebäude mit EGID 1212039</t>
  </si>
  <si>
    <t>35: überholt im GWR. AV-Umriss schon verknüpft mit dem Gebäude mit EGID 190213172</t>
  </si>
  <si>
    <t>35: überholt im GWR. AV-Umriss schon verknüpft mit dem Gebäude mit EGID 1211527</t>
  </si>
  <si>
    <t>35: überholt im GWR. AV-Umriss schon verknüpft mit dem Gebäude mit EGID 3042133</t>
  </si>
  <si>
    <t>35: überholt im GWR. AV-Umriss schon verknüpft mit dem Gebäude mit EGID 1211982</t>
  </si>
  <si>
    <t>35: überholt im GWR. AV-Umriss schon verknüpft mit dem Gebäude mit EGID 1211969</t>
  </si>
  <si>
    <t>35: überholt im GWR. AV-Umriss schon verknüpft mit dem Gebäude mit EGID 191663372</t>
  </si>
  <si>
    <t>35: überholt im GWR. AV-Umriss schon verknüpft mit dem Gebäude mit EGID 190515494</t>
  </si>
  <si>
    <t>35: überholt im GWR. AV-Umriss schon verknüpft mit dem Gebäude mit EGID 3042042</t>
  </si>
  <si>
    <t>35: überholt im GWR. AV-Umriss schon verknüpft mit dem Gebäude mit EGID 1211612</t>
  </si>
  <si>
    <t>35: überholt im GWR. AV-Umriss schon verknüpft mit dem Gebäude mit EGID 1211406</t>
  </si>
  <si>
    <t>35: überholt im GWR. AV-Umriss schon verknüpft mit dem Gebäude mit EGID 1211364</t>
  </si>
  <si>
    <t>35: überholt im GWR. AV-Umriss schon verknüpft mit dem Gebäude mit EGID 1211497</t>
  </si>
  <si>
    <t>35: überholt im GWR. AV-Umriss schon verknüpft mit dem Gebäude mit EGID 191450633</t>
  </si>
  <si>
    <t>35: überholt im GWR. AV-Umriss schon verknüpft mit dem Gebäude mit EGID 1211651</t>
  </si>
  <si>
    <t>52: Der AV-EGID 191709811ist nicht kohärent mit dem GWR-EGID 191709835&lt;/br&gt;52: Der AV-EGID 191709835ist nicht kohärent mit dem GWR-EGID 191709811&lt;/br&gt;61: 2 AV-Gebäude haben den gleichen GWR-EGID&lt;/br&gt;62: 2 GWR-Gebäude (191709811, 191709835) innerhalb des gleichen AV-Gebäudes</t>
  </si>
  <si>
    <t>38</t>
  </si>
  <si>
    <t>35: überholt im GWR. AV-Umriss schon verknüpft mit dem Gebäude mit EGID 191967904</t>
  </si>
  <si>
    <t>52: Der AV-EGID 191587674ist nicht kohärent mit dem GWR-EGID 191882450&lt;/br&gt;62: 3 GWR-Gebäude (191882450, 191917978, 191919450) innerhalb des gleichen AV-Gebäudes</t>
  </si>
  <si>
    <t>52: Der AV-EGID 191587674ist nicht kohärent mit dem GWR-EGID 191917978&lt;/br&gt;62: 3 GWR-Gebäude (191882450, 191917978, 191919450) innerhalb des gleichen AV-Gebäudes</t>
  </si>
  <si>
    <t>52: Der AV-EGID 191587674ist nicht kohärent mit dem GWR-EGID 191919450&lt;/br&gt;62: 3 GWR-Gebäude (191882450, 191917978, 191919450) innerhalb des gleichen AV-Gebäudes</t>
  </si>
  <si>
    <t>35: überholt im GWR. AV-Umriss schon verknüpft mit dem Gebäude mit EGID 1211432</t>
  </si>
  <si>
    <t>2001</t>
  </si>
  <si>
    <t>1066</t>
  </si>
  <si>
    <t>2187</t>
  </si>
  <si>
    <t>7964</t>
  </si>
  <si>
    <t>2117</t>
  </si>
  <si>
    <t>8021</t>
  </si>
  <si>
    <t>2325</t>
  </si>
  <si>
    <t>7989</t>
  </si>
  <si>
    <t>3643</t>
  </si>
  <si>
    <t>8342</t>
  </si>
  <si>
    <t>4360</t>
  </si>
  <si>
    <t>7458</t>
  </si>
  <si>
    <t>8339</t>
  </si>
  <si>
    <t>4417</t>
  </si>
  <si>
    <t>7481</t>
  </si>
  <si>
    <t>4502</t>
  </si>
  <si>
    <t>7484</t>
  </si>
  <si>
    <t>4361</t>
  </si>
  <si>
    <t>7467</t>
  </si>
  <si>
    <t>4351</t>
  </si>
  <si>
    <t>7438</t>
  </si>
  <si>
    <t>3801</t>
  </si>
  <si>
    <t>8211</t>
  </si>
  <si>
    <t>2061</t>
  </si>
  <si>
    <t>8277</t>
  </si>
  <si>
    <t>4333</t>
  </si>
  <si>
    <t>4831</t>
  </si>
  <si>
    <t>26</t>
  </si>
  <si>
    <t>12</t>
  </si>
  <si>
    <t>37</t>
  </si>
  <si>
    <t>31: Kein AV-Umriss für das Gebäude 191988471</t>
  </si>
  <si>
    <t>Domleschgerstrasse</t>
  </si>
  <si>
    <t>Gasthaus Waldheim</t>
  </si>
  <si>
    <t>CH913577947741</t>
  </si>
  <si>
    <t>https://tinyurl.com/yy7ya4g9/GR/3506_bdg_erw.kml</t>
  </si>
  <si>
    <t>https://tinyurl.com/yy7ya4g9/GR/3513_bdg_erw.kml</t>
  </si>
  <si>
    <t>https://tinyurl.com/yy7ya4g9/GR/3514_bdg_erw.kml</t>
  </si>
  <si>
    <t>https://tinyurl.com/yy7ya4g9/GR/3542_bdg_erw.kml</t>
  </si>
  <si>
    <t>https://tinyurl.com/yy7ya4g9/GR/3543_bdg_erw.kml</t>
  </si>
  <si>
    <t>https://tinyurl.com/yy7ya4g9/GR/3544_bdg_erw.kml</t>
  </si>
  <si>
    <t>https://tinyurl.com/yy7ya4g9/GR/3551_bdg_erw.kml</t>
  </si>
  <si>
    <t>https://tinyurl.com/yy7ya4g9/GR/3561_bdg_erw.kml</t>
  </si>
  <si>
    <t>https://tinyurl.com/yy7ya4g9/GR/3572_bdg_erw.kml</t>
  </si>
  <si>
    <t>https://tinyurl.com/yy7ya4g9/GR/3575_bdg_erw.kml</t>
  </si>
  <si>
    <t>https://tinyurl.com/yy7ya4g9/GR/3581_bdg_erw.kml</t>
  </si>
  <si>
    <t>https://tinyurl.com/yy7ya4g9/GR/3582_bdg_erw.kml</t>
  </si>
  <si>
    <t>https://tinyurl.com/yy7ya4g9/GR/3603_bdg_erw.kml</t>
  </si>
  <si>
    <t>https://tinyurl.com/yy7ya4g9/GR/3618_bdg_erw.kml</t>
  </si>
  <si>
    <t>https://tinyurl.com/yy7ya4g9/GR/3619_bdg_erw.kml</t>
  </si>
  <si>
    <t>https://tinyurl.com/yy7ya4g9/GR/3633_bdg_erw.kml</t>
  </si>
  <si>
    <t>https://tinyurl.com/yy7ya4g9/GR/3637_bdg_erw.kml</t>
  </si>
  <si>
    <t>https://tinyurl.com/yy7ya4g9/GR/3638_bdg_erw.kml</t>
  </si>
  <si>
    <t>https://tinyurl.com/yy7ya4g9/GR/3640_bdg_erw.kml</t>
  </si>
  <si>
    <t>https://tinyurl.com/yy7ya4g9/GR/3661_bdg_erw.kml</t>
  </si>
  <si>
    <t>https://tinyurl.com/yy7ya4g9/GR/3662_bdg_erw.kml</t>
  </si>
  <si>
    <t>https://tinyurl.com/yy7ya4g9/GR/3663_bdg_erw.kml</t>
  </si>
  <si>
    <t>https://tinyurl.com/yy7ya4g9/GR/3668_bdg_erw.kml</t>
  </si>
  <si>
    <t>https://tinyurl.com/yy7ya4g9/GR/3669_bdg_erw.kml</t>
  </si>
  <si>
    <t>https://tinyurl.com/yy7ya4g9/GR/3670_bdg_erw.kml</t>
  </si>
  <si>
    <t>https://tinyurl.com/yy7ya4g9/GR/3672_bdg_erw.kml</t>
  </si>
  <si>
    <t>https://tinyurl.com/yy7ya4g9/GR/3673_bdg_erw.kml</t>
  </si>
  <si>
    <t>https://tinyurl.com/yy7ya4g9/GR/3681_bdg_erw.kml</t>
  </si>
  <si>
    <t>https://tinyurl.com/yy7ya4g9/GR/3695_bdg_erw.kml</t>
  </si>
  <si>
    <t>https://tinyurl.com/yy7ya4g9/GR/3701_bdg_erw.kml</t>
  </si>
  <si>
    <t>https://tinyurl.com/yy7ya4g9/GR/3711_bdg_erw.kml</t>
  </si>
  <si>
    <t>https://tinyurl.com/yy7ya4g9/GR/3712_bdg_erw.kml</t>
  </si>
  <si>
    <t>https://tinyurl.com/yy7ya4g9/GR/3713_bdg_erw.kml</t>
  </si>
  <si>
    <t>https://tinyurl.com/yy7ya4g9/GR/3714_bdg_erw.kml</t>
  </si>
  <si>
    <t>https://tinyurl.com/yy7ya4g9/GR/3715_bdg_erw.kml</t>
  </si>
  <si>
    <t>https://tinyurl.com/yy7ya4g9/GR/3721_bdg_erw.kml</t>
  </si>
  <si>
    <t>https://tinyurl.com/yy7ya4g9/GR/3722_bdg_erw.kml</t>
  </si>
  <si>
    <t>https://tinyurl.com/yy7ya4g9/GR/3723_bdg_erw.kml</t>
  </si>
  <si>
    <t>https://tinyurl.com/yy7ya4g9/GR/3731_bdg_erw.kml</t>
  </si>
  <si>
    <t>https://tinyurl.com/yy7ya4g9/GR/3732_bdg_erw.kml</t>
  </si>
  <si>
    <t>https://tinyurl.com/yy7ya4g9/GR/3733_bdg_erw.kml</t>
  </si>
  <si>
    <t>https://tinyurl.com/yy7ya4g9/GR/3734_bdg_erw.kml</t>
  </si>
  <si>
    <t>https://tinyurl.com/yy7ya4g9/GR/3746_bdg_erw.kml</t>
  </si>
  <si>
    <t>https://tinyurl.com/yy7ya4g9/GR/3752_bdg_erw.kml</t>
  </si>
  <si>
    <t>https://tinyurl.com/yy7ya4g9/GR/3762_bdg_erw.kml</t>
  </si>
  <si>
    <t>https://tinyurl.com/yy7ya4g9/GR/3764_bdg_erw.kml</t>
  </si>
  <si>
    <t>https://tinyurl.com/yy7ya4g9/GR/3781_bdg_erw.kml</t>
  </si>
  <si>
    <t>https://tinyurl.com/yy7ya4g9/GR/3782_bdg_erw.kml</t>
  </si>
  <si>
    <t>https://tinyurl.com/yy7ya4g9/GR/3783_bdg_erw.kml</t>
  </si>
  <si>
    <t>https://tinyurl.com/yy7ya4g9/GR/3784_bdg_erw.kml</t>
  </si>
  <si>
    <t>https://tinyurl.com/yy7ya4g9/GR/3785_bdg_erw.kml</t>
  </si>
  <si>
    <t>https://tinyurl.com/yy7ya4g9/GR/3786_bdg_erw.kml</t>
  </si>
  <si>
    <t>https://tinyurl.com/yy7ya4g9/GR/3787_bdg_erw.kml</t>
  </si>
  <si>
    <t>https://tinyurl.com/yy7ya4g9/GR/3788_bdg_erw.kml</t>
  </si>
  <si>
    <t>https://tinyurl.com/yy7ya4g9/GR/3789_bdg_erw.kml</t>
  </si>
  <si>
    <t>https://tinyurl.com/yy7ya4g9/GR/3790_bdg_erw.kml</t>
  </si>
  <si>
    <t>https://tinyurl.com/yy7ya4g9/GR/3791_bdg_erw.kml</t>
  </si>
  <si>
    <t>https://tinyurl.com/yy7ya4g9/GR/3792_bdg_erw.kml</t>
  </si>
  <si>
    <t>https://tinyurl.com/yy7ya4g9/GR/3804_bdg_erw.kml</t>
  </si>
  <si>
    <t>https://tinyurl.com/yy7ya4g9/GR/3805_bdg_erw.kml</t>
  </si>
  <si>
    <t>https://tinyurl.com/yy7ya4g9/GR/3808_bdg_erw.kml</t>
  </si>
  <si>
    <t>https://tinyurl.com/yy7ya4g9/GR/3810_bdg_erw.kml</t>
  </si>
  <si>
    <t>https://tinyurl.com/yy7ya4g9/GR/3821_bdg_erw.kml</t>
  </si>
  <si>
    <t>https://tinyurl.com/yy7ya4g9/GR/3822_bdg_erw.kml</t>
  </si>
  <si>
    <t>https://tinyurl.com/yy7ya4g9/GR/3823_bdg_erw.kml</t>
  </si>
  <si>
    <t>https://tinyurl.com/yy7ya4g9/GR/3831_bdg_erw.kml</t>
  </si>
  <si>
    <t>https://tinyurl.com/yy7ya4g9/GR/3832_bdg_erw.kml</t>
  </si>
  <si>
    <t>https://tinyurl.com/yy7ya4g9/GR/3834_bdg_erw.kml</t>
  </si>
  <si>
    <t>https://tinyurl.com/yy7ya4g9/GR/3835_bdg_erw.kml</t>
  </si>
  <si>
    <t>https://tinyurl.com/yy7ya4g9/GR/3837_bdg_erw.kml</t>
  </si>
  <si>
    <t>https://tinyurl.com/yy7ya4g9/GR/3847_bdg_erw.kml</t>
  </si>
  <si>
    <t>https://tinyurl.com/yy7ya4g9/GR/3851_bdg_erw.kml</t>
  </si>
  <si>
    <t>https://tinyurl.com/yy7ya4g9/GR/3861_bdg_erw.kml</t>
  </si>
  <si>
    <t>https://tinyurl.com/yy7ya4g9/GR/3862_bdg_erw.kml</t>
  </si>
  <si>
    <t>https://tinyurl.com/yy7ya4g9/GR/3863_bdg_erw.kml</t>
  </si>
  <si>
    <t>https://tinyurl.com/yy7ya4g9/GR/3871_bdg_erw.kml</t>
  </si>
  <si>
    <t>https://tinyurl.com/yy7ya4g9/GR/3881_bdg_erw.kml</t>
  </si>
  <si>
    <t>https://tinyurl.com/yy7ya4g9/GR/3882_bdg_erw.kml</t>
  </si>
  <si>
    <t>https://tinyurl.com/yy7ya4g9/GR/3891_bdg_erw.kml</t>
  </si>
  <si>
    <t>https://tinyurl.com/yy7ya4g9/GR/3901_bdg_erw.kml</t>
  </si>
  <si>
    <t>https://tinyurl.com/yy7ya4g9/GR/3911_bdg_erw.kml</t>
  </si>
  <si>
    <t>https://tinyurl.com/yy7ya4g9/GR/3921_bdg_erw.kml</t>
  </si>
  <si>
    <t>https://tinyurl.com/yy7ya4g9/GR/3932_bdg_erw.kml</t>
  </si>
  <si>
    <t>https://tinyurl.com/yy7ya4g9/GR/3945_bdg_erw.kml</t>
  </si>
  <si>
    <t>https://tinyurl.com/yy7ya4g9/GR/3946_bdg_erw.kml</t>
  </si>
  <si>
    <t>https://tinyurl.com/yy7ya4g9/GR/3947_bdg_erw.kml</t>
  </si>
  <si>
    <t>https://tinyurl.com/yy7ya4g9/GR/3951_bdg_erw.kml</t>
  </si>
  <si>
    <t>https://tinyurl.com/yy7ya4g9/GR/3952_bdg_erw.kml</t>
  </si>
  <si>
    <t>https://tinyurl.com/yy7ya4g9/GR/3953_bdg_erw.kml</t>
  </si>
  <si>
    <t>https://tinyurl.com/yy7ya4g9/GR/3954_bdg_erw.kml</t>
  </si>
  <si>
    <t>https://tinyurl.com/yy7ya4g9/GR/3955_bdg_erw.kml</t>
  </si>
  <si>
    <t>https://tinyurl.com/yy7ya4g9/GR/3961_bdg_erw.kml</t>
  </si>
  <si>
    <t>https://tinyurl.com/yy7ya4g9/GR/3962_bdg_erw.kml</t>
  </si>
  <si>
    <t>https://tinyurl.com/yy7ya4g9/GR/3972_bdg_erw.kml</t>
  </si>
  <si>
    <t>https://tinyurl.com/yy7ya4g9/GR/3981_bdg_erw.kml</t>
  </si>
  <si>
    <t>https://tinyurl.com/yy7ya4g9/GR/3982_bdg_erw.kml</t>
  </si>
  <si>
    <t>https://tinyurl.com/yy7ya4g9/GR/3983_bdg_erw.kml</t>
  </si>
  <si>
    <t>https://tinyurl.com/yy7ya4g9/GR/3985_bdg_erw.kml</t>
  </si>
  <si>
    <t>https://tinyurl.com/yy7ya4g9/GR/3986_bdg_erw.kml</t>
  </si>
  <si>
    <t>https://tinyurl.com/yy7ya4g9/GR/3987_bdg_erw.kml</t>
  </si>
  <si>
    <t>https://tinyurl.com/yy7ya4g9/GR/3988_bdg_erw.kml</t>
  </si>
  <si>
    <t>31: Kein AV-Umriss für das Gebäude 191992627</t>
  </si>
  <si>
    <t>31: Kein AV-Umriss für das Gebäude 191963798</t>
  </si>
  <si>
    <t>31: Kein AV-Umriss für das Gebäude 1174616</t>
  </si>
  <si>
    <t>35: überholt im GWR. AV-Umriss schon verknüpft mit dem Gebäude mit EGID 191952035</t>
  </si>
  <si>
    <t>31: Kein AV-Umriss für das Gebäude 1174960</t>
  </si>
  <si>
    <t>31: Kein AV-Umriss für das Gebäude 9023968</t>
  </si>
  <si>
    <t>31: Kein AV-Umriss für das Gebäude 9072181</t>
  </si>
  <si>
    <t>31: Kein AV-Umriss für das Gebäude 191461890</t>
  </si>
  <si>
    <t>31: Kein AV-Umriss für das Gebäude 191550191</t>
  </si>
  <si>
    <t>31: Kein AV-Umriss für das Gebäude 191588618</t>
  </si>
  <si>
    <t>31: Kein AV-Umriss für das Gebäude 191597153</t>
  </si>
  <si>
    <t>31: Kein AV-Umriss für das Gebäude 191597172</t>
  </si>
  <si>
    <t>31: Kein AV-Umriss für das Gebäude 191666902</t>
  </si>
  <si>
    <t>31: Kein AV-Umriss für das Gebäude 191891287</t>
  </si>
  <si>
    <t>31: Kein AV-Umriss für das Gebäude 191897756</t>
  </si>
  <si>
    <t>31: Kein AV-Umriss für das Gebäude 191386357</t>
  </si>
  <si>
    <t>31: Kein AV-Umriss für das Gebäude 191387431</t>
  </si>
  <si>
    <t>31: Kein AV-Umriss für das Gebäude 191979681</t>
  </si>
  <si>
    <t>31: Kein AV-Umriss für das Gebäude 191713525</t>
  </si>
  <si>
    <t>31: Kein AV-Umriss für das Gebäude 191950592</t>
  </si>
  <si>
    <t>31: Kein AV-Umriss für das Gebäude 191957694</t>
  </si>
  <si>
    <t>35: überholt im GWR. AV-Umriss schon verknüpft mit dem Gebäude mit EGID 1174905</t>
  </si>
  <si>
    <t>35: überholt im GWR. AV-Umriss schon verknüpft mit dem Gebäude mit EGID 1175374</t>
  </si>
  <si>
    <t>35: überholt im GWR. AV-Umriss schon verknüpft mit dem Gebäude mit EGID 1175463</t>
  </si>
  <si>
    <t>35: überholt im GWR. AV-Umriss schon verknüpft mit dem Gebäude mit EGID 1175777</t>
  </si>
  <si>
    <t>35: überholt im GWR. AV-Umriss schon verknüpft mit dem Gebäude mit EGID 191638471</t>
  </si>
  <si>
    <t>35: überholt im GWR. AV-Umriss schon verknüpft mit dem Gebäude mit EGID 191565311</t>
  </si>
  <si>
    <t>35: überholt im GWR. AV-Umriss schon verknüpft mit dem Gebäude mit EGID 191589037</t>
  </si>
  <si>
    <t>35: überholt im GWR. AV-Umriss schon verknüpft mit dem Gebäude mit EGID 191595122</t>
  </si>
  <si>
    <t>35: überholt im GWR. AV-Umriss schon verknüpft mit dem Gebäude mit EGID 1175095</t>
  </si>
  <si>
    <t>35: überholt im GWR. AV-Umriss schon verknüpft mit dem Gebäude mit EGID 1175621</t>
  </si>
  <si>
    <t>35: überholt im GWR. AV-Umriss schon verknüpft mit dem Gebäude mit EGID 1192071</t>
  </si>
  <si>
    <t>35: überholt im GWR. AV-Umriss schon verknüpft mit dem Gebäude mit EGID 190199868</t>
  </si>
  <si>
    <t>35: überholt im GWR. AV-Umriss schon verknüpft mit dem Gebäude mit EGID 190199863</t>
  </si>
  <si>
    <t>35: überholt im GWR. AV-Umriss schon verknüpft mit dem Gebäude mit EGID 190002632</t>
  </si>
  <si>
    <t>35: überholt im GWR. AV-Umriss schon verknüpft mit dem Gebäude mit EGID 101186591</t>
  </si>
  <si>
    <t>35: überholt im GWR. AV-Umriss schon verknüpft mit dem Gebäude mit EGID 3183034</t>
  </si>
  <si>
    <t>35: überholt im GWR. AV-Umriss schon verknüpft mit dem Gebäude mit EGID 190057213</t>
  </si>
  <si>
    <t>35: überholt im GWR. AV-Umriss schon verknüpft mit dem Gebäude mit EGID 1192006</t>
  </si>
  <si>
    <t>35: überholt im GWR. AV-Umriss schon verknüpft mit dem Gebäude mit EGID 191453291</t>
  </si>
  <si>
    <t>35: überholt im GWR. AV-Umriss schon verknüpft mit dem Gebäude mit EGID 191460191</t>
  </si>
  <si>
    <t>35: überholt im GWR. AV-Umriss schon verknüpft mit dem Gebäude mit EGID 1176177</t>
  </si>
  <si>
    <t>35: überholt im GWR. AV-Umriss schon verknüpft mit dem Gebäude mit EGID 1178937</t>
  </si>
  <si>
    <t>35: überholt im GWR. AV-Umriss schon verknüpft mit dem Gebäude mit EGID 191173010</t>
  </si>
  <si>
    <t>35: überholt im GWR. AV-Umriss schon verknüpft mit dem Gebäude mit EGID 191182810</t>
  </si>
  <si>
    <t>35: überholt im GWR. AV-Umriss schon verknüpft mit dem Gebäude mit EGID 191184750</t>
  </si>
  <si>
    <t>35: überholt im GWR. AV-Umriss schon verknüpft mit dem Gebäude mit EGID 191204611</t>
  </si>
  <si>
    <t>35: überholt im GWR. AV-Umriss schon verknüpft mit dem Gebäude mit EGID 191185030</t>
  </si>
  <si>
    <t>35: überholt im GWR. AV-Umriss schon verknüpft mit dem Gebäude mit EGID 191182830</t>
  </si>
  <si>
    <t>35: überholt im GWR. AV-Umriss schon verknüpft mit dem Gebäude mit EGID 1179875</t>
  </si>
  <si>
    <t>35: überholt im GWR. AV-Umriss schon verknüpft mit dem Gebäude mit EGID 191204697</t>
  </si>
  <si>
    <t>35: überholt im GWR. AV-Umriss schon verknüpft mit dem Gebäude mit EGID 190997070</t>
  </si>
  <si>
    <t>35: überholt im GWR. AV-Umriss schon verknüpft mit dem Gebäude mit EGID 1176228</t>
  </si>
  <si>
    <t>35: überholt im GWR. AV-Umriss schon verknüpft mit dem Gebäude mit EGID 191186630</t>
  </si>
  <si>
    <t>35: überholt im GWR. AV-Umriss schon verknüpft mit dem Gebäude mit EGID 191186990</t>
  </si>
  <si>
    <t>35: überholt im GWR. AV-Umriss schon verknüpft mit dem Gebäude mit EGID 191186710</t>
  </si>
  <si>
    <t>35: überholt im GWR. AV-Umriss schon verknüpft mit dem Gebäude mit EGID 1176248</t>
  </si>
  <si>
    <t>35: überholt im GWR. AV-Umriss schon verknüpft mit dem Gebäude mit EGID 191713551</t>
  </si>
  <si>
    <t>35: überholt im GWR. AV-Umriss schon verknüpft mit dem Gebäude mit EGID 190489129</t>
  </si>
  <si>
    <t>35: überholt im GWR. AV-Umriss schon verknüpft mit dem Gebäude mit EGID 190195125</t>
  </si>
  <si>
    <t>35: überholt im GWR. AV-Umriss schon verknüpft mit dem Gebäude mit EGID 3038036</t>
  </si>
  <si>
    <t>35: überholt im GWR. AV-Umriss schon verknüpft mit dem Gebäude mit EGID 1179876</t>
  </si>
  <si>
    <t>35: überholt im GWR. AV-Umriss schon verknüpft mit dem Gebäude mit EGID 3038011</t>
  </si>
  <si>
    <t>35: überholt im GWR. AV-Umriss schon verknüpft mit dem Gebäude mit EGID 190189685</t>
  </si>
  <si>
    <t>35: überholt im GWR. AV-Umriss schon verknüpft mit dem Gebäude mit EGID 1179748</t>
  </si>
  <si>
    <t>35: überholt im GWR. AV-Umriss schon verknüpft mit dem Gebäude mit EGID 1179738</t>
  </si>
  <si>
    <t>35: überholt im GWR. AV-Umriss schon verknüpft mit dem Gebäude mit EGID 1179896</t>
  </si>
  <si>
    <t>35: überholt im GWR. AV-Umriss schon verknüpft mit dem Gebäude mit EGID 1179912</t>
  </si>
  <si>
    <t>35: überholt im GWR. AV-Umriss schon verknüpft mit dem Gebäude mit EGID 3038064</t>
  </si>
  <si>
    <t>35: überholt im GWR. AV-Umriss schon verknüpft mit dem Gebäude mit EGID 3038061</t>
  </si>
  <si>
    <t>35: überholt im GWR. AV-Umriss schon verknüpft mit dem Gebäude mit EGID 101180505</t>
  </si>
  <si>
    <t>35: überholt im GWR. AV-Umriss schon verknüpft mit dem Gebäude mit EGID 1179776</t>
  </si>
  <si>
    <t>35: überholt im GWR. AV-Umriss schon verknüpft mit dem Gebäude mit EGID 190097518</t>
  </si>
  <si>
    <t>35: überholt im GWR. AV-Umriss schon verknüpft mit dem Gebäude mit EGID 1180104</t>
  </si>
  <si>
    <t>35: überholt im GWR. AV-Umriss schon verknüpft mit dem Gebäude mit EGID 1179711</t>
  </si>
  <si>
    <t>35: überholt im GWR. AV-Umriss schon verknüpft mit dem Gebäude mit EGID 191959349</t>
  </si>
  <si>
    <t>31: Kein AV-Umriss für das Gebäude 502226840</t>
  </si>
  <si>
    <t>31: Kein AV-Umriss für das Gebäude 191997569</t>
  </si>
  <si>
    <t>31: Kein AV-Umriss für das Gebäude 3038232</t>
  </si>
  <si>
    <t>31: Kein AV-Umriss für das Gebäude 3077541</t>
  </si>
  <si>
    <t>31: Kein AV-Umriss für das Gebäude 9039107</t>
  </si>
  <si>
    <t>31: Kein AV-Umriss für das Gebäude 190208544</t>
  </si>
  <si>
    <t>31: Kein AV-Umriss für das Gebäude 191400951</t>
  </si>
  <si>
    <t>31: Kein AV-Umriss für das Gebäude 191997212</t>
  </si>
  <si>
    <t>31: Kein AV-Umriss für das Gebäude 191997213</t>
  </si>
  <si>
    <t>35: überholt im GWR. AV-Umriss schon verknüpft mit dem Gebäude mit EGID 1182104</t>
  </si>
  <si>
    <t>35: überholt im GWR. AV-Umriss schon verknüpft mit dem Gebäude mit EGID 191588495</t>
  </si>
  <si>
    <t>35: überholt im GWR. AV-Umriss schon verknüpft mit dem Gebäude mit EGID 191587851</t>
  </si>
  <si>
    <t>35: überholt im GWR. AV-Umriss schon verknüpft mit dem Gebäude mit EGID 191588417</t>
  </si>
  <si>
    <t>35: überholt im GWR. AV-Umriss schon verknüpft mit dem Gebäude mit EGID 191589126</t>
  </si>
  <si>
    <t>43: Gebäude 502310142 verknüpft, aber die Kategorie ist '1010 provisorische Unterkunft'</t>
  </si>
  <si>
    <t>31: Kein AV-Umriss für das Gebäude 191998661</t>
  </si>
  <si>
    <t>31: Kein AV-Umriss für das Gebäude 191998853</t>
  </si>
  <si>
    <t>31: Kein AV-Umriss für das Gebäude 191984732</t>
  </si>
  <si>
    <t>31: Kein AV-Umriss für das Gebäude 191984734</t>
  </si>
  <si>
    <t>31: Kein AV-Umriss für das Gebäude 191984741</t>
  </si>
  <si>
    <t>31: Kein AV-Umriss für das Gebäude 191985327</t>
  </si>
  <si>
    <t>31: Kein AV-Umriss für das Gebäude 400004895</t>
  </si>
  <si>
    <t>35: überholt im GWR. AV-Umriss schon verknüpft mit dem Gebäude mit EGID 191958897</t>
  </si>
  <si>
    <t>35: überholt im GWR. AV-Umriss schon verknüpft mit dem Gebäude mit EGID 191958921</t>
  </si>
  <si>
    <t>35: überholt im GWR. AV-Umriss schon verknüpft mit dem Gebäude mit EGID 191958910</t>
  </si>
  <si>
    <t>35: überholt im GWR. AV-Umriss schon verknüpft mit dem Gebäude mit EGID 191958918</t>
  </si>
  <si>
    <t>35: überholt im GWR. AV-Umriss schon verknüpft mit dem Gebäude mit EGID 1194090</t>
  </si>
  <si>
    <t>62: 2 GWR-Gebäude (191999133, 191999149) innerhalb des gleichen AV-Gebäudes</t>
  </si>
  <si>
    <t>31: Kein AV-Umriss für das Gebäude 191679531</t>
  </si>
  <si>
    <t>31: Kein AV-Umriss für das Gebäude 191998984</t>
  </si>
  <si>
    <t>31: Kein AV-Umriss für das Gebäude 191692131</t>
  </si>
  <si>
    <t>31: Kein AV-Umriss für das Gebäude 191714039</t>
  </si>
  <si>
    <t>31: Kein AV-Umriss für das Gebäude 190100598</t>
  </si>
  <si>
    <t>35: überholt im GWR. AV-Umriss schon verknüpft mit dem Gebäude mit EGID 1171565</t>
  </si>
  <si>
    <t>35: überholt im GWR. AV-Umriss schon verknüpft mit dem Gebäude mit EGID 191896307</t>
  </si>
  <si>
    <t>35: überholt im GWR. AV-Umriss schon verknüpft mit dem Gebäude mit EGID 191881192</t>
  </si>
  <si>
    <t>35: überholt im GWR. AV-Umriss schon verknüpft mit dem Gebäude mit EGID 1171802</t>
  </si>
  <si>
    <t>35: überholt im GWR. AV-Umriss schon verknüpft mit dem Gebäude mit EGID 1170493</t>
  </si>
  <si>
    <t>35: überholt im GWR. AV-Umriss schon verknüpft mit dem Gebäude mit EGID 1191252</t>
  </si>
  <si>
    <t>35: überholt im GWR. AV-Umriss schon verknüpft mit dem Gebäude mit EGID 1191354</t>
  </si>
  <si>
    <t>35: überholt im GWR. AV-Umriss schon verknüpft mit dem Gebäude mit EGID 191746409</t>
  </si>
  <si>
    <t>35: überholt im GWR. AV-Umriss schon verknüpft mit dem Gebäude mit EGID 1191170</t>
  </si>
  <si>
    <t>35: überholt im GWR. AV-Umriss schon verknüpft mit dem Gebäude mit EGID 191716137</t>
  </si>
  <si>
    <t>35: überholt im GWR. AV-Umriss schon verknüpft mit dem Gebäude mit EGID 191628271</t>
  </si>
  <si>
    <t>35: überholt im GWR. AV-Umriss schon verknüpft mit dem Gebäude mit EGID 191866387</t>
  </si>
  <si>
    <t>35: überholt im GWR. AV-Umriss schon verknüpft mit dem Gebäude mit EGID 1210327</t>
  </si>
  <si>
    <t>35: überholt im GWR. AV-Umriss schon verknüpft mit dem Gebäude mit EGID 1210931</t>
  </si>
  <si>
    <t>35: überholt im GWR. AV-Umriss schon verknüpft mit dem Gebäude mit EGID 1210818</t>
  </si>
  <si>
    <t>35: überholt im GWR. AV-Umriss schon verknüpft mit dem Gebäude mit EGID 190424229</t>
  </si>
  <si>
    <t>35: überholt im GWR. AV-Umriss schon verknüpft mit dem Gebäude mit EGID 191007212</t>
  </si>
  <si>
    <t>35: überholt im GWR. AV-Umriss schon verknüpft mit dem Gebäude mit EGID 1210431</t>
  </si>
  <si>
    <t>31: Kein AV-Umriss für das Gebäude 192000055</t>
  </si>
  <si>
    <t>31: Kein AV-Umriss für das Gebäude 191999742</t>
  </si>
  <si>
    <t>31: Kein AV-Umriss für das Gebäude 191999751</t>
  </si>
  <si>
    <t>31: Kein AV-Umriss für das Gebäude 191999859</t>
  </si>
  <si>
    <t>31: Kein AV-Umriss für das Gebäude 191999864</t>
  </si>
  <si>
    <t>62: 2 GWR-Gebäude (192000154, 192000155) innerhalb des gleichen AV-Gebäudes</t>
  </si>
  <si>
    <t>12: Verknüpft mit EGID 192000154 in der gleiche Gemeinde&lt;/br&gt;62: 2 GWR-Gebäude (192000154, 192000155) innerhalb des gleichen AV-Gebäudes</t>
  </si>
  <si>
    <t>31: Kein AV-Umriss für das Gebäude 191991766</t>
  </si>
  <si>
    <t>31: Kein AV-Umriss für das Gebäude 192000160</t>
  </si>
  <si>
    <t>31: Kein AV-Umriss für das Gebäude 192000179</t>
  </si>
  <si>
    <t>31: Kein AV-Umriss für das Gebäude 192000183</t>
  </si>
  <si>
    <t>31: Kein AV-Umriss für das Gebäude 192000188</t>
  </si>
  <si>
    <t>31: Kein AV-Umriss für das Gebäude 192000234</t>
  </si>
  <si>
    <t>31: Kein AV-Umriss für das Gebäude 192000248</t>
  </si>
  <si>
    <t>31: Kein AV-Umriss für das Gebäude 192000264</t>
  </si>
  <si>
    <t>31: Kein AV-Umriss für das Gebäude 192000266</t>
  </si>
  <si>
    <t>31: Kein AV-Umriss für das Gebäude 192000276</t>
  </si>
  <si>
    <t>31: Kein AV-Umriss für das Gebäude 192000279</t>
  </si>
  <si>
    <t>31: Kein AV-Umriss für das Gebäude 192000285</t>
  </si>
  <si>
    <t>31: Kein AV-Umriss für das Gebäude 192000288</t>
  </si>
  <si>
    <t>35: überholt im GWR. AV-Umriss schon verknüpft mit dem Gebäude mit EGID 9023951</t>
  </si>
  <si>
    <t>35: überholt im GWR. AV-Umriss schon verknüpft mit dem Gebäude mit EGID 3183005</t>
  </si>
  <si>
    <t>35: überholt im GWR. AV-Umriss schon verknüpft mit dem Gebäude mit EGID 191999131</t>
  </si>
  <si>
    <t>35: überholt im GWR. AV-Umriss schon verknüpft mit dem Gebäude mit EGID 191999548</t>
  </si>
  <si>
    <t>31: Kein AV-Umriss für das Gebäude 192001401</t>
  </si>
  <si>
    <t>31: Kein AV-Umriss für das Gebäude 192001404</t>
  </si>
  <si>
    <t>31: Kein AV-Umriss für das Gebäude 192001409</t>
  </si>
  <si>
    <t>31: Kein AV-Umriss für das Gebäude 192001468</t>
  </si>
  <si>
    <t>31: Kein AV-Umriss für das Gebäude 192001492</t>
  </si>
  <si>
    <t>31: Kein AV-Umriss für das Gebäude 192001495</t>
  </si>
  <si>
    <t>31: Kein AV-Umriss für das Gebäude 192000769</t>
  </si>
  <si>
    <t>31: Kein AV-Umriss für das Gebäude 192000950</t>
  </si>
  <si>
    <t>31: Kein AV-Umriss für das Gebäude 192000998</t>
  </si>
  <si>
    <t>31: Kein AV-Umriss für das Gebäude 192000999</t>
  </si>
  <si>
    <t>31: Kein AV-Umriss für das Gebäude 192001005</t>
  </si>
  <si>
    <t>31: Kein AV-Umriss für das Gebäude 192001014</t>
  </si>
  <si>
    <t>31: Kein AV-Umriss für das Gebäude 192001016</t>
  </si>
  <si>
    <t>35: überholt im GWR. AV-Umriss schon verknüpft mit dem Gebäude mit EGID 3076944</t>
  </si>
  <si>
    <t>35: überholt im GWR. AV-Umriss schon verknüpft mit dem Gebäude mit EGID 9028767</t>
  </si>
  <si>
    <t>62: 2 GWR-Gebäude (191680992, 191951899) innerhalb des gleichen AV-Gebäudes</t>
  </si>
  <si>
    <t>62: 2 GWR-Gebäude (1194726, 1194727) innerhalb des gleichen AV-Gebäudes</t>
  </si>
  <si>
    <t>62: 2 GWR-Gebäude (1194706, 192001696) innerhalb des gleichen AV-Gebäudes</t>
  </si>
  <si>
    <t>12: Verknüpft mit EGID 1194706 in der gleiche Gemeinde&lt;/br&gt;62: 2 GWR-Gebäude (1194706, 192001696) innerhalb des gleichen AV-Gebäudes</t>
  </si>
  <si>
    <t>12: Verknüpft mit EGID 1194726 in der gleiche Gemeinde&lt;/br&gt;62: 2 GWR-Gebäude (1194726, 1194727) innerhalb des gleichen AV-Gebäudes</t>
  </si>
  <si>
    <t>31: Kein AV-Umriss für das Gebäude 192001820</t>
  </si>
  <si>
    <t>31: Kein AV-Umriss für das Gebäude 192001948</t>
  </si>
  <si>
    <t>31: Kein AV-Umriss für das Gebäude 192001950</t>
  </si>
  <si>
    <t>31: Kein AV-Umriss für das Gebäude 192001953</t>
  </si>
  <si>
    <t>31: Kein AV-Umriss für das Gebäude 192001956</t>
  </si>
  <si>
    <t>31: Kein AV-Umriss für das Gebäude 192001959</t>
  </si>
  <si>
    <t>31: Kein AV-Umriss für das Gebäude 192001965</t>
  </si>
  <si>
    <t>31: Kein AV-Umriss für das Gebäude 192001974</t>
  </si>
  <si>
    <t>31: Kein AV-Umriss für das Gebäude 192001975</t>
  </si>
  <si>
    <t>31: Kein AV-Umriss für das Gebäude 192001978</t>
  </si>
  <si>
    <t>31: Kein AV-Umriss für das Gebäude 192001988</t>
  </si>
  <si>
    <t>31: Kein AV-Umriss für das Gebäude 192001990</t>
  </si>
  <si>
    <t>31: Kein AV-Umriss für das Gebäude 192001997</t>
  </si>
  <si>
    <t>31: Kein AV-Umriss für das Gebäude 192002008</t>
  </si>
  <si>
    <t>31: Kein AV-Umriss für das Gebäude 192002009</t>
  </si>
  <si>
    <t>31: Kein AV-Umriss für das Gebäude 192002021</t>
  </si>
  <si>
    <t>31: Kein AV-Umriss für das Gebäude 192002044</t>
  </si>
  <si>
    <t>31: Kein AV-Umriss für das Gebäude 192002090</t>
  </si>
  <si>
    <t>31: Kein AV-Umriss für das Gebäude 192002092</t>
  </si>
  <si>
    <t>35: überholt im GWR. AV-Umriss schon verknüpft mit dem Gebäude mit EGID 1175521</t>
  </si>
  <si>
    <t>35: überholt im GWR. AV-Umriss schon verknüpft mit dem Gebäude mit EGID 1175597</t>
  </si>
  <si>
    <t>35: überholt im GWR. AV-Umriss schon verknüpft mit dem Gebäude mit EGID 191669002</t>
  </si>
  <si>
    <t>35: überholt im GWR. AV-Umriss schon verknüpft mit dem Gebäude mit EGID 192002087</t>
  </si>
  <si>
    <t>31: Kein AV-Umriss für das Gebäude 191228274</t>
  </si>
  <si>
    <t>31: Kein AV-Umriss für das Gebäude 191228275</t>
  </si>
  <si>
    <t>31: Kein AV-Umriss für das Gebäude 191228277</t>
  </si>
  <si>
    <t>31: Kein AV-Umriss für das Gebäude 191228278</t>
  </si>
  <si>
    <t>31: Kein AV-Umriss für das Gebäude 191094970</t>
  </si>
  <si>
    <t>31: Kein AV-Umriss für das Gebäude 191094990</t>
  </si>
  <si>
    <t>35: überholt im GWR. AV-Umriss schon verknüpft mit dem Gebäude mit EGID 1178360</t>
  </si>
  <si>
    <t>35: überholt im GWR. AV-Umriss schon verknüpft mit dem Gebäude mit EGID 1178869</t>
  </si>
  <si>
    <t>35: überholt im GWR. AV-Umriss schon verknüpft mit dem Gebäude mit EGID 9028146</t>
  </si>
  <si>
    <t>35: überholt im GWR. AV-Umriss schon verknüpft mit dem Gebäude mit EGID 1179416</t>
  </si>
  <si>
    <t>35: überholt im GWR. AV-Umriss schon verknüpft mit dem Gebäude mit EGID 1179435</t>
  </si>
  <si>
    <t>35: überholt im GWR. AV-Umriss schon verknüpft mit dem Gebäude mit EGID 191645892</t>
  </si>
  <si>
    <t>35: überholt im GWR. AV-Umriss schon verknüpft mit dem Gebäude mit EGID 191887060</t>
  </si>
  <si>
    <t>52: Der AV-EGID 3077379ist nicht kohärent mit dem GWR-EGID 3077380&lt;/br&gt;52: Der AV-EGID 3077380ist nicht kohärent mit dem GWR-EGID 3077379&lt;/br&gt;61: 2 AV-Gebäude haben den gleichen GWR-EGID&lt;/br&gt;62: 2 GWR-Gebäude (3077379, 3077380) innerhalb des gleichen AV-Gebäudes</t>
  </si>
  <si>
    <t>35: überholt im GWR. AV-Umriss schon verknüpft mit dem Gebäude mit EGID 1209178</t>
  </si>
  <si>
    <t>31: Kein AV-Umriss für das Gebäude 191732651</t>
  </si>
  <si>
    <t>31: Kein AV-Umriss für das Gebäude 191732784</t>
  </si>
  <si>
    <t>35: überholt im GWR. AV-Umriss schon verknüpft mit dem Gebäude mit EGID 1174923</t>
  </si>
  <si>
    <t>35: überholt im GWR. AV-Umriss schon verknüpft mit dem Gebäude mit EGID 1174893</t>
  </si>
  <si>
    <t>35: überholt im GWR. AV-Umriss schon verknüpft mit dem Gebäude mit EGID 1174971</t>
  </si>
  <si>
    <t>35: überholt im GWR. AV-Umriss schon verknüpft mit dem Gebäude mit EGID 192001828</t>
  </si>
  <si>
    <t>43: Gebäude 191022712 verknüpft, aber die Kategorie ist '1010 provisorische Unterkunft'</t>
  </si>
  <si>
    <t>2131</t>
  </si>
  <si>
    <t>8004</t>
  </si>
  <si>
    <t>2130</t>
  </si>
  <si>
    <t>8002</t>
  </si>
  <si>
    <t>31: Kein AV-Umriss für das Gebäude 192004126</t>
  </si>
  <si>
    <t>31: Kein AV-Umriss für das Gebäude 192004159</t>
  </si>
  <si>
    <t>31: Kein AV-Umriss für das Gebäude 192004172</t>
  </si>
  <si>
    <t>31: Kein AV-Umriss für das Gebäude 192004173</t>
  </si>
  <si>
    <t>31: Kein AV-Umriss für das Gebäude 192004215</t>
  </si>
  <si>
    <t>31: Kein AV-Umriss für das Gebäude 192004250</t>
  </si>
  <si>
    <t>35: überholt im GWR. AV-Umriss schon verknüpft mit dem Gebäude mit EGID 1174972</t>
  </si>
  <si>
    <t>31: Kein AV-Umriss für das Gebäude 1170638</t>
  </si>
  <si>
    <t>35: überholt im GWR. AV-Umriss schon verknüpft mit dem Gebäude mit EGID 191953996</t>
  </si>
  <si>
    <t>35: überholt im GWR. AV-Umriss schon verknüpft mit dem Gebäude mit EGID 191902537</t>
  </si>
  <si>
    <t>35: überholt im GWR. AV-Umriss schon verknüpft mit dem Gebäude mit EGID 1182124</t>
  </si>
  <si>
    <t>62: 2 GWR-Gebäude (191723253, 191749951) innerhalb des gleichen AV-Gebäudes</t>
  </si>
  <si>
    <t>12: Verknüpft mit EGID 191723253 in der gleiche Gemeinde&lt;/br&gt;62: 2 GWR-Gebäude (191723253, 191749951) innerhalb des gleichen AV-Gebäudes</t>
  </si>
  <si>
    <t>62: 2 GWR-Gebäude (9028649, 192006374) innerhalb des gleichen AV-Gebäudes</t>
  </si>
  <si>
    <t>62: 2 GWR-Gebäude (190165994, 192006965) innerhalb des gleichen AV-Gebäudes</t>
  </si>
  <si>
    <t>62: 2 GWR-Gebäude (192007127, 192007128) innerhalb des gleichen AV-Gebäudes</t>
  </si>
  <si>
    <t>31: Kein AV-Umriss für das Gebäude 192006555</t>
  </si>
  <si>
    <t>35: überholt im GWR. AV-Umriss schon verknüpft mit dem Gebäude mit EGID 191669014</t>
  </si>
  <si>
    <t>35: überholt im GWR. AV-Umriss schon verknüpft mit dem Gebäude mit EGID 191258411</t>
  </si>
  <si>
    <t>2988</t>
  </si>
  <si>
    <t>1322</t>
  </si>
  <si>
    <t>35: überholt im GWR. AV-Umriss schon verknüpft mit dem Gebäude mit EGID 1178117</t>
  </si>
  <si>
    <t>3394</t>
  </si>
  <si>
    <t>8978</t>
  </si>
  <si>
    <t>31: Kein AV-Umriss für das Gebäude 192008949</t>
  </si>
  <si>
    <t>35: überholt im GWR. AV-Umriss schon verknüpft mit dem Gebäude mit EGID 191642318</t>
  </si>
  <si>
    <t>31: Kein AV-Umriss für das Gebäude 192009187</t>
  </si>
  <si>
    <t>31: Kein AV-Umriss für das Gebäude 191985712</t>
  </si>
  <si>
    <t>42: die Kategorie 1020  ist mit dem Topic Einzelobjekte der AV nicht kohärent &lt;/br&gt;62: 2 GWR-Gebäude (3156663, 3156682) innerhalb des gleichen AV-Gebäudes</t>
  </si>
  <si>
    <t>31: Kein AV-Umriss für das Gebäude 3077554</t>
  </si>
  <si>
    <t>35: überholt im GWR. AV-Umriss schon verknüpft mit dem Gebäude mit EGID 191394655</t>
  </si>
  <si>
    <t>42: die Kategorie 1020 ist mit dem Topic Einzelobjekte der AV nicht kohärent &lt;/br&gt;62: 2 GWR-Gebäude (3156663, 3156682) innerhalb des gleichen AV-Gebäudes</t>
  </si>
  <si>
    <t>Cumbel</t>
  </si>
  <si>
    <t>4321</t>
  </si>
  <si>
    <t>31: Kein AV-Umriss für das Gebäude 9028493</t>
  </si>
  <si>
    <t>35: überholt im GWR. AV-Umriss schon verknüpft mit dem Gebäude mit EGID 191638392</t>
  </si>
  <si>
    <t>35: überholt im GWR. AV-Umriss schon verknüpft mit dem Gebäude mit EGID 1175295</t>
  </si>
  <si>
    <t>35: überholt im GWR. AV-Umriss schon verknüpft mit dem Gebäude mit EGID 1180830</t>
  </si>
  <si>
    <t>35: überholt im GWR. AV-Umriss schon verknüpft mit dem Gebäude mit EGID 1190845</t>
  </si>
  <si>
    <t>42: die Kategorie 1060  ist mit dem Topic Einzelobjekte der AV nicht kohärent &lt;/br&gt;62: 2 GWR-Gebäude (191973380, 191976009) innerhalb des gleichen AV-Gebäudes</t>
  </si>
  <si>
    <t>42: die Kategorie 1060 ist mit dem Topic Einzelobjekte der AV nicht kohärent &lt;/br&gt;62: 2 GWR-Gebäude (191973380, 191976009) innerhalb des gleichen AV-Gebäudes</t>
  </si>
  <si>
    <t>4366</t>
  </si>
  <si>
    <t>7464</t>
  </si>
  <si>
    <t>3333</t>
  </si>
  <si>
    <t>8835</t>
  </si>
  <si>
    <t>2092</t>
  </si>
  <si>
    <t>8292</t>
  </si>
  <si>
    <t>2092-a</t>
  </si>
  <si>
    <t>2092-A</t>
  </si>
  <si>
    <t>31: Kein AV-Umriss für das Gebäude 192015592</t>
  </si>
  <si>
    <t>35: überholt im GWR. AV-Umriss schon verknüpft mit dem Gebäude mit EGID 191576971</t>
  </si>
  <si>
    <t>35: überholt im GWR. AV-Umriss schon verknüpft mit dem Gebäude mit EGID 191597179</t>
  </si>
  <si>
    <t>35: überholt im GWR. AV-Umriss schon verknüpft mit dem Gebäude mit EGID 191979525</t>
  </si>
  <si>
    <t>31: Kein AV-Umriss für das Gebäude 191963883</t>
  </si>
  <si>
    <t>31: Kein AV-Umriss für das Gebäude 190103826</t>
  </si>
  <si>
    <t>31: Kein AV-Umriss für das Gebäude 191987373</t>
  </si>
  <si>
    <t>Sarn</t>
  </si>
  <si>
    <t>Portein</t>
  </si>
  <si>
    <t>3-3b</t>
  </si>
  <si>
    <t>6006</t>
  </si>
  <si>
    <t>3-3c</t>
  </si>
  <si>
    <t>12: Verknüpft mit EGID 191973380 in der gleiche Gemeinde&lt;/br&gt;42: die Kategorie 1060  ist mit dem Topic Einzelobjekte der AV nicht kohärent &lt;/br&gt;62: 2 GWR-Gebäude (191973380, 191976009) innerhalb des gleichen AV-Gebäudes</t>
  </si>
  <si>
    <t>31: Kein AV-Umriss für das Gebäude 191967326</t>
  </si>
  <si>
    <t>12: Verknüpft mit EGID 191973380 in der gleiche Gemeinde&lt;/br&gt;42: die Kategorie 1060 ist mit dem Topic Einzelobjekte der AV nicht kohärent &lt;/br&gt;62: 2 GWR-Gebäude (191973380, 191976009) innerhalb des gleichen AV-Gebäudes</t>
  </si>
  <si>
    <t>62: 2 GWR-Gebäude (192018388, 192018517) innerhalb des gleichen AV-Gebäudes</t>
  </si>
  <si>
    <t>42: die Kategorie 1080 ist mit dem Topic Bodenbedeckung der AV nicht kohärent&lt;/br&gt;62: 2 GWR-Gebäude (192018388, 192018517) innerhalb des gleichen AV-Gebäudes</t>
  </si>
  <si>
    <t>35: überholt im GWR. AV-Umriss schon verknüpft mit dem Gebäude mit EGID 1175191</t>
  </si>
  <si>
    <t>35: überholt im GWR. AV-Umriss schon verknüpft mit dem Gebäude mit EGID 191584011</t>
  </si>
  <si>
    <t>35: überholt im GWR. AV-Umriss schon verknüpft mit dem Gebäude mit EGID 191939977</t>
  </si>
  <si>
    <t>35: überholt im GWR. AV-Umriss schon verknüpft mit dem Gebäude mit EGID 191954965</t>
  </si>
  <si>
    <t>4077</t>
  </si>
  <si>
    <t>7226</t>
  </si>
  <si>
    <t>4077-a</t>
  </si>
  <si>
    <t>4077-A</t>
  </si>
  <si>
    <t>31: Kein AV-Umriss für das Gebäude 192019676</t>
  </si>
  <si>
    <t>31: Kein AV-Umriss für das Gebäude 192019678</t>
  </si>
  <si>
    <t>35: überholt im GWR. AV-Umriss schon verknüpft mit dem Gebäude mit EGID 191589141</t>
  </si>
  <si>
    <t>3061</t>
  </si>
  <si>
    <t>8622</t>
  </si>
  <si>
    <t>3062</t>
  </si>
  <si>
    <t>31: Kein AV-Umriss für das Gebäude 192020071</t>
  </si>
  <si>
    <t>35: überholt im GWR. AV-Umriss schon verknüpft mit dem Gebäude mit EGID 191589254</t>
  </si>
  <si>
    <t>31: Kein AV-Umriss für das Gebäude 502282332</t>
  </si>
  <si>
    <t>12: Verknüpft mit EGID 3076847 in der gleiche Gemeinde&lt;/br&gt;42: die Kategorie 1020  ist mit dem Topic Einzelobjekte der AV nicht kohärent &lt;/br&gt;62: 2 GWR-Gebäude (3076847, 3076851) innerhalb des gleichen AV-Gebäudes</t>
  </si>
  <si>
    <t>12: Verknüpft mit EGID 3076851 in der gleiche Gemeinde&lt;/br&gt;42: die Kategorie 1030  ist mit dem Topic Einzelobjekte der AV nicht kohärent &lt;/br&gt;62: 2 GWR-Gebäude (3076847, 3076851) innerhalb des gleichen AV-Gebäudes</t>
  </si>
  <si>
    <t>31: Kein AV-Umriss für das Gebäude 191126022</t>
  </si>
  <si>
    <t>31: Kein AV-Umriss für das Gebäude 191588360</t>
  </si>
  <si>
    <t>31: Kein AV-Umriss für das Gebäude 191669403</t>
  </si>
  <si>
    <t>31: Kein AV-Umriss für das Gebäude 191959356</t>
  </si>
  <si>
    <t>31: Kein AV-Umriss für das Gebäude 191959359</t>
  </si>
  <si>
    <t>31: Kein AV-Umriss für das Gebäude 191959362</t>
  </si>
  <si>
    <t>31: Kein AV-Umriss für das Gebäude 192021143</t>
  </si>
  <si>
    <t>31: Kein AV-Umriss für das Gebäude 191980198</t>
  </si>
  <si>
    <t>35: überholt im GWR. AV-Umriss schon verknüpft mit dem Gebäude mit EGID 1175011</t>
  </si>
  <si>
    <t>12: Verknüpft mit EGID 3076847 in der gleiche Gemeinde&lt;/br&gt;42: die Kategorie 1020 ist mit dem Topic Einzelobjekte der AV nicht kohärent &lt;/br&gt;62: 2 GWR-Gebäude (3076847, 3076851) innerhalb des gleichen AV-Gebäudes</t>
  </si>
  <si>
    <t>12: Verknüpft mit EGID 3076851 in der gleiche Gemeinde&lt;/br&gt;42: die Kategorie 1030 ist mit dem Topic Einzelobjekte der AV nicht kohärent &lt;/br&gt;62: 2 GWR-Gebäude (3076847, 3076851) innerhalb des gleichen AV-Gebäudes</t>
  </si>
  <si>
    <t>Segnas</t>
  </si>
  <si>
    <t>2932</t>
  </si>
  <si>
    <t>31: Kein AV-Umriss für das Gebäude 192022851</t>
  </si>
  <si>
    <t>62: 3 GWR-Gebäude (192012223, 192012224, 192012226) innerhalb des gleichen AV-Gebäudes</t>
  </si>
  <si>
    <t>31: Kein AV-Umriss für das Gebäude 191967195</t>
  </si>
  <si>
    <t>31: Kein AV-Umriss für das Gebäude 191960821</t>
  </si>
  <si>
    <t>4497</t>
  </si>
  <si>
    <t>7590</t>
  </si>
  <si>
    <t>4497-a</t>
  </si>
  <si>
    <t>4497-A</t>
  </si>
  <si>
    <t>2705</t>
  </si>
  <si>
    <t>Alp Grüm</t>
  </si>
  <si>
    <t>7828</t>
  </si>
  <si>
    <t>31: Kein AV-Umriss für das Gebäude 192024696</t>
  </si>
  <si>
    <t>31: Kein AV-Umriss für das Gebäude 191960820</t>
  </si>
  <si>
    <t>31: Kein AV-Umriss für das Gebäude 192024625</t>
  </si>
  <si>
    <t>31: Kein AV-Umriss für das Gebäude 192018126&lt;/br&gt;33: Das Gebäude 192018126 has GSTAT '1003 im Bau'</t>
  </si>
  <si>
    <t>35: überholt im GWR. AV-Umriss schon verknüpft mit dem Gebäude mit EGID 192020661</t>
  </si>
  <si>
    <t>35: überholt im GWR. AV-Umriss schon verknüpft mit dem Gebäude mit EGID 190618729</t>
  </si>
  <si>
    <t>35: überholt im GWR. AV-Umriss schon verknüpft mit dem Gebäude mit EGID 191789232</t>
  </si>
  <si>
    <t>95</t>
  </si>
  <si>
    <t>Verdabbio</t>
  </si>
  <si>
    <t>2-105A</t>
  </si>
  <si>
    <t>3318</t>
  </si>
  <si>
    <t>2-105B</t>
  </si>
  <si>
    <t>3386</t>
  </si>
  <si>
    <t>62: 2 GWR-Gebäude (192025367, 192025379) innerhalb des gleichen AV-Gebäudes</t>
  </si>
  <si>
    <t>41: Status 'bestehend'  ist mit dem Topic Bodenbedeckung projektiert der AV nicht kohärent &lt;/br&gt;62: 2 GWR-Gebäude (192025525, 192025527) innerhalb des gleichen AV-Gebäudes</t>
  </si>
  <si>
    <t>62: 2 GWR-Gebäude (1191322, 192012007) innerhalb des gleichen AV-Gebäudes</t>
  </si>
  <si>
    <t>42: die Kategorie 1080  ist mit dem Topic Bodenbedeckung projektiert der AV nicht kohärent &lt;/br&gt;62: 2 GWR-Gebäude (192025525, 192025527) innerhalb des gleichen AV-Gebäudes</t>
  </si>
  <si>
    <t>31: Kein AV-Umriss für das Gebäude 192025380</t>
  </si>
  <si>
    <t>31: Kein AV-Umriss für das Gebäude 192007210</t>
  </si>
  <si>
    <t>35: überholt im GWR. AV-Umriss schon verknüpft mit dem Gebäude mit EGID 1175479</t>
  </si>
  <si>
    <t>62: 2 GWR-Gebäude (190091618, 192012459) innerhalb des gleichen AV-Gebäudes</t>
  </si>
  <si>
    <t>31: Kein AV-Umriss für das Gebäude 504136641</t>
  </si>
  <si>
    <t>35: überholt im GWR. AV-Umriss schon verknüpft mit dem Gebäude mit EGID 191969740</t>
  </si>
  <si>
    <t>31: Kein AV-Umriss für das Gebäude 192025557&lt;/br&gt;33: Das Gebäude 192025557 has GSTAT '1003 im Bau'</t>
  </si>
  <si>
    <t>31: Kein AV-Umriss für das Gebäude 191888756</t>
  </si>
  <si>
    <t>35: überholt im GWR. AV-Umriss schon verknüpft mit dem Gebäude mit EGID 1217077</t>
  </si>
  <si>
    <t>35: überholt im GWR. AV-Umriss schon verknüpft mit dem Gebäude mit EGID 191727215</t>
  </si>
  <si>
    <t>31: Kein AV-Umriss für das Gebäude 192014967</t>
  </si>
  <si>
    <t>4027</t>
  </si>
  <si>
    <t>4227</t>
  </si>
  <si>
    <t>Via da Li Gleri</t>
  </si>
  <si>
    <t>CH167891561360</t>
  </si>
  <si>
    <t>5610</t>
  </si>
  <si>
    <t>996A</t>
  </si>
  <si>
    <t>5611</t>
  </si>
  <si>
    <t>35: überholt im GWR. AV-Umriss schon verknüpft mit dem Gebäude mit EGID 190040585</t>
  </si>
  <si>
    <t>35: überholt im GWR. AV-Umriss schon verknüpft mit dem Gebäude mit EGID 191367730</t>
  </si>
  <si>
    <t>35: überholt im GWR. AV-Umriss schon verknüpft mit dem Gebäude mit EGID 191046690</t>
  </si>
  <si>
    <t>7713</t>
  </si>
  <si>
    <t>2525-A</t>
  </si>
  <si>
    <t>31: Kein AV-Umriss für das Gebäude 191961415</t>
  </si>
  <si>
    <t>Pensilina</t>
  </si>
  <si>
    <t>1038</t>
  </si>
  <si>
    <t>52H</t>
  </si>
  <si>
    <t>CH355976789192</t>
  </si>
  <si>
    <t>52C-A</t>
  </si>
  <si>
    <t>42: die Kategorie 1020  ist mit dem Topic Einzelobjekte der AV nicht kohärent &lt;/br&gt;62: 3 GWR-Gebäude (3156756, 3156758, 3156759) innerhalb des gleichen AV-Gebäudes</t>
  </si>
  <si>
    <t>31: Kein AV-Umriss für das Gebäude 192030795</t>
  </si>
  <si>
    <t>31: Kein AV-Umriss für das Gebäude 192016229</t>
  </si>
  <si>
    <t>35: überholt im GWR. AV-Umriss schon verknüpft mit dem Gebäude mit EGID 1191881</t>
  </si>
  <si>
    <t>35: überholt im GWR. AV-Umriss schon verknüpft mit dem Gebäude mit EGID 1191978</t>
  </si>
  <si>
    <t>35: überholt im GWR. AV-Umriss schon verknüpft mit dem Gebäude mit EGID 190258733</t>
  </si>
  <si>
    <t>42: die Kategorie 1020 ist mit dem Topic Einzelobjekte der AV nicht kohärent &lt;/br&gt;62: 3 GWR-Gebäude (3156756, 3156758, 3156759) innerhalb des gleichen AV-Gebäudes</t>
  </si>
  <si>
    <t>2706</t>
  </si>
  <si>
    <t>31: Kein AV-Umriss für das Gebäude 192031127</t>
  </si>
  <si>
    <t>31: Kein AV-Umriss für das Gebäude 191983362</t>
  </si>
  <si>
    <t>31: Kein AV-Umriss für das Gebäude 191964712</t>
  </si>
  <si>
    <t>35: überholt im GWR. AV-Umriss schon verknüpft mit dem Gebäude mit EGID 191750555</t>
  </si>
  <si>
    <t>35: überholt im GWR. AV-Umriss schon verknüpft mit dem Gebäude mit EGID 1193610</t>
  </si>
  <si>
    <t>4309-a</t>
  </si>
  <si>
    <t>4309-A</t>
  </si>
  <si>
    <t>4838</t>
  </si>
  <si>
    <t>31: Kein AV-Umriss für das Gebäude 192032535</t>
  </si>
  <si>
    <t>31: Kein AV-Umriss für das Gebäude 192032166</t>
  </si>
  <si>
    <t>35: überholt im GWR. AV-Umriss schon verknüpft mit dem Gebäude mit EGID 191733071</t>
  </si>
  <si>
    <t>Alte Heinzenbergstrasse</t>
  </si>
  <si>
    <t>16</t>
  </si>
  <si>
    <t>Summaprada</t>
  </si>
  <si>
    <t>Alterwwohnungen St. Martin</t>
  </si>
  <si>
    <t>1320250C</t>
  </si>
  <si>
    <t>CH552394773520</t>
  </si>
  <si>
    <t>106-A</t>
  </si>
  <si>
    <t>31: Kein AV-Umriss für das Gebäude 191677004</t>
  </si>
  <si>
    <t>31: Kein AV-Umriss für das Gebäude 192015931</t>
  </si>
  <si>
    <t>35: überholt im GWR. AV-Umriss schon verknüpft mit dem Gebäude mit EGID 3077546</t>
  </si>
  <si>
    <t>35: überholt im GWR. AV-Umriss schon verknüpft mit dem Gebäude mit EGID 3173053</t>
  </si>
  <si>
    <t>35: überholt im GWR. AV-Umriss schon verknüpft mit dem Gebäude mit EGID 192024226</t>
  </si>
  <si>
    <t>11</t>
  </si>
  <si>
    <t>31: Kein AV-Umriss für das Gebäude 502364793</t>
  </si>
  <si>
    <t>35: überholt im GWR. AV-Umriss schon verknüpft mit dem Gebäude mit EGID 192025011</t>
  </si>
  <si>
    <t>62</t>
  </si>
  <si>
    <t>Ilanz</t>
  </si>
  <si>
    <t>Schnaus</t>
  </si>
  <si>
    <t>10-1</t>
  </si>
  <si>
    <t>12073</t>
  </si>
  <si>
    <t>Rueun</t>
  </si>
  <si>
    <t>Siat</t>
  </si>
  <si>
    <t>12-199</t>
  </si>
  <si>
    <t>14498</t>
  </si>
  <si>
    <t>12-198</t>
  </si>
  <si>
    <t>64</t>
  </si>
  <si>
    <t>10-1A</t>
  </si>
  <si>
    <t>12259</t>
  </si>
  <si>
    <t>Sevgein</t>
  </si>
  <si>
    <t>Riein</t>
  </si>
  <si>
    <t>7-108</t>
  </si>
  <si>
    <t>8383</t>
  </si>
  <si>
    <t>12: Verknüpft mit EGID 190114644 in der gleiche Gemeinde&lt;/br&gt;62: 3 GWR-Gebäude (190012617, 190114644, 191044770) innerhalb des gleichen AV-Gebäudes</t>
  </si>
  <si>
    <t>12: Verknüpft mit EGID 191044770 in der gleiche Gemeinde&lt;/br&gt;62: 3 GWR-Gebäude (190012617, 190114644, 191044770) innerhalb des gleichen AV-Gebäudes</t>
  </si>
  <si>
    <t>52: Der AV-EGID 190012617ist nicht kohärent mit dem GWR-EGID 191339992&lt;/br&gt;62: 3 GWR-Gebäude (190012617, 190114644, 191044770) innerhalb des gleichen AV-Gebäudes</t>
  </si>
  <si>
    <t>31: Kein AV-Umriss für das Gebäude 192036022</t>
  </si>
  <si>
    <t>31: Kein AV-Umriss für das Gebäude 502310298</t>
  </si>
  <si>
    <t>31: Kein AV-Umriss für das Gebäude 502310300</t>
  </si>
  <si>
    <t>31: Kein AV-Umriss für das Gebäude 502310301</t>
  </si>
  <si>
    <t>31: Kein AV-Umriss für das Gebäude 502310305</t>
  </si>
  <si>
    <t>31: Kein AV-Umriss für das Gebäude 502310328</t>
  </si>
  <si>
    <t>31: Kein AV-Umriss für das Gebäude 502310333</t>
  </si>
  <si>
    <t>31: Kein AV-Umriss für das Gebäude 502310334</t>
  </si>
  <si>
    <t>31: Kein AV-Umriss für das Gebäude 191968440</t>
  </si>
  <si>
    <t>35: überholt im GWR. AV-Umriss schon verknüpft mit dem Gebäude mit EGID 1175279</t>
  </si>
  <si>
    <t>35: überholt im GWR. AV-Umriss schon verknüpft mit dem Gebäude mit EGID 1195424</t>
  </si>
  <si>
    <t>Valendas</t>
  </si>
  <si>
    <t>31: Kein AV-Umriss für das Gebäude 1171196</t>
  </si>
  <si>
    <t>31: Kein AV-Umriss für das Gebäude 9030752</t>
  </si>
  <si>
    <t>31: Kein AV-Umriss für das Gebäude 504136253</t>
  </si>
  <si>
    <t>31: Kein AV-Umriss für das Gebäude 504136254</t>
  </si>
  <si>
    <t>31: Kein AV-Umriss für das Gebäude 504136509</t>
  </si>
  <si>
    <t>35: überholt im GWR. AV-Umriss schon verknüpft mit dem Gebäude mit EGID 191989533</t>
  </si>
  <si>
    <t>35: überholt im GWR. AV-Umriss schon verknüpft mit dem Gebäude mit EGID 3042121</t>
  </si>
  <si>
    <t>Castrisch</t>
  </si>
  <si>
    <t>1-215</t>
  </si>
  <si>
    <t>2719</t>
  </si>
  <si>
    <t>12-176</t>
  </si>
  <si>
    <t>14480</t>
  </si>
  <si>
    <t>12: Verknüpft mit EGID 192012224 in der gleiche Gemeinde&lt;/br&gt;62: 3 GWR-Gebäude (192012223, 192012224, 192012226) innerhalb des gleichen AV-Gebäudes</t>
  </si>
  <si>
    <t>31: Kein AV-Umriss für das Gebäude 192037226</t>
  </si>
  <si>
    <t>31: Kein AV-Umriss für das Gebäude 192024707</t>
  </si>
  <si>
    <t>31: Kein AV-Umriss für das Gebäude 191705598</t>
  </si>
  <si>
    <t>31: Kein AV-Umriss für das Gebäude 192029106</t>
  </si>
  <si>
    <t>35: überholt im GWR. AV-Umriss schon verknüpft mit dem Gebäude mit EGID 1175297</t>
  </si>
  <si>
    <t>35: überholt im GWR. AV-Umriss schon verknüpft mit dem Gebäude mit EGID 1175385</t>
  </si>
  <si>
    <t>3162</t>
  </si>
  <si>
    <t>8505</t>
  </si>
  <si>
    <t>4552</t>
  </si>
  <si>
    <t>7579</t>
  </si>
  <si>
    <t>Schulhaus Ried</t>
  </si>
  <si>
    <t>12: Verknüpft mit EGID 1209499 in der gleiche Gemeinde&lt;/br&gt;62: 2 GWR-Gebäude (1209499, 190424228) innerhalb des gleichen AV-Gebäudes</t>
  </si>
  <si>
    <t>12: Verknüpft mit EGID 190424228 in der gleiche Gemeinde&lt;/br&gt;62: 2 GWR-Gebäude (1209499, 190424228) innerhalb des gleichen AV-Gebäudes</t>
  </si>
  <si>
    <t>31: Kein AV-Umriss für das Gebäude 1212360</t>
  </si>
  <si>
    <t>31: Kein AV-Umriss für das Gebäude 1176628</t>
  </si>
  <si>
    <t>31: Kein AV-Umriss für das Gebäude 504133180</t>
  </si>
  <si>
    <t>35: überholt im GWR. AV-Umriss schon verknüpft mit dem Gebäude mit EGID 9039185</t>
  </si>
  <si>
    <t>62: 2 GWR-Gebäude (192041261, 192041512) innerhalb des gleichen AV-Gebäudes</t>
  </si>
  <si>
    <t>62: 2 GWR-Gebäude (192041538, 192041539) innerhalb des gleichen AV-Gebäudes</t>
  </si>
  <si>
    <t>12: Verknüpft mit EGID 192012459 in der gleiche Gemeinde&lt;/br&gt;42: die Kategorie 1080 ist mit dem Topic Bodenbedeckung der AV nicht kohärent&lt;/br&gt;62: 2 GWR-Gebäude (190091618, 192012459) innerhalb des gleichen AV-Gebäudes</t>
  </si>
  <si>
    <t>31: Kein AV-Umriss für das Gebäude 1170396</t>
  </si>
  <si>
    <t>Weststrasse</t>
  </si>
  <si>
    <t>2225</t>
  </si>
  <si>
    <t>31: Kein AV-Umriss für das Gebäude 192017168</t>
  </si>
  <si>
    <t>1290</t>
  </si>
  <si>
    <t>10a</t>
  </si>
  <si>
    <t>1290A</t>
  </si>
  <si>
    <t>Deutsche Strasse</t>
  </si>
  <si>
    <t>17</t>
  </si>
  <si>
    <t>Mehrfamilienhaus</t>
  </si>
  <si>
    <t>CH327708890034</t>
  </si>
  <si>
    <t>477</t>
  </si>
  <si>
    <t>CH310008897780</t>
  </si>
  <si>
    <t>477-C</t>
  </si>
  <si>
    <t>62: 3 GWR-Gebäude (1192187, 191389090, 191389094) innerhalb des gleichen AV-Gebäudes</t>
  </si>
  <si>
    <t>12: Verknüpft mit EGID 1192187 in der gleiche Gemeinde&lt;/br&gt;42: die Kategorie 1040  ist mit dem Topic Einzelobjekte der AV nicht kohärent &lt;/br&gt;62: 3 GWR-Gebäude (1192187, 191389090, 191389094) innerhalb des gleichen AV-Gebäudes</t>
  </si>
  <si>
    <t>12: Verknüpft mit EGID 191389090 in der gleiche Gemeinde&lt;/br&gt;42: die Kategorie 1080 ist mit dem Topic Bodenbedeckung der AV nicht kohärent&lt;/br&gt;62: 3 GWR-Gebäude (1192187, 191389090, 191389094) innerhalb des gleichen AV-Gebäudes</t>
  </si>
  <si>
    <t>31: Kein AV-Umriss für das Gebäude 191587719</t>
  </si>
  <si>
    <t>31: Kein AV-Umriss für das Gebäude 192042501</t>
  </si>
  <si>
    <t>31: Kein AV-Umriss für das Gebäude 192030992</t>
  </si>
  <si>
    <t>35: überholt im GWR. AV-Umriss schon verknüpft mit dem Gebäude mit EGID 3077032</t>
  </si>
  <si>
    <t>35: überholt im GWR. AV-Umriss schon verknüpft mit dem Gebäude mit EGID 191835740</t>
  </si>
  <si>
    <t>12: Verknüpft mit EGID 1192187 in der gleiche Gemeinde&lt;/br&gt;42: die Kategorie 1040 ist mit dem Topic Einzelobjekte der AV nicht kohärent &lt;/br&gt;62: 3 GWR-Gebäude (1192187, 191389090, 191389094) innerhalb des gleichen AV-Gebäudes</t>
  </si>
  <si>
    <t>62: 2 GWR-Gebäude (192036260, 192043546) innerhalb des gleichen AV-Gebäudes</t>
  </si>
  <si>
    <t>31: Kein AV-Umriss für das Gebäude 192006054</t>
  </si>
  <si>
    <t>31: Kein AV-Umriss für das Gebäude 1190838</t>
  </si>
  <si>
    <t>31: Kein AV-Umriss für das Gebäude 191963246</t>
  </si>
  <si>
    <t>35: überholt im GWR. AV-Umriss schon verknüpft mit dem Gebäude mit EGID 1197592</t>
  </si>
  <si>
    <t>35: überholt im GWR. AV-Umriss schon verknüpft mit dem Gebäude mit EGID 192019063</t>
  </si>
  <si>
    <t>2034-a</t>
  </si>
  <si>
    <t>2034-A</t>
  </si>
  <si>
    <t>8328</t>
  </si>
  <si>
    <t>3743</t>
  </si>
  <si>
    <t>8445</t>
  </si>
  <si>
    <t>31: Kein AV-Umriss für das Gebäude 191990424</t>
  </si>
  <si>
    <t>4251</t>
  </si>
  <si>
    <t>7276</t>
  </si>
  <si>
    <t>Strada Cantonale</t>
  </si>
  <si>
    <t>405</t>
  </si>
  <si>
    <t>Maloja</t>
  </si>
  <si>
    <t>Hotel Longhin</t>
  </si>
  <si>
    <t>CH427227178892</t>
  </si>
  <si>
    <t>994</t>
  </si>
  <si>
    <t>6-40-A</t>
  </si>
  <si>
    <t>1377</t>
  </si>
  <si>
    <t>640</t>
  </si>
  <si>
    <t>31: Kein AV-Umriss für das Gebäude 192044664</t>
  </si>
  <si>
    <t>31: Kein AV-Umriss für das Gebäude 192044695</t>
  </si>
  <si>
    <t>31: Kein AV-Umriss für das Gebäude 192022925</t>
  </si>
  <si>
    <t>35: überholt im GWR. AV-Umriss schon verknüpft mit dem Gebäude mit EGID 504149748</t>
  </si>
  <si>
    <t>7235</t>
  </si>
  <si>
    <t>754</t>
  </si>
  <si>
    <t>7589</t>
  </si>
  <si>
    <t>35: überholt im GWR. AV-Umriss schon verknüpft mit dem Gebäude mit EGID 3122473</t>
  </si>
  <si>
    <t>Via al Foss</t>
  </si>
  <si>
    <t>Mesostudio</t>
  </si>
  <si>
    <t>921</t>
  </si>
  <si>
    <t>Blocco B</t>
  </si>
  <si>
    <t>CH549176799510</t>
  </si>
  <si>
    <t>31: Kein AV-Umriss für das Gebäude 1181100</t>
  </si>
  <si>
    <t>31: Kein AV-Umriss für das Gebäude 1212192</t>
  </si>
  <si>
    <t>35: überholt im GWR. AV-Umriss schon verknüpft mit dem Gebäude mit EGID 1178338</t>
  </si>
  <si>
    <t>35: überholt im GWR. AV-Umriss schon verknüpft mit dem Gebäude mit EGID 1179449</t>
  </si>
  <si>
    <t>35: überholt im GWR. AV-Umriss schon verknüpft mit dem Gebäude mit EGID 1179577</t>
  </si>
  <si>
    <t>35: überholt im GWR. AV-Umriss schon verknüpft mit dem Gebäude mit EGID 9028093</t>
  </si>
  <si>
    <t>35: überholt im GWR. AV-Umriss schon verknüpft mit dem Gebäude mit EGID 1195620</t>
  </si>
  <si>
    <t>586</t>
  </si>
  <si>
    <t>176A</t>
  </si>
  <si>
    <t>CH382694357742</t>
  </si>
  <si>
    <t>176</t>
  </si>
  <si>
    <t>62: 2 GWR-Gebäude (192046767, 192046803) innerhalb des gleichen AV-Gebäudes</t>
  </si>
  <si>
    <t>12: Verknüpft mit EGID 1170395 in der gleiche Gemeinde&lt;/br&gt;61: 2 AV-Gebäude haben den gleichen GWR-EGID</t>
  </si>
  <si>
    <t>31: Kein AV-Umriss für das Gebäude 192047002</t>
  </si>
  <si>
    <t>31: Kein AV-Umriss für das Gebäude 192047265</t>
  </si>
  <si>
    <t>35: überholt im GWR. AV-Umriss schon verknüpft mit dem Gebäude mit EGID 504133152</t>
  </si>
  <si>
    <t>31: Kein AV-Umriss für das Gebäude 191964267</t>
  </si>
  <si>
    <t>31: Kein AV-Umriss für das Gebäude 400081557</t>
  </si>
  <si>
    <t>31: Kein AV-Umriss für das Gebäude 400081824</t>
  </si>
  <si>
    <t>31: Kein AV-Umriss für das Gebäude 400082196</t>
  </si>
  <si>
    <t>35: überholt im GWR. AV-Umriss schon verknüpft mit dem Gebäude mit EGID 1191902</t>
  </si>
  <si>
    <t>35: überholt im GWR. AV-Umriss schon verknüpft mit dem Gebäude mit EGID 192018789</t>
  </si>
  <si>
    <t>35: überholt im GWR. AV-Umriss schon verknüpft mit dem Gebäude mit EGID 191678769</t>
  </si>
  <si>
    <t>35: überholt im GWR. AV-Umriss schon verknüpft mit dem Gebäude mit EGID 1217275</t>
  </si>
  <si>
    <t>35: überholt im GWR. AV-Umriss schon verknüpft mit dem Gebäude mit EGID 400081586</t>
  </si>
  <si>
    <t>35: überholt im GWR. AV-Umriss schon verknüpft mit dem Gebäude mit EGID 400081653</t>
  </si>
  <si>
    <t>35: überholt im GWR. AV-Umriss schon verknüpft mit dem Gebäude mit EGID 400082191</t>
  </si>
  <si>
    <t xml:space="preserve">14: AV-Gebäude verknüpft mit EGID 504130400, but status is 'abgebrochen / aufgehoben'&lt;/br&gt;42: die Kategorie 1060 ist mit dem Topic Einzelobjekte der AV nicht kohärent </t>
  </si>
  <si>
    <t>31: Kein AV-Umriss für das Gebäude 192030668</t>
  </si>
  <si>
    <t>31: Kein AV-Umriss für das Gebäude 3156729</t>
  </si>
  <si>
    <t>35: überholt im GWR. AV-Umriss schon verknüpft mit dem Gebäude mit EGID 191469211</t>
  </si>
  <si>
    <t>62: 2 GWR-Gebäude (191375050, 191461777) innerhalb des gleichen AV-Gebäudes</t>
  </si>
  <si>
    <t>31: Kein AV-Umriss für das Gebäude 192023950</t>
  </si>
  <si>
    <t>35: überholt im GWR. AV-Umriss schon verknüpft mit dem Gebäude mit EGID 191978987</t>
  </si>
  <si>
    <t>35: überholt im GWR. AV-Umriss schon verknüpft mit dem Gebäude mit EGID 1191928</t>
  </si>
  <si>
    <t>35: überholt im GWR. AV-Umriss schon verknüpft mit dem Gebäude mit EGID 191426790</t>
  </si>
  <si>
    <t>35: überholt im GWR. AV-Umriss schon verknüpft mit dem Gebäude mit EGID 1192056</t>
  </si>
  <si>
    <t>35: überholt im GWR. AV-Umriss schon verknüpft mit dem Gebäude mit EGID 191387771</t>
  </si>
  <si>
    <t>35: überholt im GWR. AV-Umriss schon verknüpft mit dem Gebäude mit EGID 191390031</t>
  </si>
  <si>
    <t>35: überholt im GWR. AV-Umriss schon verknüpft mit dem Gebäude mit EGID 191452571</t>
  </si>
  <si>
    <t>35: überholt im GWR. AV-Umriss schon verknüpft mit dem Gebäude mit EGID 101248726</t>
  </si>
  <si>
    <t>35: überholt im GWR. AV-Umriss schon verknüpft mit dem Gebäude mit EGID 1192279</t>
  </si>
  <si>
    <t>62: 2 GWR-Gebäude (192049954, 192049955) innerhalb des gleichen AV-Gebäudes</t>
  </si>
  <si>
    <t>31: Kein AV-Umriss für das Gebäude 192037632</t>
  </si>
  <si>
    <t>35: überholt im GWR. AV-Umriss schon verknüpft mit dem Gebäude mit EGID 192012583</t>
  </si>
  <si>
    <t>Station Rodels</t>
  </si>
  <si>
    <t>2</t>
  </si>
  <si>
    <t>Rodels</t>
  </si>
  <si>
    <t>67</t>
  </si>
  <si>
    <t>Via Sax</t>
  </si>
  <si>
    <t>1.1</t>
  </si>
  <si>
    <t>216A</t>
  </si>
  <si>
    <t>1574</t>
  </si>
  <si>
    <t>31: Kein AV-Umriss für das Gebäude 192050180</t>
  </si>
  <si>
    <t>31: Kein AV-Umriss für das Gebäude 192050289</t>
  </si>
  <si>
    <t>31: Kein AV-Umriss für das Gebäude 192050309</t>
  </si>
  <si>
    <t>31: Kein AV-Umriss für das Gebäude 191464973</t>
  </si>
  <si>
    <t>35: überholt im GWR. AV-Umriss schon verknüpft mit dem Gebäude mit EGID 1192186</t>
  </si>
  <si>
    <t>35: überholt im GWR. AV-Umriss schon verknüpft mit dem Gebäude mit EGID 1192105</t>
  </si>
  <si>
    <t>35: überholt im GWR. AV-Umriss schon verknüpft mit dem Gebäude mit EGID 1197068</t>
  </si>
  <si>
    <t>35: überholt im GWR. AV-Umriss schon verknüpft mit dem Gebäude mit EGID 191116252</t>
  </si>
  <si>
    <t>35: überholt im GWR. AV-Umriss schon verknüpft mit dem Gebäude mit EGID 1211751</t>
  </si>
  <si>
    <t>35: überholt im GWR. AV-Umriss schon verknüpft mit dem Gebäude mit EGID 190805009</t>
  </si>
  <si>
    <t>35: überholt im GWR. AV-Umriss schon verknüpft mit dem Gebäude mit EGID 1211338</t>
  </si>
  <si>
    <t>35: überholt im GWR. AV-Umriss schon verknüpft mit dem Gebäude mit EGID 191452650</t>
  </si>
  <si>
    <t>35: überholt im GWR. AV-Umriss schon verknüpft mit dem Gebäude mit EGID 1211638</t>
  </si>
  <si>
    <t>35: überholt im GWR. AV-Umriss schon verknüpft mit dem Gebäude mit EGID 1211587</t>
  </si>
  <si>
    <t>35: überholt im GWR. AV-Umriss schon verknüpft mit dem Gebäude mit EGID 3042085</t>
  </si>
  <si>
    <t>42: die Kategorie 1040 ist mit dem Topic Einzelobjekte der AV nicht kohärent &lt;/br&gt;61: 2 AV-Gebäude haben den gleichen GWR-EGID</t>
  </si>
  <si>
    <t xml:space="preserve">12: Verknüpft mit EGID 191652804 in der gleiche Gemeinde&lt;/br&gt;42: die Kategorie 1060 ist mit dem Topic Einzelobjekte der AV nicht kohärent </t>
  </si>
  <si>
    <t>31: Kein AV-Umriss für das Gebäude 191242710</t>
  </si>
  <si>
    <t>31: Kein AV-Umriss für das Gebäude 190188018</t>
  </si>
  <si>
    <t>31: Kein AV-Umriss für das Gebäude 192039291</t>
  </si>
  <si>
    <t>35: überholt im GWR. AV-Umriss schon verknüpft mit dem Gebäude mit EGID 192017705</t>
  </si>
  <si>
    <t>35: überholt im GWR. AV-Umriss schon verknüpft mit dem Gebäude mit EGID 1195483</t>
  </si>
  <si>
    <t>35: überholt im GWR. AV-Umriss schon verknüpft mit dem Gebäude mit EGID 192024645</t>
  </si>
  <si>
    <t>12: Verknüpft mit EGID 191904357 in der gleiche Gemeinde&lt;/br&gt;42: die Kategorie 1080 ist mit dem Topic Bodenbedeckung der AV nicht kohärent</t>
  </si>
  <si>
    <t>31: Kein AV-Umriss für das Gebäude 1208716</t>
  </si>
  <si>
    <t>31: Kein AV-Umriss für das Gebäude 191648918</t>
  </si>
  <si>
    <t>31: Kein AV-Umriss für das Gebäude 504153929</t>
  </si>
  <si>
    <t>31: Kein AV-Umriss für das Gebäude 1180090</t>
  </si>
  <si>
    <t>12-78C</t>
  </si>
  <si>
    <t>14389</t>
  </si>
  <si>
    <t>Bongertrechtiweg</t>
  </si>
  <si>
    <t>Malans GR</t>
  </si>
  <si>
    <t>Gartenhaus</t>
  </si>
  <si>
    <t>CH267889001912</t>
  </si>
  <si>
    <t>50J-B</t>
  </si>
  <si>
    <t>Velohaus</t>
  </si>
  <si>
    <t>50J-A</t>
  </si>
  <si>
    <t>42: die Kategorie 1080 ist mit dem Topic Bodenbedeckung der AV nicht kohärent&lt;/br&gt;62: 2 GWR-Gebäude (192047592, 192052932) innerhalb des gleichen AV-Gebäudes</t>
  </si>
  <si>
    <t>31: Kein AV-Umriss für das Gebäude 192052547&lt;/br&gt;33: Das Gebäude 192052547 has GSTAT '1003 im Bau'</t>
  </si>
  <si>
    <t>31: Kein AV-Umriss für das Gebäude 192052704</t>
  </si>
  <si>
    <t>35: überholt im GWR. AV-Umriss schon verknüpft mit dem Gebäude mit EGID 191245912</t>
  </si>
  <si>
    <t>35: überholt im GWR. AV-Umriss schon verknüpft mit dem Gebäude mit EGID 191125433</t>
  </si>
  <si>
    <t>35: überholt im GWR. AV-Umriss schon verknüpft mit dem Gebäude mit EGID 191127779</t>
  </si>
  <si>
    <t>35: überholt im GWR. AV-Umriss schon verknüpft mit dem Gebäude mit EGID 191152074</t>
  </si>
  <si>
    <t>35: überholt im GWR. AV-Umriss schon verknüpft mit dem Gebäude mit EGID 191152079</t>
  </si>
  <si>
    <t>35: überholt im GWR. AV-Umriss schon verknüpft mit dem Gebäude mit EGID 191407793</t>
  </si>
  <si>
    <t>35: überholt im GWR. AV-Umriss schon verknüpft mit dem Gebäude mit EGID 191442932</t>
  </si>
  <si>
    <t>35: überholt im GWR. AV-Umriss schon verknüpft mit dem Gebäude mit EGID 191446497</t>
  </si>
  <si>
    <t>35: überholt im GWR. AV-Umriss schon verknüpft mit dem Gebäude mit EGID 191462757</t>
  </si>
  <si>
    <t>35: überholt im GWR. AV-Umriss schon verknüpft mit dem Gebäude mit EGID 191464971</t>
  </si>
  <si>
    <t>35: überholt im GWR. AV-Umriss schon verknüpft mit dem Gebäude mit EGID 191151853</t>
  </si>
  <si>
    <t>35: überholt im GWR. AV-Umriss schon verknüpft mit dem Gebäude mit EGID 191576873</t>
  </si>
  <si>
    <t>35: überholt im GWR. AV-Umriss schon verknüpft mit dem Gebäude mit EGID 191629731</t>
  </si>
  <si>
    <t>35: überholt im GWR. AV-Umriss schon verknüpft mit dem Gebäude mit EGID 1211773</t>
  </si>
  <si>
    <t>35: überholt im GWR. AV-Umriss schon verknüpft mit dem Gebäude mit EGID 191652811</t>
  </si>
  <si>
    <t>35: überholt im GWR. AV-Umriss schon verknüpft mit dem Gebäude mit EGID 191667515</t>
  </si>
  <si>
    <t>43: Gebäude 191245912 verknüpft, aber die Kategorie ist '1010 provisorische Unterkunft'</t>
  </si>
  <si>
    <t>Via da Baselgia</t>
  </si>
  <si>
    <t>53.2</t>
  </si>
  <si>
    <t>Sils/Segl Baselgia</t>
  </si>
  <si>
    <t>Sils/Segl Maria</t>
  </si>
  <si>
    <t>2283</t>
  </si>
  <si>
    <t>31: Kein AV-Umriss für das Gebäude 192053298</t>
  </si>
  <si>
    <t>31: Kein AV-Umriss für das Gebäude 192053303</t>
  </si>
  <si>
    <t>31: Kein AV-Umriss für das Gebäude 192053364</t>
  </si>
  <si>
    <t>31: Kein AV-Umriss für das Gebäude 192053369</t>
  </si>
  <si>
    <t>31: Kein AV-Umriss für das Gebäude 191990600</t>
  </si>
  <si>
    <t>Dorfstrasse</t>
  </si>
  <si>
    <t>Almens</t>
  </si>
  <si>
    <t>Pfarrhaus</t>
  </si>
  <si>
    <t>CH827757943552</t>
  </si>
  <si>
    <t>9008</t>
  </si>
  <si>
    <t>7-1A</t>
  </si>
  <si>
    <t>292-7-1A</t>
  </si>
  <si>
    <t>Update: 15.04.2024</t>
  </si>
  <si>
    <t>Stand: 15.04.2024</t>
  </si>
  <si>
    <t>2760830.696 1179896.012</t>
  </si>
  <si>
    <t>2761052.485 1179886.963</t>
  </si>
  <si>
    <t>2761579.176 1179586.106</t>
  </si>
  <si>
    <t>2762050.712 1176618.440</t>
  </si>
  <si>
    <t>2761989.186 1177149.306</t>
  </si>
  <si>
    <t>2762060.659 1177443.795</t>
  </si>
  <si>
    <t>2760276.813 1174299.077</t>
  </si>
  <si>
    <t>2760188.960 1174200.711</t>
  </si>
  <si>
    <t>2761534.829 1176948.331</t>
  </si>
  <si>
    <t>2759887.104 1173984.097</t>
  </si>
  <si>
    <t>2759757.000 1176554.000</t>
  </si>
  <si>
    <t>2762171.000 1178040.000</t>
  </si>
  <si>
    <t>2761109.500 1179686.625</t>
  </si>
  <si>
    <t>2761092.000 1179683.000</t>
  </si>
  <si>
    <t>2761145.044 1179781.923</t>
  </si>
  <si>
    <t>2765534.830 1163110.895</t>
  </si>
  <si>
    <t>2765534.786 1163108.288</t>
  </si>
  <si>
    <t>2765133.000 1164019.000</t>
  </si>
  <si>
    <t>2765057.499 1154974.999</t>
  </si>
  <si>
    <t>2765166.750 1162661.875</t>
  </si>
  <si>
    <t>2805254.052 1128125.667</t>
  </si>
  <si>
    <t>2807562.765 1125137.308</t>
  </si>
  <si>
    <t>2807626.500 1125177.000</t>
  </si>
  <si>
    <t>2807418.156 1125123.118</t>
  </si>
  <si>
    <t>2807537.000 1125247.750</t>
  </si>
  <si>
    <t>2807283.250 1125233.000</t>
  </si>
  <si>
    <t>2805565.357 1128061.109</t>
  </si>
  <si>
    <t>2807414.356 1125652.471</t>
  </si>
  <si>
    <t>2807348.000 1125727.625</t>
  </si>
  <si>
    <t>2807336.250 1125749.375</t>
  </si>
  <si>
    <t>2807312.266 1125745.465</t>
  </si>
  <si>
    <t>2807364.250 1125809.625</t>
  </si>
  <si>
    <t>2807311.750 1125745.125</t>
  </si>
  <si>
    <t>2807232.000 1126179.250</t>
  </si>
  <si>
    <t>2807268.000 1126290.125</t>
  </si>
  <si>
    <t>2807183.000 1126612.875</t>
  </si>
  <si>
    <t>2807193.750 1126604.125</t>
  </si>
  <si>
    <t>2806771.000 1126760.000</t>
  </si>
  <si>
    <t>2807017.700 1126760.700</t>
  </si>
  <si>
    <t>2809384.000 1125619.375</t>
  </si>
  <si>
    <t>2801423.000 1135198.000</t>
  </si>
  <si>
    <t>2801689.000 1133965.000</t>
  </si>
  <si>
    <t>2801741.000 1135417.000</t>
  </si>
  <si>
    <t>2804062.000 1130505.000</t>
  </si>
  <si>
    <t>2802352.271 1133217.099</t>
  </si>
  <si>
    <t>2801939.383 1132451.956</t>
  </si>
  <si>
    <t>2806128.412 1142551.811</t>
  </si>
  <si>
    <t>2799790.836 1143651.976</t>
  </si>
  <si>
    <t>2802874.425 1140425.916</t>
  </si>
  <si>
    <t>2802559.743 1140199.352</t>
  </si>
  <si>
    <t>2803733.475 1138664.883</t>
  </si>
  <si>
    <t>2800483.538 1134398.733</t>
  </si>
  <si>
    <t>2800688.383 1134815.524</t>
  </si>
  <si>
    <t>2802112.559 1131576.892</t>
  </si>
  <si>
    <t>2801982.854 1131086.985</t>
  </si>
  <si>
    <t>2802739.455 1134770.892</t>
  </si>
  <si>
    <t>2801787.000 1133632.000</t>
  </si>
  <si>
    <t>2801630.800 1133174.800</t>
  </si>
  <si>
    <t>2802251.800 1136593.000</t>
  </si>
  <si>
    <t>2801508.334 1130866.995</t>
  </si>
  <si>
    <t>2801657.250 1134569.375</t>
  </si>
  <si>
    <t>2803357.500 1131327.625</t>
  </si>
  <si>
    <t>2801529.500 1132974.125</t>
  </si>
  <si>
    <t>2801818.750 1135538.375</t>
  </si>
  <si>
    <t>2801668.250 1130461.125</t>
  </si>
  <si>
    <t>2801672.000 1130467.125</t>
  </si>
  <si>
    <t>2802919.000 1132097.625</t>
  </si>
  <si>
    <t>2803427.250 1129724.625</t>
  </si>
  <si>
    <t>2803402.000 1129745.125</t>
  </si>
  <si>
    <t>2801720.750 1133203.375</t>
  </si>
  <si>
    <t>2801772.500 1133117.375</t>
  </si>
  <si>
    <t>2801734.500 1133164.125</t>
  </si>
  <si>
    <t>2803544.000 1130436.875</t>
  </si>
  <si>
    <t>2803543.250 1130435.375</t>
  </si>
  <si>
    <t>2803561.750 1130415.875</t>
  </si>
  <si>
    <t>2802133.250 1133486.875</t>
  </si>
  <si>
    <t>2802519.500 1131769.875</t>
  </si>
  <si>
    <t>2802718.000 1132103.375</t>
  </si>
  <si>
    <t>2803548.000 1131203.250</t>
  </si>
  <si>
    <t>2801758.250 1135493.375</t>
  </si>
  <si>
    <t>2802088.500 1135612.625</t>
  </si>
  <si>
    <t>2801755.500 1135197.625</t>
  </si>
  <si>
    <t>2802672.000 1141623.375</t>
  </si>
  <si>
    <t>2802229.750 1135645.125</t>
  </si>
  <si>
    <t>2802558.750 1131784.625</t>
  </si>
  <si>
    <t>2802569.250 1131785.125</t>
  </si>
  <si>
    <t>2801756.500 1135218.625</t>
  </si>
  <si>
    <t>2802627.000 1138077.250</t>
  </si>
  <si>
    <t>2802674.000 1138062.250</t>
  </si>
  <si>
    <t>2801432.000 1134576.875</t>
  </si>
  <si>
    <t>2801863.500 1138188.875</t>
  </si>
  <si>
    <t>2801177.000 1131083.625</t>
  </si>
  <si>
    <t>2802799.750 1132063.625</t>
  </si>
  <si>
    <t>2803435.750 1128609.625</t>
  </si>
  <si>
    <t>2801798.500 1133237.625</t>
  </si>
  <si>
    <t>2799921.250 1136478.125</t>
  </si>
  <si>
    <t>2801978.750 1131222.875</t>
  </si>
  <si>
    <t>2802256.250 1140867.375</t>
  </si>
  <si>
    <t>2801574.250 1134055.750</t>
  </si>
  <si>
    <t>2801847.750 1133739.875</t>
  </si>
  <si>
    <t>2802203.000 1130034.375</t>
  </si>
  <si>
    <t>2803000.000 1130719.625</t>
  </si>
  <si>
    <t>2802997.000 1130726.625</t>
  </si>
  <si>
    <t>2800401.500 1133584.875</t>
  </si>
  <si>
    <t>2803377.250 1136869.375</t>
  </si>
  <si>
    <t>2803376.000 1136868.625</t>
  </si>
  <si>
    <t>2799602.000 1136174.750</t>
  </si>
  <si>
    <t>2800834.000 1132477.375</t>
  </si>
  <si>
    <t>2801675.500 1134156.625</t>
  </si>
  <si>
    <t>2804358.750 1130877.125</t>
  </si>
  <si>
    <t>2801888.000 1132229.125</t>
  </si>
  <si>
    <t>2802348.250 1131754.875</t>
  </si>
  <si>
    <t>2802334.250 1131748.125</t>
  </si>
  <si>
    <t>2801237.000 1134895.375</t>
  </si>
  <si>
    <t>2803144.000 1131927.375</t>
  </si>
  <si>
    <t>2803154.000 1131904.625</t>
  </si>
  <si>
    <t>2801511.250 1134274.375</t>
  </si>
  <si>
    <t>2802510.750 1137898.375</t>
  </si>
  <si>
    <t>2801839.750 1135572.625</t>
  </si>
  <si>
    <t>2802073.500 1132272.625</t>
  </si>
  <si>
    <t>2801391.093 1133458.430</t>
  </si>
  <si>
    <t>2801755.000 1133583.375</t>
  </si>
  <si>
    <t>2801747.500 1133590.625</t>
  </si>
  <si>
    <t>2801518.000 1133254.500</t>
  </si>
  <si>
    <t>2801950.500 1133372.875</t>
  </si>
  <si>
    <t>2801863.500 1132775.375</t>
  </si>
  <si>
    <t>2802072.750 1135816.875</t>
  </si>
  <si>
    <t>2802315.750 1140321.625</t>
  </si>
  <si>
    <t>2802314.250 1140319.625</t>
  </si>
  <si>
    <t>2803586.500 1130100.750</t>
  </si>
  <si>
    <t>2798575.750 1143312.125</t>
  </si>
  <si>
    <t>2738719.445 1185011.671</t>
  </si>
  <si>
    <t>2739363.000 1186836.000</t>
  </si>
  <si>
    <t>2739528.266 1187018.069</t>
  </si>
  <si>
    <t>2739509.127 1187024.139</t>
  </si>
  <si>
    <t>2738702.742 1185008.669</t>
  </si>
  <si>
    <t>2733557.918 1164588.229</t>
  </si>
  <si>
    <t>2733545.517 1164570.750</t>
  </si>
  <si>
    <t>2734730.076 1174173.578</t>
  </si>
  <si>
    <t>2734551.702 1174013.346</t>
  </si>
  <si>
    <t>2733009.822 1173441.221</t>
  </si>
  <si>
    <t>2732688.397 1175542.751</t>
  </si>
  <si>
    <t>2732255.574 1175662.996</t>
  </si>
  <si>
    <t>2732231.000 1175663.000</t>
  </si>
  <si>
    <t>2732240.000 1175666.000</t>
  </si>
  <si>
    <t>2732275.598 1175663.272</t>
  </si>
  <si>
    <t>2732388.047 1175615.703</t>
  </si>
  <si>
    <t>2726440.505 1167718.974</t>
  </si>
  <si>
    <t>2733174.665 1176620.525</t>
  </si>
  <si>
    <t>2733134.666 1176351.517</t>
  </si>
  <si>
    <t>2733670.665 1176714.540</t>
  </si>
  <si>
    <t>2732965.666 1176405.514</t>
  </si>
  <si>
    <t>2727061.255 1169038.425</t>
  </si>
  <si>
    <t>2732436.750 1175293.500</t>
  </si>
  <si>
    <t>2731654.250 1174627.000</t>
  </si>
  <si>
    <t>2733762.250 1176270.000</t>
  </si>
  <si>
    <t>2734647.750 1172146.500</t>
  </si>
  <si>
    <t>2734086.000 1176514.250</t>
  </si>
  <si>
    <t>2731579.000 1176499.750</t>
  </si>
  <si>
    <t>2734385.000 1180516.000</t>
  </si>
  <si>
    <t>2731411.000 1183465.000</t>
  </si>
  <si>
    <t>2734299.200 1179325.900</t>
  </si>
  <si>
    <t>2753758.000 1175623.000</t>
  </si>
  <si>
    <t>2754306.500 1174327.250</t>
  </si>
  <si>
    <t>2749000.000 1178310.000</t>
  </si>
  <si>
    <t>2752136.000 1176473.000</t>
  </si>
  <si>
    <t>2752160.000 1177534.000</t>
  </si>
  <si>
    <t>2751647.807 1179722.761</t>
  </si>
  <si>
    <t>2750524.758 1175295.568</t>
  </si>
  <si>
    <t>2751662.300 1179701.000</t>
  </si>
  <si>
    <t>2750046.519 1181385.476</t>
  </si>
  <si>
    <t>2750656.835 1176337.566</t>
  </si>
  <si>
    <t>2751818.444 1179224.331</t>
  </si>
  <si>
    <t>2750674.681 1176370.544</t>
  </si>
  <si>
    <t>2749517.302 1176404.481</t>
  </si>
  <si>
    <t>2750244.000 1177863.000</t>
  </si>
  <si>
    <t>2751406.000 1176007.000</t>
  </si>
  <si>
    <t>2752510.000 1176138.000</t>
  </si>
  <si>
    <t>2750295.319 1175617.505</t>
  </si>
  <si>
    <t>2747887.234 1176257.360</t>
  </si>
  <si>
    <t>2751413.891 1176015.539</t>
  </si>
  <si>
    <t>2751404.886 1176011.170</t>
  </si>
  <si>
    <t>2751422.000 1175957.000</t>
  </si>
  <si>
    <t>2750146.661 1177945.424</t>
  </si>
  <si>
    <t>2752170.000 1175494.000</t>
  </si>
  <si>
    <t>2750801.000 1176063.000</t>
  </si>
  <si>
    <t>2751683.000 1179693.000</t>
  </si>
  <si>
    <t>2752219.000 1176417.000</t>
  </si>
  <si>
    <t>2751364.000 1180772.000</t>
  </si>
  <si>
    <t>2751345.000 1175942.000</t>
  </si>
  <si>
    <t>2752444.000 1175432.700</t>
  </si>
  <si>
    <t>2752023.000 1176626.000</t>
  </si>
  <si>
    <t>2752027.000 1176630.000</t>
  </si>
  <si>
    <t>2751911.125 1174230.944</t>
  </si>
  <si>
    <t>2752264.626 1174154.739</t>
  </si>
  <si>
    <t>2742546.000 1182616.000</t>
  </si>
  <si>
    <t>2745020.000 1184013.000</t>
  </si>
  <si>
    <t>2746725.267 1182186.878</t>
  </si>
  <si>
    <t>2742953.029 1185757.350</t>
  </si>
  <si>
    <t>2743858.000 1182169.000</t>
  </si>
  <si>
    <t>2741007.363 1183639.317</t>
  </si>
  <si>
    <t>2742543.934 1182563.666</t>
  </si>
  <si>
    <t>2744473.000 1184347.000</t>
  </si>
  <si>
    <t>2741741.247 1170328.225</t>
  </si>
  <si>
    <t>2744122.250 1175021.250</t>
  </si>
  <si>
    <t>2744122.000 1175020.000</t>
  </si>
  <si>
    <t>2745141.000 1178977.000</t>
  </si>
  <si>
    <t>2745146.500 1178977.500</t>
  </si>
  <si>
    <t>2754067.369 1178322.787</t>
  </si>
  <si>
    <t>2753560.405 1178026.161</t>
  </si>
  <si>
    <t>2753212.527 1178268.847</t>
  </si>
  <si>
    <t>2753028.000 1181167.000</t>
  </si>
  <si>
    <t>2754420.000 1181275.000</t>
  </si>
  <si>
    <t>2752197.000 1184443.000</t>
  </si>
  <si>
    <t>2753133.273 1182746.182</t>
  </si>
  <si>
    <t>2754184.000 1185231.000</t>
  </si>
  <si>
    <t>2762083.893 1146821.285</t>
  </si>
  <si>
    <t>2758906.000 1149057.000</t>
  </si>
  <si>
    <t>2747669.000 1159668.250</t>
  </si>
  <si>
    <t>2733726.620 1153663.527</t>
  </si>
  <si>
    <t>2749146.000 1186312.000</t>
  </si>
  <si>
    <t>2749509.590 1186264.770</t>
  </si>
  <si>
    <t>2751884.823 1187919.698</t>
  </si>
  <si>
    <t>2753513.000 1189280.000</t>
  </si>
  <si>
    <t>2749318.250 1184736.500</t>
  </si>
  <si>
    <t>2749337.750 1185286.750</t>
  </si>
  <si>
    <t>2741136.000 1187992.000</t>
  </si>
  <si>
    <t>2740435.323 1189197.884</t>
  </si>
  <si>
    <t>2742581.312 1189305.283</t>
  </si>
  <si>
    <t>2741862.297 1189365.931</t>
  </si>
  <si>
    <t>2818387.821 1186740.623</t>
  </si>
  <si>
    <t>2818728.000 1187567.000</t>
  </si>
  <si>
    <t>2787761.000 1158360.625</t>
  </si>
  <si>
    <t>2785413.247 1153944.179</t>
  </si>
  <si>
    <t>2785643.789 1153955.243</t>
  </si>
  <si>
    <t>2785880.000 1154391.000</t>
  </si>
  <si>
    <t>2783045.513 1154476.280</t>
  </si>
  <si>
    <t>2785461.990 1153672.697</t>
  </si>
  <si>
    <t>2785436.989 1153677.697</t>
  </si>
  <si>
    <t>2785868.492 1153744.110</t>
  </si>
  <si>
    <t>2785531.993 1153750.695</t>
  </si>
  <si>
    <t>2785508.992 1153747.696</t>
  </si>
  <si>
    <t>2785518.993 1153693.696</t>
  </si>
  <si>
    <t>2785603.996 1153793.694</t>
  </si>
  <si>
    <t>2785682.046 1154216.369</t>
  </si>
  <si>
    <t>2785700.000 1154236.000</t>
  </si>
  <si>
    <t>2785474.333 1153873.474</t>
  </si>
  <si>
    <t>2786313.457 1153854.915</t>
  </si>
  <si>
    <t>2785873.636 1154336.888</t>
  </si>
  <si>
    <t>2785956.734 1154283.066</t>
  </si>
  <si>
    <t>2785571.897 1154319.276</t>
  </si>
  <si>
    <t>2785877.432 1153974.072</t>
  </si>
  <si>
    <t>2788571.000 1151968.000</t>
  </si>
  <si>
    <t>2785385.000 1153288.000</t>
  </si>
  <si>
    <t>2785634.344 1154422.119</t>
  </si>
  <si>
    <t>2785637.892 1154427.776</t>
  </si>
  <si>
    <t>2785651.901 1154356.621</t>
  </si>
  <si>
    <t>2785693.928 1154381.805</t>
  </si>
  <si>
    <t>2783069.851 1154498.520</t>
  </si>
  <si>
    <t>2783070.000 1154469.000</t>
  </si>
  <si>
    <t>2785297.398 1153996.192</t>
  </si>
  <si>
    <t>2786017.050 1154468.846</t>
  </si>
  <si>
    <t>2785688.000 1154209.000</t>
  </si>
  <si>
    <t>2785514.020 1153806.775</t>
  </si>
  <si>
    <t>2785282.974 1153910.697</t>
  </si>
  <si>
    <t>2785530.830 1153967.222</t>
  </si>
  <si>
    <t>2785524.641 1153976.382</t>
  </si>
  <si>
    <t>2784371.000 1153332.000</t>
  </si>
  <si>
    <t>2785858.000 1154342.000</t>
  </si>
  <si>
    <t>2788650.138 1151949.629</t>
  </si>
  <si>
    <t>2788627.110 1151871.145</t>
  </si>
  <si>
    <t>2789426.966 1151307.588</t>
  </si>
  <si>
    <t>2790783.600 1161505.699</t>
  </si>
  <si>
    <t>2790783.200 1161504.299</t>
  </si>
  <si>
    <t>2790783.399 1161505.099</t>
  </si>
  <si>
    <t>2791245.000 1160976.125</t>
  </si>
  <si>
    <t>2791389.500 1160870.125</t>
  </si>
  <si>
    <t>2789968.250 1161749.000</t>
  </si>
  <si>
    <t>2787468.659 1154214.284</t>
  </si>
  <si>
    <t>2787469.250 1154214.500</t>
  </si>
  <si>
    <t>2786406.250 1156343.250</t>
  </si>
  <si>
    <t>2786579.455 1156255.585</t>
  </si>
  <si>
    <t>2786131.250 1155981.250</t>
  </si>
  <si>
    <t>2784769.000 1153052.000</t>
  </si>
  <si>
    <t>2784060.000 1151543.000</t>
  </si>
  <si>
    <t>2783800.000 1151183.000</t>
  </si>
  <si>
    <t>2783852.000 1151221.000</t>
  </si>
  <si>
    <t>2784751.595 1152537.814</t>
  </si>
  <si>
    <t>2784805.468 1152565.745</t>
  </si>
  <si>
    <t>2784235.000 1151191.000</t>
  </si>
  <si>
    <t>2783919.347 1152836.622</t>
  </si>
  <si>
    <t>2785395.000 1152544.000</t>
  </si>
  <si>
    <t>2785384.000 1152544.000</t>
  </si>
  <si>
    <t>2783392.000 1150848.000</t>
  </si>
  <si>
    <t>2784058.000 1151200.000</t>
  </si>
  <si>
    <t>2781981.096 1152744.421</t>
  </si>
  <si>
    <t>2783320.000 1149728.000</t>
  </si>
  <si>
    <t>2785067.000 1152549.000</t>
  </si>
  <si>
    <t>2785047.000 1152512.000</t>
  </si>
  <si>
    <t>2796327.154 1166161.810</t>
  </si>
  <si>
    <t>2795960.660 1166253.673</t>
  </si>
  <si>
    <t>2795955.500 1166253.250</t>
  </si>
  <si>
    <t>2779369.000 1142043.750</t>
  </si>
  <si>
    <t>2782235.069 1147597.424</t>
  </si>
  <si>
    <t>2782329.471 1147689.638</t>
  </si>
  <si>
    <t>2782324.000 1147696.000</t>
  </si>
  <si>
    <t>2782235.000 1147598.000</t>
  </si>
  <si>
    <t>2782250.000 1150140.250</t>
  </si>
  <si>
    <t>2782294.250 1150125.750</t>
  </si>
  <si>
    <t>2782314.000 1150055.000</t>
  </si>
  <si>
    <t>2782232.000 1150098.500</t>
  </si>
  <si>
    <t>2780716.250 1147575.250</t>
  </si>
  <si>
    <t>2781181.750 1148164.750</t>
  </si>
  <si>
    <t>2781224.000 1148710.000</t>
  </si>
  <si>
    <t>2781970.750 1148615.000</t>
  </si>
  <si>
    <t>2782105.500 1150121.000</t>
  </si>
  <si>
    <t>2781082.500 1148115.500</t>
  </si>
  <si>
    <t>2782383.750 1147887.500</t>
  </si>
  <si>
    <t>2782037.500 1144511.250</t>
  </si>
  <si>
    <t>2782326.000 1147366.000</t>
  </si>
  <si>
    <t>2782481.250 1147507.500</t>
  </si>
  <si>
    <t>2783480.000 1146411.750</t>
  </si>
  <si>
    <t>2780540.000 1148456.000</t>
  </si>
  <si>
    <t>2781344.250 1148871.750</t>
  </si>
  <si>
    <t>2781141.750 1148041.937</t>
  </si>
  <si>
    <t>2781087.500 1147950.500</t>
  </si>
  <si>
    <t>2793713.375 1164383.979</t>
  </si>
  <si>
    <t>2792297.770 1163817.083</t>
  </si>
  <si>
    <t>2796109.833 1156005.833</t>
  </si>
  <si>
    <t>2792308.708 1163726.000</t>
  </si>
  <si>
    <t>2792174.708 1163946.875</t>
  </si>
  <si>
    <t>2791976.750 1163155.750</t>
  </si>
  <si>
    <t>2791989.833 1163231.166</t>
  </si>
  <si>
    <t>2792903.083 1163960.041</t>
  </si>
  <si>
    <t>2792897.625 1163937.437</t>
  </si>
  <si>
    <t>2793048.083 1163981.604</t>
  </si>
  <si>
    <t>2792966.854 1164013.375</t>
  </si>
  <si>
    <t>2793301.604 1164564.937</t>
  </si>
  <si>
    <t>2793203.958 1164440.083</t>
  </si>
  <si>
    <t>2793166.250 1164326.916</t>
  </si>
  <si>
    <t>2793176.062 1164342.750</t>
  </si>
  <si>
    <t>2793215.208 1164177.333</t>
  </si>
  <si>
    <t>2793160.520 1164236.083</t>
  </si>
  <si>
    <t>2793169.187 1164217.145</t>
  </si>
  <si>
    <t>2792385.750 1164438.000</t>
  </si>
  <si>
    <t>2792212.875 1163778.291</t>
  </si>
  <si>
    <t>2791880.583 1163992.708</t>
  </si>
  <si>
    <t>2792829.125 1164312.458</t>
  </si>
  <si>
    <t>2792991.458 1164417.458</t>
  </si>
  <si>
    <t>2792454.958 1163828.750</t>
  </si>
  <si>
    <t>2792828.166 1163902.708</t>
  </si>
  <si>
    <t>2792906.833 1164437.583</t>
  </si>
  <si>
    <t>2793804.500 1164757.416</t>
  </si>
  <si>
    <t>2763054.356 1133679.954</t>
  </si>
  <si>
    <t>2773539.000 1141355.000</t>
  </si>
  <si>
    <t>2773490.915 1141846.679</t>
  </si>
  <si>
    <t>2773986.235 1142200.350</t>
  </si>
  <si>
    <t>2768139.462 1135568.264</t>
  </si>
  <si>
    <t>2761756.349 1134148.135</t>
  </si>
  <si>
    <t>2765687.183 1134739.926</t>
  </si>
  <si>
    <t>2763179.964 1134409.317</t>
  </si>
  <si>
    <t>2763139.129 1133928.624</t>
  </si>
  <si>
    <t>2762758.159 1133637.699</t>
  </si>
  <si>
    <t>2759807.899 1133515.528</t>
  </si>
  <si>
    <t>2774106.000 1141770.000</t>
  </si>
  <si>
    <t>2772012.424 1139378.662</t>
  </si>
  <si>
    <t>2774116.469 1141773.180</t>
  </si>
  <si>
    <t>2773493.000 1141848.000</t>
  </si>
  <si>
    <t>2767970.000 1135820.000</t>
  </si>
  <si>
    <t>2728643.369 1126062.569</t>
  </si>
  <si>
    <t>2731273.750 1124149.125</t>
  </si>
  <si>
    <t>2729831.250 1137155.625</t>
  </si>
  <si>
    <t>2735754.277 1130654.452</t>
  </si>
  <si>
    <t>2735531.000 1130362.000</t>
  </si>
  <si>
    <t>2735540.000 1130370.000</t>
  </si>
  <si>
    <t>2735755.253 1130658.457</t>
  </si>
  <si>
    <t>2735229.999 1129672.499</t>
  </si>
  <si>
    <t>2737243.470 1136715.602</t>
  </si>
  <si>
    <t>2735980.304 1134391.532</t>
  </si>
  <si>
    <t>2735774.050 1134491.222</t>
  </si>
  <si>
    <t>2735993.185 1134682.962</t>
  </si>
  <si>
    <t>2735529.354 1134521.433</t>
  </si>
  <si>
    <t>2736128.361 1137614.954</t>
  </si>
  <si>
    <t>2736874.384 1137381.961</t>
  </si>
  <si>
    <t>2736952.802 1137347.666</t>
  </si>
  <si>
    <t>2733884.669 1125700.422</t>
  </si>
  <si>
    <t>2733845.851 1127054.911</t>
  </si>
  <si>
    <t>2733608.377 1127028.644</t>
  </si>
  <si>
    <t>2733493.000 1126077.875</t>
  </si>
  <si>
    <t>2731608.883 1123197.801</t>
  </si>
  <si>
    <t>2732893.000 1124893.000</t>
  </si>
  <si>
    <t>2732424.000 1123569.000</t>
  </si>
  <si>
    <t>2731893.000 1123321.000</t>
  </si>
  <si>
    <t>2731271.728 1122648.554</t>
  </si>
  <si>
    <t>2732346.947 1123625.860</t>
  </si>
  <si>
    <t>2732067.732 1123637.778</t>
  </si>
  <si>
    <t>2732311.989 1123399.802</t>
  </si>
  <si>
    <t>2731989.083 1123408.087</t>
  </si>
  <si>
    <t>2732218.000 1123477.000</t>
  </si>
  <si>
    <t>2729502.000 1121759.000</t>
  </si>
  <si>
    <t>2728946.600 1122192.500</t>
  </si>
  <si>
    <t>2728560.200 1122226.500</t>
  </si>
  <si>
    <t>2728731.300 1121986.900</t>
  </si>
  <si>
    <t>2729489.616 1132914.527</t>
  </si>
  <si>
    <t>2770166.542 1200821.221</t>
  </si>
  <si>
    <t>2773965.400 1199705.099</t>
  </si>
  <si>
    <t>2785713.367 1195364.604</t>
  </si>
  <si>
    <t>2779675.000 1197276.125</t>
  </si>
  <si>
    <t>2760719.041 1188438.078</t>
  </si>
  <si>
    <t>2760720.417 1188414.158</t>
  </si>
  <si>
    <t>2758210.000 1187578.000</t>
  </si>
  <si>
    <t>2771691.596 1183757.562</t>
  </si>
  <si>
    <t>2775592.830 1186170.003</t>
  </si>
  <si>
    <t>2770991.234 1183545.455</t>
  </si>
  <si>
    <t>2770978.000 1183548.000</t>
  </si>
  <si>
    <t>2770802.443 1183092.453</t>
  </si>
  <si>
    <t>2771538.971 1183746.228</t>
  </si>
  <si>
    <t>2771567.612 1183713.847</t>
  </si>
  <si>
    <t>2769930.000 1183754.000</t>
  </si>
  <si>
    <t>2771453.804 1183188.677</t>
  </si>
  <si>
    <t>2768433.665 1189259.996</t>
  </si>
  <si>
    <t>2770469.294 1189301.106</t>
  </si>
  <si>
    <t>2771674.002 1183753.840</t>
  </si>
  <si>
    <t>2771697.321 1183773.213</t>
  </si>
  <si>
    <t>2769975.766 1182899.017</t>
  </si>
  <si>
    <t>2771467.753 1183831.457</t>
  </si>
  <si>
    <t>2776259.210 1190836.918</t>
  </si>
  <si>
    <t>2769310.000 1189291.000</t>
  </si>
  <si>
    <t>2765570.871 1187212.689</t>
  </si>
  <si>
    <t>2763315.231 1197406.292</t>
  </si>
  <si>
    <t>2761830.713 1196516.063</t>
  </si>
  <si>
    <t>2761261.428 1196769.227</t>
  </si>
  <si>
    <t>2762021.000 1196052.000</t>
  </si>
  <si>
    <t>2762027.000 1196054.000</t>
  </si>
  <si>
    <t>2762020.000 1196056.000</t>
  </si>
  <si>
    <t>2759763.712 1199903.343</t>
  </si>
  <si>
    <t>2759743.613 1199892.409</t>
  </si>
  <si>
    <t>2759582.292 1199368.489</t>
  </si>
  <si>
    <t>2759562.000 1199382.000</t>
  </si>
  <si>
    <t>2757998.000 1210494.750</t>
  </si>
  <si>
    <t>2760960.000 1206822.000</t>
  </si>
  <si>
    <t>2758676.771 1208651.185</t>
  </si>
  <si>
    <t>2758930.000 1208345.000</t>
  </si>
  <si>
    <t>2760139.000 1208778.000</t>
  </si>
  <si>
    <t>2759555.080 1208034.690</t>
  </si>
  <si>
    <t>2759410.000 1207883.000</t>
  </si>
  <si>
    <t>2761829.250 1206120.500</t>
  </si>
  <si>
    <t>2763996.770 1204443.680</t>
  </si>
  <si>
    <t>2761640.040 1203554.510</t>
  </si>
  <si>
    <t>2761633.917 1203471.689</t>
  </si>
  <si>
    <t>2761672.000 1203305.000</t>
  </si>
  <si>
    <t>2761600.402 1203448.733</t>
  </si>
  <si>
    <t>2761149.000 1203344.000</t>
  </si>
  <si>
    <t>2761138.743 1204105.863</t>
  </si>
  <si>
    <t>2761666.819 1203494.119</t>
  </si>
  <si>
    <t>2762076.000 1201860.000</t>
  </si>
  <si>
    <t>2762621.777 1204131.392</t>
  </si>
  <si>
    <t>2762119.103 1201798.364</t>
  </si>
  <si>
    <t>2762499.211 1201323.967</t>
  </si>
  <si>
    <t>2762391.000 1201413.000</t>
  </si>
  <si>
    <t>2762730.000 1201704.000</t>
  </si>
  <si>
    <t>2762731.702 1201703.951</t>
  </si>
  <si>
    <t>2761516.000 1203173.000</t>
  </si>
  <si>
    <t>2762715.000 1201452.000</t>
  </si>
  <si>
    <t>2764540.388 1204588.137</t>
  </si>
  <si>
    <t>2762929.000 1204264.000</t>
  </si>
  <si>
    <t>2760187.000 1203921.000</t>
  </si>
  <si>
    <t>2762522.000 1201438.000</t>
  </si>
  <si>
    <t>2760257.000 1203436.000</t>
  </si>
  <si>
    <t>2760012.000 1204014.000</t>
  </si>
  <si>
    <t>2760019.000 1204002.000</t>
  </si>
  <si>
    <t>2762114.000 1201986.000</t>
  </si>
  <si>
    <t>2762219.000 1201286.000</t>
  </si>
  <si>
    <t>2762242.000 1201290.000</t>
  </si>
  <si>
    <t>2760262.000 1203256.000</t>
  </si>
  <si>
    <t>2760276.000 1203253.000</t>
  </si>
  <si>
    <t>2762063.000 1201833.000</t>
  </si>
  <si>
    <t>2762524.000 1201349.000</t>
  </si>
  <si>
    <t>2762751.000 1201842.000</t>
  </si>
  <si>
    <t>2761617.000 1202541.000</t>
  </si>
  <si>
    <t>2759280.424 1203430.705</t>
  </si>
  <si>
    <t>2759258.000 1203423.000</t>
  </si>
  <si>
    <t>2763552.416 1203988.245</t>
  </si>
  <si>
    <t>2761363.000 1203826.000</t>
  </si>
  <si>
    <t>2761355.000 1203392.000</t>
  </si>
  <si>
    <t>2762808.000 1201979.000</t>
  </si>
  <si>
    <t>2761412.000 1203938.000</t>
  </si>
  <si>
    <t>2761286.000 1203700.000</t>
  </si>
  <si>
    <t>2761330.000 1203526.000</t>
  </si>
  <si>
    <t>2761291.000 1203503.000</t>
  </si>
  <si>
    <t>2761644.000 1202542.000</t>
  </si>
  <si>
    <t>2762383.268 1201454.717</t>
  </si>
  <si>
    <t>2760483.000 1204487.000</t>
  </si>
  <si>
    <t>2759182.742 1203256.403</t>
  </si>
  <si>
    <t>2762530.000 1201955.000</t>
  </si>
  <si>
    <t>2762664.000 1201903.000</t>
  </si>
  <si>
    <t>2762719.542 1201841.124</t>
  </si>
  <si>
    <t>2762731.000 1201838.000</t>
  </si>
  <si>
    <t>2762413.000 1201980.000</t>
  </si>
  <si>
    <t>2761363.587 1203358.914</t>
  </si>
  <si>
    <t>2762696.800 1203752.900</t>
  </si>
  <si>
    <t>2761421.000 1203293.000</t>
  </si>
  <si>
    <t>2763623.000 1204037.000</t>
  </si>
  <si>
    <t>2762661.000 1204110.000</t>
  </si>
  <si>
    <t>2762345.000 1201800.000</t>
  </si>
  <si>
    <t>2762870.000 1201714.000</t>
  </si>
  <si>
    <t>2762869.000 1201712.000</t>
  </si>
  <si>
    <t>2760044.000 1203914.000</t>
  </si>
  <si>
    <t>2762648.000 1201729.000</t>
  </si>
  <si>
    <t>2762305.037 1201396.486</t>
  </si>
  <si>
    <t>2761205.759 1203646.858</t>
  </si>
  <si>
    <t>2761497.762 1202481.843</t>
  </si>
  <si>
    <t>2761494.763 1203307.852</t>
  </si>
  <si>
    <t>2762076.772 1204075.856</t>
  </si>
  <si>
    <t>2761718.766 1202458.841</t>
  </si>
  <si>
    <t>2762209.774 1202555.838</t>
  </si>
  <si>
    <t>2762222.774 1202559.838</t>
  </si>
  <si>
    <t>2761306.990 1202647.417</t>
  </si>
  <si>
    <t>2761546.764 1203020.849</t>
  </si>
  <si>
    <t>2761386.261 1202951.443</t>
  </si>
  <si>
    <t>2761387.761 1202921.849</t>
  </si>
  <si>
    <t>2761388.000 1202922.000</t>
  </si>
  <si>
    <t>2761128.746 1203998.862</t>
  </si>
  <si>
    <t>2761379.761 1203288.853</t>
  </si>
  <si>
    <t>2761222.108 1204105.809</t>
  </si>
  <si>
    <t>2761091.744 1204035.863</t>
  </si>
  <si>
    <t>2762596.240 1201591.270</t>
  </si>
  <si>
    <t>2762275.774 1201630.827</t>
  </si>
  <si>
    <t>2762299.822 1201636.259</t>
  </si>
  <si>
    <t>2761440.762 1203226.852</t>
  </si>
  <si>
    <t>2762011.770 1201856.832</t>
  </si>
  <si>
    <t>2762169.331 1202774.830</t>
  </si>
  <si>
    <t>2762165.486 1202809.241</t>
  </si>
  <si>
    <t>2761638.046 1202505.214</t>
  </si>
  <si>
    <t>2761622.764 1202544.843</t>
  </si>
  <si>
    <t>2761247.759 1203565.857</t>
  </si>
  <si>
    <t>2759161.550 1204517.833</t>
  </si>
  <si>
    <t>2759162.000 1204523.600</t>
  </si>
  <si>
    <t>2762227.774 1201995.831</t>
  </si>
  <si>
    <t>2761977.768 1204117.857</t>
  </si>
  <si>
    <t>2761361.916 1203321.086</t>
  </si>
  <si>
    <t>2762934.785 1201884.824</t>
  </si>
  <si>
    <t>2762214.773 1201271.823</t>
  </si>
  <si>
    <t>2762980.786 1201703.822</t>
  </si>
  <si>
    <t>2760084.736 1204156.871</t>
  </si>
  <si>
    <t>2760209.735 1204202.870</t>
  </si>
  <si>
    <t>2762379.776 1201264.822</t>
  </si>
  <si>
    <t>2762261.774 1201287.823</t>
  </si>
  <si>
    <t>2762162.773 1202028.832</t>
  </si>
  <si>
    <t>2762228.775 1202897.842</t>
  </si>
  <si>
    <t>2761384.118 1203690.048</t>
  </si>
  <si>
    <t>2761529.760 1203942.859</t>
  </si>
  <si>
    <t>2762569.389 1204129.527</t>
  </si>
  <si>
    <t>2761155.758 1203337.855</t>
  </si>
  <si>
    <t>2762040.771 1202383.837</t>
  </si>
  <si>
    <t>2762230.400 1202034.400</t>
  </si>
  <si>
    <t>2762231.400 1201734.200</t>
  </si>
  <si>
    <t>2762965.000 1202521.750</t>
  </si>
  <si>
    <t>2761420.762 1203227.852</t>
  </si>
  <si>
    <t>2762723.781 1201562.822</t>
  </si>
  <si>
    <t>2762274.774 1201254.823</t>
  </si>
  <si>
    <t>2762779.782 1201520.822</t>
  </si>
  <si>
    <t>2760233.734 1204271.871</t>
  </si>
  <si>
    <t>2762810.783 1201634.823</t>
  </si>
  <si>
    <t>2762733.970 1201514.579</t>
  </si>
  <si>
    <t>2762305.500 1202602.600</t>
  </si>
  <si>
    <t>2761352.755 1203931.860</t>
  </si>
  <si>
    <t>2762888.784 1201787.824</t>
  </si>
  <si>
    <t>2762010.772 1203986.856</t>
  </si>
  <si>
    <t>2762140.773 1202477.838</t>
  </si>
  <si>
    <t>2762139.200 1201925.100</t>
  </si>
  <si>
    <t>2762378.776 1201443.824</t>
  </si>
  <si>
    <t>2761838.766 1204039.857</t>
  </si>
  <si>
    <t>2761852.145 1204047.863</t>
  </si>
  <si>
    <t>2761419.762 1203112.851</t>
  </si>
  <si>
    <t>2761305.700 1203514.190</t>
  </si>
  <si>
    <t>2762414.600 1202661.900</t>
  </si>
  <si>
    <t>2762010.250 1201993.750</t>
  </si>
  <si>
    <t>2761478.150 1203185.200</t>
  </si>
  <si>
    <t>2761679.000 1202175.750</t>
  </si>
  <si>
    <t>2761434.750 1202707.750</t>
  </si>
  <si>
    <t>2761612.250 1203550.750</t>
  </si>
  <si>
    <t>2761640.500 1203555.500</t>
  </si>
  <si>
    <t>2761667.000 1203595.250</t>
  </si>
  <si>
    <t>2763963.950 1204438.690</t>
  </si>
  <si>
    <t>2762628.230 1201977.600</t>
  </si>
  <si>
    <t>2762442.490 1202003.060</t>
  </si>
  <si>
    <t>2762818.180 1201725.760</t>
  </si>
  <si>
    <t>2761742.490 1204033.950</t>
  </si>
  <si>
    <t>2761568.540 1203298.340</t>
  </si>
  <si>
    <t>2762300.470 1201697.430</t>
  </si>
  <si>
    <t>2769418.000 1206178.000</t>
  </si>
  <si>
    <t>2768616.640 1205684.857</t>
  </si>
  <si>
    <t>2770894.250 1204303.500</t>
  </si>
  <si>
    <t>2771609.500 1205172.250</t>
  </si>
  <si>
    <t>2724452.000 1179711.000</t>
  </si>
  <si>
    <t>2724137.186 1179486.801</t>
  </si>
  <si>
    <t>2725602.507 1180596.943</t>
  </si>
  <si>
    <t>2706299.808 1172454.103</t>
  </si>
  <si>
    <t>2707358.000 1172938.000</t>
  </si>
  <si>
    <t>2707172.766 1173405.066</t>
  </si>
  <si>
    <t>2709847.019 1175444.386</t>
  </si>
  <si>
    <t>2705397.877 1171893.879</t>
  </si>
  <si>
    <t>2711419.355 1174327.311</t>
  </si>
  <si>
    <t>2704265.185 1171663.884</t>
  </si>
  <si>
    <t>2707271.144 1175434.449</t>
  </si>
  <si>
    <t>2709728.238 1175667.820</t>
  </si>
  <si>
    <t>2715764.038 1174013.419</t>
  </si>
  <si>
    <t>2715782.965 1174010.931</t>
  </si>
  <si>
    <t>2713136.938 1176149.606</t>
  </si>
  <si>
    <t>2713091.990 1176154.976</t>
  </si>
  <si>
    <t>2714714.118 1176209.321</t>
  </si>
  <si>
    <t>2713175.711 1176171.260</t>
  </si>
  <si>
    <t>2715135.976 1176938.529</t>
  </si>
  <si>
    <t>2702846.000 1170972.000</t>
  </si>
  <si>
    <t>2719245.032 1180366.608</t>
  </si>
  <si>
    <t>2719215.899 1180366.754</t>
  </si>
  <si>
    <t>2718555.750 1178001.250</t>
  </si>
  <si>
    <t>2731653.607 1181156.680</t>
  </si>
  <si>
    <t>2730207.154 1179882.955</t>
  </si>
  <si>
    <t>2728948.861 1179906.628</t>
  </si>
  <si>
    <t>2728613.994 1179455.074</t>
  </si>
  <si>
    <t>2727133.336 1179109.063</t>
  </si>
  <si>
    <t>2725291.346 1178332.756</t>
  </si>
  <si>
    <t>2725832.793 1178504.793</t>
  </si>
  <si>
    <t>2726691.857 1178591.738</t>
  </si>
  <si>
    <t>2729676.092 1180406.370</t>
  </si>
  <si>
    <t>2728268.913 1179312.326</t>
  </si>
  <si>
    <t>2728528.082 1179433.179</t>
  </si>
  <si>
    <t>2731980.148 1181005.067</t>
  </si>
  <si>
    <t>2731840.745 1180975.548</t>
  </si>
  <si>
    <t>2726095.858 1174339.633</t>
  </si>
  <si>
    <t>2728477.710 1179484.672</t>
  </si>
  <si>
    <t>2728418.862 1179410.454</t>
  </si>
  <si>
    <t>2728460.881 1179505.396</t>
  </si>
  <si>
    <t>2731984.910 1180965.358</t>
  </si>
  <si>
    <t>2730282.812 1180210.427</t>
  </si>
  <si>
    <t>2725839.038 1178874.068</t>
  </si>
  <si>
    <t>2725411.040 1178586.606</t>
  </si>
  <si>
    <t>2728247.923 1179321.378</t>
  </si>
  <si>
    <t>2728245.191 1179338.434</t>
  </si>
  <si>
    <t>2729660.601 1180395.365</t>
  </si>
  <si>
    <t>2726846.128 1178908.902</t>
  </si>
  <si>
    <t>2729595.376 1180242.738</t>
  </si>
  <si>
    <t>2729575.646 1180236.829</t>
  </si>
  <si>
    <t>2729552.946 1180232.808</t>
  </si>
  <si>
    <t>2729740.573 1180394.826</t>
  </si>
  <si>
    <t>2728574.152 1179434.497</t>
  </si>
  <si>
    <t>2728573.986 1179494.825</t>
  </si>
  <si>
    <t>2728502.888 1179466.523</t>
  </si>
  <si>
    <t>2728545.756 1179441.796</t>
  </si>
  <si>
    <t>2728486.892 1179413.269</t>
  </si>
  <si>
    <t>2728577.067 1179813.345</t>
  </si>
  <si>
    <t>2728397.389 1179397.133</t>
  </si>
  <si>
    <t>2726267.633 1178179.961</t>
  </si>
  <si>
    <t>2728743.746 1179833.617</t>
  </si>
  <si>
    <t>2723983.000 1173014.000</t>
  </si>
  <si>
    <t>2724236.821 1178093.429</t>
  </si>
  <si>
    <t>2725299.000 1178338.000</t>
  </si>
  <si>
    <t>2726474.000 1173151.000</t>
  </si>
  <si>
    <t>2731915.000 1181106.000</t>
  </si>
  <si>
    <t>2761128.913 1177054.072</t>
  </si>
  <si>
    <t>2761800.922 1176782.322</t>
  </si>
  <si>
    <t>2759673.763 1176540.269</t>
  </si>
  <si>
    <t>2759880.934 1174064.116</t>
  </si>
  <si>
    <t>2760372.917 1173587.903</t>
  </si>
  <si>
    <t>2760971.313 1176949.981</t>
  </si>
  <si>
    <t>2765537.746 1163104.963</t>
  </si>
  <si>
    <t>2767476.998 1154703.493</t>
  </si>
  <si>
    <t>2806901.689 1126660.554</t>
  </si>
  <si>
    <t>2806770.314 1126759.083</t>
  </si>
  <si>
    <t>2807442.616 1125664.130</t>
  </si>
  <si>
    <t>2809458.661 1125693.238</t>
  </si>
  <si>
    <t>2806691.264 1127093.449</t>
  </si>
  <si>
    <t>2805261.721 1128098.852</t>
  </si>
  <si>
    <t>2808119.374 1127477.201</t>
  </si>
  <si>
    <t>2808036.351 1124371.862</t>
  </si>
  <si>
    <t>2808366.391 1124031.785</t>
  </si>
  <si>
    <t>2807800.410 1124617.817</t>
  </si>
  <si>
    <t>2807565.135 1125105.112</t>
  </si>
  <si>
    <t>2807585.104 1125188.103</t>
  </si>
  <si>
    <t>2807597.096 1125183.517</t>
  </si>
  <si>
    <t>2807280.323 1125255.257</t>
  </si>
  <si>
    <t>2805558.180 1128056.746</t>
  </si>
  <si>
    <t>2807462.128 1125640.562</t>
  </si>
  <si>
    <t>2807374.903 1125629.541</t>
  </si>
  <si>
    <t>2807205.094 1125985.073</t>
  </si>
  <si>
    <t>2807346.094 1126249.406</t>
  </si>
  <si>
    <t>2807234.511 1126450.246</t>
  </si>
  <si>
    <t>2807112.088 1126433.786</t>
  </si>
  <si>
    <t>2807075.727 1126444.212</t>
  </si>
  <si>
    <t>2807047.164 1126574.023</t>
  </si>
  <si>
    <t>2806942.689 1126671.053</t>
  </si>
  <si>
    <t>2799868.255 1138499.107</t>
  </si>
  <si>
    <t>2802401.872 1137444.511</t>
  </si>
  <si>
    <t>2802478.294 1133135.708</t>
  </si>
  <si>
    <t>2802545.027 1131383.381</t>
  </si>
  <si>
    <t>2801976.339 1131225.117</t>
  </si>
  <si>
    <t>2801695.084 1133469.119</t>
  </si>
  <si>
    <t>2802725.451 1132243.338</t>
  </si>
  <si>
    <t>2804903.590 1141098.893</t>
  </si>
  <si>
    <t>2802505.267 1133080.342</t>
  </si>
  <si>
    <t>2801675.362 1133737.157</t>
  </si>
  <si>
    <t>2801703.277 1134968.706</t>
  </si>
  <si>
    <t>2801837.869 1135101.690</t>
  </si>
  <si>
    <t>2801738.459 1135162.018</t>
  </si>
  <si>
    <t>2802751.137 1137592.373</t>
  </si>
  <si>
    <t>2803542.519 1131212.830</t>
  </si>
  <si>
    <t>2802660.604 1138059.199</t>
  </si>
  <si>
    <t>2802669.396 1138051.016</t>
  </si>
  <si>
    <t>2802512.751 1133170.687</t>
  </si>
  <si>
    <t>2802998.648 1130722.809</t>
  </si>
  <si>
    <t>2801611.483 1133180.291</t>
  </si>
  <si>
    <t>2801614.250 1133199.828</t>
  </si>
  <si>
    <t>2802837.205 1132139.169</t>
  </si>
  <si>
    <t>2802105.828 1133339.640</t>
  </si>
  <si>
    <t>2802120.294 1133352.155</t>
  </si>
  <si>
    <t>2802347.905 1131719.447</t>
  </si>
  <si>
    <t>2802397.339 1131620.539</t>
  </si>
  <si>
    <t>2802369.301 1131600.044</t>
  </si>
  <si>
    <t>2803367.850 1131285.645</t>
  </si>
  <si>
    <t>2803401.597 1131360.227</t>
  </si>
  <si>
    <t>2802083.151 1132303.687</t>
  </si>
  <si>
    <t>2801873.712 1135590.054</t>
  </si>
  <si>
    <t>2802581.322 1133125.844</t>
  </si>
  <si>
    <t>2738187.300 1185558.368</t>
  </si>
  <si>
    <t>2739367.412 1186839.723</t>
  </si>
  <si>
    <t>2738717.022 1186055.819</t>
  </si>
  <si>
    <t>2731116.320 1163033.289</t>
  </si>
  <si>
    <t>2733465.719 1164664.773</t>
  </si>
  <si>
    <t>2732587.368 1175296.804</t>
  </si>
  <si>
    <t>2733129.323 1176617.011</t>
  </si>
  <si>
    <t>2733253.118 1176773.388</t>
  </si>
  <si>
    <t>2733243.909 1176763.010</t>
  </si>
  <si>
    <t>2733379.304 1175926.395</t>
  </si>
  <si>
    <t>2733244.216 1176915.552</t>
  </si>
  <si>
    <t>2731654.026 1174626.992</t>
  </si>
  <si>
    <t>2728195.338 1170723.428</t>
  </si>
  <si>
    <t>2732432.800 1175424.334</t>
  </si>
  <si>
    <t>2733724.754 1173838.513</t>
  </si>
  <si>
    <t>2731487.653 1174556.111</t>
  </si>
  <si>
    <t>2729579.776 1167049.081</t>
  </si>
  <si>
    <t>2732437.915 1175565.386</t>
  </si>
  <si>
    <t>2732526.070 1175527.325</t>
  </si>
  <si>
    <t>2729284.469 1174421.685</t>
  </si>
  <si>
    <t>2726351.416 1167674.015</t>
  </si>
  <si>
    <t>2730098.708 1171739.365</t>
  </si>
  <si>
    <t>2731351.341 1173371.590</t>
  </si>
  <si>
    <t>2737089.125 1182050.364</t>
  </si>
  <si>
    <t>2737092.424 1181765.918</t>
  </si>
  <si>
    <t>2735768.426 1175825.992</t>
  </si>
  <si>
    <t>2734706.161 1175785.230</t>
  </si>
  <si>
    <t>2735182.829 1175596.961</t>
  </si>
  <si>
    <t>2735496.300 1175248.662</t>
  </si>
  <si>
    <t>2735482.278 1175523.167</t>
  </si>
  <si>
    <t>2734656.511 1183888.912</t>
  </si>
  <si>
    <t>2730575.317 1182252.600</t>
  </si>
  <si>
    <t>2730570.453 1182202.635</t>
  </si>
  <si>
    <t>2735094.111 1181159.674</t>
  </si>
  <si>
    <t>2734230.496 1181559.103</t>
  </si>
  <si>
    <t>2736100.615 1180737.400</t>
  </si>
  <si>
    <t>2736136.372 1180738.506</t>
  </si>
  <si>
    <t>2736093.086 1180733.847</t>
  </si>
  <si>
    <t>2730455.809 1181968.773</t>
  </si>
  <si>
    <t>2737851.981 1182004.120</t>
  </si>
  <si>
    <t>2734995.937 1182134.839</t>
  </si>
  <si>
    <t>2735008.861 1182138.633</t>
  </si>
  <si>
    <t>2737223.302 1179989.598</t>
  </si>
  <si>
    <t>2732165.852 1185072.226</t>
  </si>
  <si>
    <t>2730824.686 1182162.638</t>
  </si>
  <si>
    <t>2734076.586 1181598.104</t>
  </si>
  <si>
    <t>2736934.012 1182273.030</t>
  </si>
  <si>
    <t>2736990.540 1182228.054</t>
  </si>
  <si>
    <t>2753780.131 1175644.625</t>
  </si>
  <si>
    <t>2753596.522 1176371.486</t>
  </si>
  <si>
    <t>2753580.309 1176380.209</t>
  </si>
  <si>
    <t>2751710.694 1181713.401</t>
  </si>
  <si>
    <t>2754456.668 1176256.824</t>
  </si>
  <si>
    <t>2752041.762 1177448.916</t>
  </si>
  <si>
    <t>2750155.822 1175304.357</t>
  </si>
  <si>
    <t>2749977.723 1177667.270</t>
  </si>
  <si>
    <t>2750445.808 1178640.015</t>
  </si>
  <si>
    <t>2750171.278 1177774.654</t>
  </si>
  <si>
    <t>2751013.404 1175859.204</t>
  </si>
  <si>
    <t>2751551.485 1176332.828</t>
  </si>
  <si>
    <t>2750208.381 1177816.297</t>
  </si>
  <si>
    <t>2751256.482 1180661.087</t>
  </si>
  <si>
    <t>2749132.304 1176549.056</t>
  </si>
  <si>
    <t>2752220.426 1178361.068</t>
  </si>
  <si>
    <t>2750240.028 1176266.306</t>
  </si>
  <si>
    <t>2751570.020 1176341.649</t>
  </si>
  <si>
    <t>2752201.497 1176193.346</t>
  </si>
  <si>
    <t>2752218.402 1176166.163</t>
  </si>
  <si>
    <t>2751736.966 1177698.628</t>
  </si>
  <si>
    <t>2748282.178 1175233.772</t>
  </si>
  <si>
    <t>2752166.930 1176847.843</t>
  </si>
  <si>
    <t>2750144.361 1177956.407</t>
  </si>
  <si>
    <t>2744492.082 1184463.683</t>
  </si>
  <si>
    <t>2742575.427 1182481.499</t>
  </si>
  <si>
    <t>2741589.316 1168968.076</t>
  </si>
  <si>
    <t>2740348.039 1183442.695</t>
  </si>
  <si>
    <t>2744949.636 1178688.357</t>
  </si>
  <si>
    <t>2745144.680 1178976.291</t>
  </si>
  <si>
    <t>2743423.472 1171660.582</t>
  </si>
  <si>
    <t>2752816.476 1184210.986</t>
  </si>
  <si>
    <t>2754432.432 1181299.249</t>
  </si>
  <si>
    <t>2753793.549 1178569.925</t>
  </si>
  <si>
    <t>2753207.399 1177853.023</t>
  </si>
  <si>
    <t>2752454.991 1184821.305</t>
  </si>
  <si>
    <t>2753284.974 1178158.172</t>
  </si>
  <si>
    <t>2753087.064 1180940.099</t>
  </si>
  <si>
    <t>2752901.581 1181061.245</t>
  </si>
  <si>
    <t>2753480.402 1177379.758</t>
  </si>
  <si>
    <t>2753055.590 1177926.021</t>
  </si>
  <si>
    <t>2753135.648 1182740.794</t>
  </si>
  <si>
    <t>2753053.567 1180860.787</t>
  </si>
  <si>
    <t>2752219.745 1184457.294</t>
  </si>
  <si>
    <t>2753070.616 1181048.976</t>
  </si>
  <si>
    <t>2747668.951 1159668.580</t>
  </si>
  <si>
    <t>2752232.525 1160680.042</t>
  </si>
  <si>
    <t>2753650.732 1167836.015</t>
  </si>
  <si>
    <t>2754731.938 1190203.199</t>
  </si>
  <si>
    <t>2740523.504 1189348.587</t>
  </si>
  <si>
    <t>2783055.813 1154486.285</t>
  </si>
  <si>
    <t>2785556.740 1153366.530</t>
  </si>
  <si>
    <t>2785039.454 1153562.953</t>
  </si>
  <si>
    <t>2785048.878 1153593.251</t>
  </si>
  <si>
    <t>2785115.034 1153700.186</t>
  </si>
  <si>
    <t>2785249.112 1153640.836</t>
  </si>
  <si>
    <t>2785377.265 1153736.369</t>
  </si>
  <si>
    <t>2785410.952 1153888.571</t>
  </si>
  <si>
    <t>2785396.249 1153762.525</t>
  </si>
  <si>
    <t>2785432.896 1153807.195</t>
  </si>
  <si>
    <t>2785441.917 1153870.474</t>
  </si>
  <si>
    <t>2785462.772 1153876.704</t>
  </si>
  <si>
    <t>2785465.580 1153890.544</t>
  </si>
  <si>
    <t>2785460.741 1153893.977</t>
  </si>
  <si>
    <t>2786061.727 1153879.227</t>
  </si>
  <si>
    <t>2786011.835 1153928.877</t>
  </si>
  <si>
    <t>2786279.450 1153852.663</t>
  </si>
  <si>
    <t>2786284.912 1153854.308</t>
  </si>
  <si>
    <t>2786018.293 1154255.672</t>
  </si>
  <si>
    <t>2785509.790 1154237.102</t>
  </si>
  <si>
    <t>2785517.481 1154234.389</t>
  </si>
  <si>
    <t>2785574.154 1154369.491</t>
  </si>
  <si>
    <t>2785680.655 1154339.197</t>
  </si>
  <si>
    <t>2785921.501 1153835.246</t>
  </si>
  <si>
    <t>2785938.868 1153815.311</t>
  </si>
  <si>
    <t>2785774.363 1154173.652</t>
  </si>
  <si>
    <t>2785378.605 1153928.644</t>
  </si>
  <si>
    <t>2785494.304 1155354.025</t>
  </si>
  <si>
    <t>2788739.183 1151993.922</t>
  </si>
  <si>
    <t>2788723.362 1152064.593</t>
  </si>
  <si>
    <t>2788521.508 1151906.262</t>
  </si>
  <si>
    <t>2785405.125 1154296.294</t>
  </si>
  <si>
    <t>2785534.398 1154452.451</t>
  </si>
  <si>
    <t>2785517.883 1154474.930</t>
  </si>
  <si>
    <t>2786029.065 1153912.114</t>
  </si>
  <si>
    <t>2786018.128 1153919.794</t>
  </si>
  <si>
    <t>2786011.517 1154194.321</t>
  </si>
  <si>
    <t>2786012.731 1154180.720</t>
  </si>
  <si>
    <t>2785416.868 1153740.159</t>
  </si>
  <si>
    <t>2785411.324 1153721.277</t>
  </si>
  <si>
    <t>2785352.209 1153615.364</t>
  </si>
  <si>
    <t>2784282.702 1153708.347</t>
  </si>
  <si>
    <t>2784298.114 1154655.242</t>
  </si>
  <si>
    <t>2784310.004 1154659.694</t>
  </si>
  <si>
    <t>2784667.498 1155413.579</t>
  </si>
  <si>
    <t>2783036.817 1154381.319</t>
  </si>
  <si>
    <t>2783095.995 1154583.577</t>
  </si>
  <si>
    <t>2783111.722 1154591.652</t>
  </si>
  <si>
    <t>2783172.403 1154579.290</t>
  </si>
  <si>
    <t>2783081.529 1154498.301</t>
  </si>
  <si>
    <t>2782379.066 1155833.510</t>
  </si>
  <si>
    <t>2783049.842 1154481.054</t>
  </si>
  <si>
    <t>2783028.163 1154414.974</t>
  </si>
  <si>
    <t>2782390.134 1155810.224</t>
  </si>
  <si>
    <t>2783162.587 1154406.926</t>
  </si>
  <si>
    <t>2781815.007 1153681.024</t>
  </si>
  <si>
    <t>2781134.576 1154965.287</t>
  </si>
  <si>
    <t>2780259.184 1154257.139</t>
  </si>
  <si>
    <t>2782027.572 1154640.278</t>
  </si>
  <si>
    <t>2782044.380 1154632.006</t>
  </si>
  <si>
    <t>2780651.166 1155227.120</t>
  </si>
  <si>
    <t>2780247.092 1154216.136</t>
  </si>
  <si>
    <t>2785764.277 1154291.407</t>
  </si>
  <si>
    <t>2785391.371 1154035.670</t>
  </si>
  <si>
    <t>2785369.236 1154031.847</t>
  </si>
  <si>
    <t>2785777.721 1153922.403</t>
  </si>
  <si>
    <t>2785850.891 1153859.390</t>
  </si>
  <si>
    <t>2785848.963 1153861.295</t>
  </si>
  <si>
    <t>2784707.574 1153136.142</t>
  </si>
  <si>
    <t>2784727.730 1153173.276</t>
  </si>
  <si>
    <t>2786074.803 1154519.078</t>
  </si>
  <si>
    <t>2786086.386 1154537.238</t>
  </si>
  <si>
    <t>2785044.484 1153159.382</t>
  </si>
  <si>
    <t>2786142.299 1154205.448</t>
  </si>
  <si>
    <t>2786128.954 1154191.661</t>
  </si>
  <si>
    <t>2786445.188 1154143.753</t>
  </si>
  <si>
    <t>2786550.396 1154270.743</t>
  </si>
  <si>
    <t>2785656.113 1154161.707</t>
  </si>
  <si>
    <t>2785563.384 1153844.064</t>
  </si>
  <si>
    <t>2785617.436 1153842.849</t>
  </si>
  <si>
    <t>2785616.897 1153866.674</t>
  </si>
  <si>
    <t>2785635.172 1153859.509</t>
  </si>
  <si>
    <t>2785607.510 1153924.064</t>
  </si>
  <si>
    <t>2785696.163 1154277.074</t>
  </si>
  <si>
    <t>2786716.360 1152414.302</t>
  </si>
  <si>
    <t>2785734.057 1154048.701</t>
  </si>
  <si>
    <t>2785693.136 1154138.084</t>
  </si>
  <si>
    <t>2785696.265 1154115.999</t>
  </si>
  <si>
    <t>2785798.527 1153998.513</t>
  </si>
  <si>
    <t>2785821.782 1154012.335</t>
  </si>
  <si>
    <t>2785656.610 1154972.072</t>
  </si>
  <si>
    <t>2785445.787 1154610.398</t>
  </si>
  <si>
    <t>2785679.308 1154520.466</t>
  </si>
  <si>
    <t>2785687.791 1154555.266</t>
  </si>
  <si>
    <t>2785542.186 1153712.313</t>
  </si>
  <si>
    <t>2785247.043 1153815.847</t>
  </si>
  <si>
    <t>2785229.403 1153810.892</t>
  </si>
  <si>
    <t>2785231.640 1153798.559</t>
  </si>
  <si>
    <t>2785200.718 1153780.754</t>
  </si>
  <si>
    <t>2785894.241 1154406.663</t>
  </si>
  <si>
    <t>2785903.749 1154411.690</t>
  </si>
  <si>
    <t>2785748.768 1154066.843</t>
  </si>
  <si>
    <t>2785767.558 1154100.530</t>
  </si>
  <si>
    <t>2785776.734 1154105.191</t>
  </si>
  <si>
    <t>2785357.902 1154172.607</t>
  </si>
  <si>
    <t>2785945.272 1154182.935</t>
  </si>
  <si>
    <t>2785962.298 1154341.978</t>
  </si>
  <si>
    <t>2784970.066 1153718.288</t>
  </si>
  <si>
    <t>2784943.148 1153136.499</t>
  </si>
  <si>
    <t>2784949.034 1153155.177</t>
  </si>
  <si>
    <t>2786825.470 1153552.087</t>
  </si>
  <si>
    <t>2787077.612 1151119.590</t>
  </si>
  <si>
    <t>2786249.638 1151346.165</t>
  </si>
  <si>
    <t>2786239.868 1151367.541</t>
  </si>
  <si>
    <t>2787194.885 1151652.529</t>
  </si>
  <si>
    <t>2786661.817 1152397.931</t>
  </si>
  <si>
    <t>2786661.785 1152388.130</t>
  </si>
  <si>
    <t>2786261.991 1154796.283</t>
  </si>
  <si>
    <t>2784878.052 1154684.953</t>
  </si>
  <si>
    <t>2784904.407 1154697.413</t>
  </si>
  <si>
    <t>2784899.824 1154665.563</t>
  </si>
  <si>
    <t>2784975.491 1153647.151</t>
  </si>
  <si>
    <t>2784884.366 1153759.695</t>
  </si>
  <si>
    <t>2785231.793 1153135.041</t>
  </si>
  <si>
    <t>2784382.562 1153327.602</t>
  </si>
  <si>
    <t>2785817.508 1154304.645</t>
  </si>
  <si>
    <t>2785871.560 1154207.359</t>
  </si>
  <si>
    <t>2785998.841 1154180.412</t>
  </si>
  <si>
    <t>2785967.000 1154619.355</t>
  </si>
  <si>
    <t>2785965.781 1154629.249</t>
  </si>
  <si>
    <t>2785966.208 1154635.196</t>
  </si>
  <si>
    <t>2784921.538 1154403.252</t>
  </si>
  <si>
    <t>2784361.440 1153322.791</t>
  </si>
  <si>
    <t>2785954.024 1153839.938</t>
  </si>
  <si>
    <t>2785970.950 1153855.051</t>
  </si>
  <si>
    <t>2785972.223 1153803.521</t>
  </si>
  <si>
    <t>2785973.888 1153825.047</t>
  </si>
  <si>
    <t>2785972.408 1153815.615</t>
  </si>
  <si>
    <t>2785968.671 1153857.469</t>
  </si>
  <si>
    <t>2785885.147 1153856.372</t>
  </si>
  <si>
    <t>2784136.482 1155015.793</t>
  </si>
  <si>
    <t>2785038.731 1153138.042</t>
  </si>
  <si>
    <t>2788645.570 1151949.545</t>
  </si>
  <si>
    <t>2788562.664 1151923.136</t>
  </si>
  <si>
    <t>2785053.295 1153684.785</t>
  </si>
  <si>
    <t>2785246.244 1153693.713</t>
  </si>
  <si>
    <t>2789354.854 1151783.546</t>
  </si>
  <si>
    <t>2788746.620 1152702.946</t>
  </si>
  <si>
    <t>2789566.406 1151634.587</t>
  </si>
  <si>
    <t>2788632.711 1152635.174</t>
  </si>
  <si>
    <t>2789699.856 1151235.412</t>
  </si>
  <si>
    <t>2789374.585 1151649.813</t>
  </si>
  <si>
    <t>2790071.025 1150932.390</t>
  </si>
  <si>
    <t>2789038.608 1152251.653</t>
  </si>
  <si>
    <t>2784748.899 1152521.973</t>
  </si>
  <si>
    <t>2784478.734 1151280.174</t>
  </si>
  <si>
    <t>2784503.203 1151200.505</t>
  </si>
  <si>
    <t>2784805.505 1152433.050</t>
  </si>
  <si>
    <t>2783421.855 1150855.647</t>
  </si>
  <si>
    <t>2783833.319 1150942.473</t>
  </si>
  <si>
    <t>2782496.529 1147925.636</t>
  </si>
  <si>
    <t>2781111.002 1148096.645</t>
  </si>
  <si>
    <t>2789409.004 1164007.280</t>
  </si>
  <si>
    <t>2788746.171 1165209.314</t>
  </si>
  <si>
    <t>2793132.426 1164389.215</t>
  </si>
  <si>
    <t>2759826.234 1133391.343</t>
  </si>
  <si>
    <t>2759997.469 1133472.450</t>
  </si>
  <si>
    <t>2774007.410 1142275.486</t>
  </si>
  <si>
    <t>2762624.583 1133554.843</t>
  </si>
  <si>
    <t>2767937.175 1135434.073</t>
  </si>
  <si>
    <t>2761783.151 1134379.987</t>
  </si>
  <si>
    <t>2763070.553 1133917.322</t>
  </si>
  <si>
    <t>2763644.759 1134251.884</t>
  </si>
  <si>
    <t>2766212.381 1137193.293</t>
  </si>
  <si>
    <t>2761004.476 1133461.523</t>
  </si>
  <si>
    <t>2729352.738 1127654.351</t>
  </si>
  <si>
    <t>2731148.326 1124322.088</t>
  </si>
  <si>
    <t>2730970.035 1124328.057</t>
  </si>
  <si>
    <t>2731115.846 1124270.109</t>
  </si>
  <si>
    <t>2731244.740 1124386.414</t>
  </si>
  <si>
    <t>2731220.201 1124395.893</t>
  </si>
  <si>
    <t>2730422.012 1125140.888</t>
  </si>
  <si>
    <t>2731494.023 1125225.504</t>
  </si>
  <si>
    <t>2731587.171 1125136.341</t>
  </si>
  <si>
    <t>2730314.835 1125194.332</t>
  </si>
  <si>
    <t>2730337.353 1125199.492</t>
  </si>
  <si>
    <t>2736407.887 1131925.603</t>
  </si>
  <si>
    <t>2736960.756 1136505.573</t>
  </si>
  <si>
    <t>2736926.641 1136491.406</t>
  </si>
  <si>
    <t>2737330.957 1135588.872</t>
  </si>
  <si>
    <t>2732823.133 1125401.574</t>
  </si>
  <si>
    <t>2733716.429 1127422.934</t>
  </si>
  <si>
    <t>2733759.866 1127416.367</t>
  </si>
  <si>
    <t>2733735.365 1127489.016</t>
  </si>
  <si>
    <t>2732889.568 1125675.532</t>
  </si>
  <si>
    <t>2732892.630 1125686.652</t>
  </si>
  <si>
    <t>2732673.327 1122691.911</t>
  </si>
  <si>
    <t>2731780.372 1123227.297</t>
  </si>
  <si>
    <t>2732265.279 1123491.045</t>
  </si>
  <si>
    <t>2730549.574 1121599.460</t>
  </si>
  <si>
    <t>2729346.970 1122038.173</t>
  </si>
  <si>
    <t>2778520.984 1198513.638</t>
  </si>
  <si>
    <t>2757315.851 1182936.567</t>
  </si>
  <si>
    <t>2760964.005 1188630.712</t>
  </si>
  <si>
    <t>2760939.520 1188654.804</t>
  </si>
  <si>
    <t>2771707.152 1183700.054</t>
  </si>
  <si>
    <t>2770987.416 1183540.092</t>
  </si>
  <si>
    <t>2771538.577 1183725.455</t>
  </si>
  <si>
    <t>2771029.625 1184161.526</t>
  </si>
  <si>
    <t>2771225.056 1183598.253</t>
  </si>
  <si>
    <t>2771499.337 1183788.756</t>
  </si>
  <si>
    <t>2769310.877 1189290.866</t>
  </si>
  <si>
    <t>2765433.210 1187528.731</t>
  </si>
  <si>
    <t>2765410.608 1187499.703</t>
  </si>
  <si>
    <t>2765555.767 1187295.271</t>
  </si>
  <si>
    <t>2765415.620 1187239.601</t>
  </si>
  <si>
    <t>2762417.958 1205461.364</t>
  </si>
  <si>
    <t>2761342.617 1204014.209</t>
  </si>
  <si>
    <t>2762182.571 1202157.229</t>
  </si>
  <si>
    <t>2762892.032 1204170.727</t>
  </si>
  <si>
    <t>2762989.659 1204116.236</t>
  </si>
  <si>
    <t>2762210.721 1201528.427</t>
  </si>
  <si>
    <t>2763002.467 1201066.560</t>
  </si>
  <si>
    <t>2762181.371 1201399.373</t>
  </si>
  <si>
    <t>2762196.719 1201368.955</t>
  </si>
  <si>
    <t>2761521.839 1204111.417</t>
  </si>
  <si>
    <t>2762103.685 1202008.645</t>
  </si>
  <si>
    <t>2762565.528 1201423.664</t>
  </si>
  <si>
    <t>2761525.614 1203872.921</t>
  </si>
  <si>
    <t>2761871.364 1204071.301</t>
  </si>
  <si>
    <t>2762516.974 1201327.052</t>
  </si>
  <si>
    <t>2763550.229 1203980.044</t>
  </si>
  <si>
    <t>2763616.007 1204017.531</t>
  </si>
  <si>
    <t>2763601.601 1203987.641</t>
  </si>
  <si>
    <t>2761135.119 1204060.462</t>
  </si>
  <si>
    <t>2760234.673 1204116.713</t>
  </si>
  <si>
    <t>2762529.886 1201946.475</t>
  </si>
  <si>
    <t>2762676.484 1201900.814</t>
  </si>
  <si>
    <t>2763996.777 1204443.679</t>
  </si>
  <si>
    <t>2763201.994 1200984.544</t>
  </si>
  <si>
    <t>2762206.295 1201927.922</t>
  </si>
  <si>
    <t>2762750.280 1201782.771</t>
  </si>
  <si>
    <t>2762598.260 1201775.644</t>
  </si>
  <si>
    <t>2761583.357 1202366.584</t>
  </si>
  <si>
    <t>2761213.748 1204070.931</t>
  </si>
  <si>
    <t>2761516.579 1204028.902</t>
  </si>
  <si>
    <t>2762185.283 1201713.102</t>
  </si>
  <si>
    <t>2762244.247 1202552.339</t>
  </si>
  <si>
    <t>2762714.758 1201564.701</t>
  </si>
  <si>
    <t>2762327.553 1201407.425</t>
  </si>
  <si>
    <t>2761069.888 1203929.201</t>
  </si>
  <si>
    <t>2762801.813 1201749.628</t>
  </si>
  <si>
    <t>2761694.373 1203923.151</t>
  </si>
  <si>
    <t>2762339.389 1201617.295</t>
  </si>
  <si>
    <t>2762208.886 1201607.423</t>
  </si>
  <si>
    <t>2762608.182 1201420.955</t>
  </si>
  <si>
    <t>2761531.039 1203133.491</t>
  </si>
  <si>
    <t>2761352.691 1203460.446</t>
  </si>
  <si>
    <t>2761455.274 1203919.758</t>
  </si>
  <si>
    <t>2761383.129 1203327.166</t>
  </si>
  <si>
    <t>2767846.952 1204776.906</t>
  </si>
  <si>
    <t>2767889.045 1205693.839</t>
  </si>
  <si>
    <t>2723477.533 1179522.234</t>
  </si>
  <si>
    <t>2711698.337 1173262.733</t>
  </si>
  <si>
    <t>2715841.573 1174028.297</t>
  </si>
  <si>
    <t>2715772.214 1174011.124</t>
  </si>
  <si>
    <t>2714702.118 1176203.418</t>
  </si>
  <si>
    <t>2716244.935 1177588.385</t>
  </si>
  <si>
    <t>2720731.920 1179155.385</t>
  </si>
  <si>
    <t>2715883.396 1181791.416</t>
  </si>
  <si>
    <t>2716717.664 1178906.392</t>
  </si>
  <si>
    <t>2721184.806 1177471.740</t>
  </si>
  <si>
    <t>2720134.360 1177339.394</t>
  </si>
  <si>
    <t>2720350.990 1177438.719</t>
  </si>
  <si>
    <t>2719967.116 1177465.477</t>
  </si>
  <si>
    <t>2716495.265 1179878.997</t>
  </si>
  <si>
    <t>2718810.858 1178084.682</t>
  </si>
  <si>
    <t>2731712.757 1181183.305</t>
  </si>
  <si>
    <t>2729582.520 1180245.125</t>
  </si>
  <si>
    <t>2728541.943 1179406.926</t>
  </si>
  <si>
    <t>2727634.653 1178588.141</t>
  </si>
  <si>
    <t>2731855.583 1181149.959</t>
  </si>
  <si>
    <t>31: Kein AV-Umriss für das Gebäude 192049575&lt;/br&gt;33: Das Gebäude 192049575 has GSTAT '1003 im Bau'</t>
  </si>
  <si>
    <t>31: Kein AV-Umriss für das Gebäude 502319368</t>
  </si>
  <si>
    <t>31: Kein AV-Umriss für das Gebäude 192024838</t>
  </si>
  <si>
    <t>35: überholt im GWR. AV-Umriss schon verknüpft mit dem Gebäude mit EGID 191974395</t>
  </si>
  <si>
    <t>35: überholt im GWR. AV-Umriss schon verknüpft mit dem Gebäude mit EGID 192010219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</si>
</sst>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dd/mm/yyyy\ h:mm;@"/>
    <numFmt numFmtId="168" formatCode="_ * #,##0_ ;_ * \-#,##0_ ;_ * &quot;-&quot;??_ ;_ @_ "/>
    <numFmt numFmtId="169" formatCode="0000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000000"/>
      <name val="Calibri"/>
      <family val="2"/>
    </font>
    <font>
      <sz val="12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A6A6A6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sz val="11"/>
      <color rgb="FFA6A6A6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66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5" fillId="3" borderId="0" xfId="2" applyFont="1" applyFill="1" applyBorder="1" applyAlignment="1">
      <alignment vertical="center" wrapText="1"/>
    </xf>
    <xf numFmtId="0" fontId="2" fillId="4" borderId="0" xfId="1" applyFont="1" applyFill="1" applyBorder="1" applyAlignment="1">
      <alignment vertical="center"/>
    </xf>
    <xf numFmtId="0" fontId="2" fillId="4" borderId="0" xfId="4" applyFont="1" applyFill="1" applyBorder="1" applyAlignment="1">
      <alignment vertical="center" wrapText="1"/>
    </xf>
    <xf numFmtId="0" fontId="2" fillId="5" borderId="0" xfId="1" applyFont="1" applyFill="1" applyBorder="1" applyAlignment="1">
      <alignment vertical="center"/>
    </xf>
    <xf numFmtId="0" fontId="2" fillId="5" borderId="0" xfId="4" applyFont="1" applyFill="1" applyBorder="1" applyAlignment="1">
      <alignment vertical="center" wrapText="1"/>
    </xf>
    <xf numFmtId="0" fontId="5" fillId="6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166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/>
    <xf numFmtId="0" fontId="5" fillId="0" borderId="1" xfId="5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6" applyFill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/>
    <xf numFmtId="167" fontId="3" fillId="0" borderId="2" xfId="1" applyNumberFormat="1" applyFont="1" applyBorder="1" applyAlignment="1"/>
    <xf numFmtId="0" fontId="2" fillId="0" borderId="0" xfId="1" applyFont="1" applyFill="1" applyBorder="1" applyAlignment="1">
      <alignment vertical="center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9" fillId="0" borderId="8" xfId="3" applyFont="1" applyFill="1" applyBorder="1" applyAlignment="1"/>
    <xf numFmtId="0" fontId="9" fillId="0" borderId="0" xfId="3" applyFont="1" applyFill="1" applyBorder="1" applyAlignment="1"/>
    <xf numFmtId="0" fontId="2" fillId="0" borderId="6" xfId="1" applyFont="1" applyBorder="1"/>
    <xf numFmtId="0" fontId="2" fillId="0" borderId="7" xfId="1" applyFont="1" applyBorder="1"/>
    <xf numFmtId="0" fontId="2" fillId="0" borderId="6" xfId="1" applyFont="1" applyFill="1" applyBorder="1"/>
    <xf numFmtId="0" fontId="2" fillId="0" borderId="8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8" xfId="1" applyFont="1" applyFill="1" applyBorder="1"/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10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/>
    </xf>
    <xf numFmtId="0" fontId="11" fillId="9" borderId="0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horizontal="left" vertical="center"/>
    </xf>
    <xf numFmtId="0" fontId="15" fillId="0" borderId="9" xfId="1" applyFont="1" applyBorder="1" applyAlignment="1">
      <alignment vertical="center"/>
    </xf>
    <xf numFmtId="0" fontId="16" fillId="0" borderId="1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1" fillId="10" borderId="0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2" fillId="0" borderId="9" xfId="1" applyFont="1" applyFill="1" applyBorder="1"/>
    <xf numFmtId="0" fontId="2" fillId="0" borderId="0" xfId="1" applyFont="1" applyFill="1" applyBorder="1"/>
    <xf numFmtId="0" fontId="11" fillId="0" borderId="0" xfId="1" applyFont="1" applyFill="1" applyBorder="1"/>
    <xf numFmtId="0" fontId="11" fillId="0" borderId="9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9" fillId="0" borderId="0" xfId="1" applyFont="1" applyFill="1" applyBorder="1"/>
    <xf numFmtId="0" fontId="20" fillId="0" borderId="9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1" fillId="0" borderId="0" xfId="1" applyFont="1" applyFill="1" applyBorder="1"/>
    <xf numFmtId="0" fontId="7" fillId="0" borderId="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10" fillId="11" borderId="9" xfId="1" applyFont="1" applyFill="1" applyBorder="1" applyAlignment="1">
      <alignment vertical="center"/>
    </xf>
    <xf numFmtId="0" fontId="22" fillId="11" borderId="0" xfId="1" applyFont="1" applyFill="1" applyBorder="1" applyAlignment="1">
      <alignment vertical="center"/>
    </xf>
    <xf numFmtId="0" fontId="10" fillId="11" borderId="0" xfId="1" applyFont="1" applyFill="1" applyBorder="1" applyAlignment="1">
      <alignment vertical="center"/>
    </xf>
    <xf numFmtId="10" fontId="22" fillId="11" borderId="0" xfId="1" applyNumberFormat="1" applyFont="1" applyFill="1" applyBorder="1" applyAlignment="1">
      <alignment vertical="center"/>
    </xf>
    <xf numFmtId="0" fontId="22" fillId="11" borderId="10" xfId="1" applyFont="1" applyFill="1" applyBorder="1" applyAlignment="1">
      <alignment vertical="center"/>
    </xf>
    <xf numFmtId="0" fontId="22" fillId="11" borderId="9" xfId="1" applyFont="1" applyFill="1" applyBorder="1" applyAlignment="1">
      <alignment vertical="center"/>
    </xf>
    <xf numFmtId="0" fontId="10" fillId="11" borderId="10" xfId="1" applyFont="1" applyFill="1" applyBorder="1" applyAlignment="1">
      <alignment vertical="center"/>
    </xf>
    <xf numFmtId="1" fontId="2" fillId="2" borderId="0" xfId="7" applyNumberFormat="1" applyFont="1" applyFill="1" applyBorder="1" applyAlignment="1">
      <alignment vertical="center"/>
    </xf>
    <xf numFmtId="9" fontId="2" fillId="2" borderId="0" xfId="7" applyFont="1" applyFill="1" applyBorder="1" applyAlignment="1">
      <alignment vertical="center"/>
    </xf>
    <xf numFmtId="10" fontId="2" fillId="2" borderId="0" xfId="7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1" fontId="10" fillId="0" borderId="0" xfId="7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10" fontId="22" fillId="12" borderId="0" xfId="1" applyNumberFormat="1" applyFont="1" applyFill="1" applyBorder="1" applyAlignment="1">
      <alignment vertical="center"/>
    </xf>
    <xf numFmtId="0" fontId="22" fillId="0" borderId="10" xfId="1" applyFont="1" applyFill="1" applyBorder="1" applyAlignment="1">
      <alignment vertical="center"/>
    </xf>
    <xf numFmtId="0" fontId="22" fillId="0" borderId="9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1" fontId="2" fillId="0" borderId="0" xfId="7" applyNumberFormat="1" applyFont="1" applyFill="1" applyBorder="1" applyAlignment="1">
      <alignment vertical="center"/>
    </xf>
    <xf numFmtId="9" fontId="2" fillId="0" borderId="0" xfId="7" applyFont="1" applyFill="1" applyBorder="1" applyAlignment="1">
      <alignment vertical="center"/>
    </xf>
    <xf numFmtId="10" fontId="2" fillId="0" borderId="0" xfId="7" applyNumberFormat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1" fontId="10" fillId="2" borderId="0" xfId="7" applyNumberFormat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/>
    </xf>
    <xf numFmtId="0" fontId="22" fillId="2" borderId="10" xfId="1" applyFont="1" applyFill="1" applyBorder="1" applyAlignment="1">
      <alignment vertical="center"/>
    </xf>
    <xf numFmtId="0" fontId="22" fillId="2" borderId="9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0" fontId="22" fillId="0" borderId="0" xfId="1" applyNumberFormat="1" applyFont="1" applyFill="1" applyBorder="1" applyAlignment="1">
      <alignment vertical="center"/>
    </xf>
    <xf numFmtId="10" fontId="22" fillId="2" borderId="0" xfId="1" applyNumberFormat="1" applyFont="1" applyFill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164" fontId="11" fillId="0" borderId="12" xfId="8" applyNumberFormat="1" applyFont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10" fontId="11" fillId="0" borderId="12" xfId="7" applyNumberFormat="1" applyFont="1" applyFill="1" applyBorder="1" applyAlignment="1">
      <alignment vertical="center"/>
    </xf>
    <xf numFmtId="0" fontId="24" fillId="0" borderId="11" xfId="1" applyFont="1" applyFill="1" applyBorder="1" applyAlignment="1">
      <alignment vertical="center"/>
    </xf>
    <xf numFmtId="168" fontId="24" fillId="0" borderId="12" xfId="8" applyNumberFormat="1" applyFont="1" applyFill="1" applyBorder="1" applyAlignment="1">
      <alignment vertical="center"/>
    </xf>
    <xf numFmtId="0" fontId="24" fillId="0" borderId="12" xfId="1" applyFont="1" applyFill="1" applyBorder="1" applyAlignment="1">
      <alignment vertical="center"/>
    </xf>
    <xf numFmtId="10" fontId="24" fillId="0" borderId="12" xfId="7" applyNumberFormat="1" applyFont="1" applyFill="1" applyBorder="1" applyAlignment="1">
      <alignment vertical="center"/>
    </xf>
    <xf numFmtId="0" fontId="24" fillId="0" borderId="13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12" xfId="1" applyNumberFormat="1" applyFont="1" applyFill="1" applyBorder="1" applyAlignment="1">
      <alignment vertical="center"/>
    </xf>
    <xf numFmtId="9" fontId="11" fillId="0" borderId="12" xfId="7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3" fontId="11" fillId="0" borderId="12" xfId="8" applyNumberFormat="1" applyFont="1" applyBorder="1" applyAlignment="1">
      <alignment vertical="center"/>
    </xf>
    <xf numFmtId="3" fontId="11" fillId="0" borderId="13" xfId="8" applyNumberFormat="1" applyFont="1" applyBorder="1" applyAlignment="1">
      <alignment vertical="center"/>
    </xf>
    <xf numFmtId="9" fontId="11" fillId="0" borderId="13" xfId="7" applyFont="1" applyBorder="1" applyAlignment="1">
      <alignment vertical="center"/>
    </xf>
    <xf numFmtId="9" fontId="11" fillId="0" borderId="11" xfId="7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1" fillId="0" borderId="0" xfId="1" applyFont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" fillId="0" borderId="0" xfId="1"/>
    <xf numFmtId="0" fontId="25" fillId="0" borderId="0" xfId="1" applyFont="1"/>
    <xf numFmtId="0" fontId="2" fillId="0" borderId="0" xfId="1" applyFont="1" applyAlignment="1"/>
    <xf numFmtId="0" fontId="2" fillId="0" borderId="0" xfId="1" applyFont="1" applyBorder="1"/>
    <xf numFmtId="0" fontId="25" fillId="0" borderId="0" xfId="1" applyFont="1" applyBorder="1"/>
    <xf numFmtId="0" fontId="25" fillId="0" borderId="7" xfId="1" applyFont="1" applyBorder="1"/>
    <xf numFmtId="0" fontId="2" fillId="0" borderId="14" xfId="1" applyFont="1" applyBorder="1"/>
    <xf numFmtId="0" fontId="27" fillId="9" borderId="0" xfId="1" applyFont="1" applyFill="1" applyBorder="1" applyAlignment="1">
      <alignment vertical="center" wrapText="1"/>
    </xf>
    <xf numFmtId="0" fontId="28" fillId="9" borderId="9" xfId="1" applyFont="1" applyFill="1" applyBorder="1" applyAlignment="1">
      <alignment vertical="center"/>
    </xf>
    <xf numFmtId="0" fontId="11" fillId="14" borderId="1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29" fillId="0" borderId="0" xfId="1" applyFont="1"/>
    <xf numFmtId="0" fontId="11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/>
    </xf>
    <xf numFmtId="0" fontId="2" fillId="0" borderId="15" xfId="1" applyFont="1" applyFill="1" applyBorder="1"/>
    <xf numFmtId="0" fontId="2" fillId="0" borderId="0" xfId="1" applyFont="1" applyFill="1"/>
    <xf numFmtId="0" fontId="2" fillId="0" borderId="9" xfId="1" applyFont="1" applyBorder="1"/>
    <xf numFmtId="0" fontId="25" fillId="0" borderId="0" xfId="6" applyNumberFormat="1" applyFont="1"/>
    <xf numFmtId="0" fontId="2" fillId="0" borderId="10" xfId="1" applyFont="1" applyFill="1" applyBorder="1"/>
    <xf numFmtId="0" fontId="2" fillId="0" borderId="10" xfId="1" applyFont="1" applyBorder="1"/>
    <xf numFmtId="0" fontId="12" fillId="0" borderId="10" xfId="1" applyFont="1" applyFill="1" applyBorder="1"/>
    <xf numFmtId="0" fontId="11" fillId="14" borderId="0" xfId="1" applyFont="1" applyFill="1" applyAlignment="1">
      <alignment vertical="center"/>
    </xf>
    <xf numFmtId="0" fontId="2" fillId="14" borderId="0" xfId="1" applyFill="1"/>
    <xf numFmtId="0" fontId="30" fillId="0" borderId="0" xfId="1" applyFont="1"/>
    <xf numFmtId="0" fontId="11" fillId="0" borderId="0" xfId="1" applyFont="1"/>
    <xf numFmtId="0" fontId="11" fillId="3" borderId="0" xfId="1" applyFont="1" applyFill="1"/>
    <xf numFmtId="0" fontId="2" fillId="3" borderId="0" xfId="1" applyFill="1"/>
    <xf numFmtId="0" fontId="31" fillId="15" borderId="0" xfId="1" applyFont="1" applyFill="1" applyAlignment="1">
      <alignment horizontal="center" vertical="center"/>
    </xf>
    <xf numFmtId="0" fontId="11" fillId="0" borderId="0" xfId="3" applyFont="1"/>
    <xf numFmtId="0" fontId="26" fillId="4" borderId="0" xfId="1" applyFont="1" applyFill="1"/>
    <xf numFmtId="0" fontId="2" fillId="4" borderId="0" xfId="1" applyFont="1" applyFill="1"/>
    <xf numFmtId="49" fontId="30" fillId="0" borderId="0" xfId="1" applyNumberFormat="1" applyFont="1"/>
    <xf numFmtId="0" fontId="31" fillId="0" borderId="0" xfId="5" applyFont="1"/>
    <xf numFmtId="49" fontId="31" fillId="0" borderId="0" xfId="5" applyNumberFormat="1" applyFont="1"/>
    <xf numFmtId="0" fontId="31" fillId="10" borderId="0" xfId="5" applyFont="1" applyFill="1"/>
    <xf numFmtId="0" fontId="11" fillId="10" borderId="0" xfId="1" applyFont="1" applyFill="1" applyAlignment="1">
      <alignment vertical="center"/>
    </xf>
    <xf numFmtId="0" fontId="2" fillId="10" borderId="0" xfId="1" applyFont="1" applyFill="1"/>
    <xf numFmtId="0" fontId="32" fillId="0" borderId="0" xfId="1" applyFont="1" applyAlignment="1">
      <alignment vertical="center"/>
    </xf>
    <xf numFmtId="49" fontId="2" fillId="0" borderId="0" xfId="1" applyNumberFormat="1" applyFont="1"/>
    <xf numFmtId="0" fontId="2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6" fillId="0" borderId="0" xfId="6" applyAlignment="1">
      <alignment horizontal="left"/>
    </xf>
    <xf numFmtId="0" fontId="6" fillId="0" borderId="0" xfId="6"/>
    <xf numFmtId="0" fontId="2" fillId="0" borderId="0" xfId="1" applyFont="1" applyBorder="1" applyAlignment="1">
      <alignment vertical="center" wrapText="1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0" fontId="22" fillId="2" borderId="0" xfId="7" applyNumberFormat="1" applyFont="1" applyFill="1" applyBorder="1" applyAlignment="1">
      <alignment vertical="center"/>
    </xf>
    <xf numFmtId="3" fontId="22" fillId="2" borderId="0" xfId="8" applyNumberFormat="1" applyFont="1" applyFill="1" applyBorder="1" applyAlignment="1">
      <alignment vertical="center"/>
    </xf>
    <xf numFmtId="3" fontId="22" fillId="2" borderId="10" xfId="8" applyNumberFormat="1" applyFont="1" applyFill="1" applyBorder="1" applyAlignment="1">
      <alignment vertical="center"/>
    </xf>
    <xf numFmtId="9" fontId="22" fillId="2" borderId="0" xfId="7" applyFont="1" applyFill="1" applyBorder="1" applyAlignment="1">
      <alignment vertical="center"/>
    </xf>
    <xf numFmtId="9" fontId="22" fillId="2" borderId="10" xfId="7" applyFont="1" applyFill="1" applyBorder="1" applyAlignment="1">
      <alignment vertical="center"/>
    </xf>
    <xf numFmtId="9" fontId="22" fillId="2" borderId="9" xfId="7" applyFont="1" applyFill="1" applyBorder="1" applyAlignment="1">
      <alignment vertical="center"/>
    </xf>
    <xf numFmtId="9" fontId="22" fillId="0" borderId="0" xfId="7" applyFont="1" applyFill="1" applyBorder="1" applyAlignment="1">
      <alignment vertical="center"/>
    </xf>
    <xf numFmtId="3" fontId="22" fillId="0" borderId="0" xfId="8" applyNumberFormat="1" applyFont="1" applyBorder="1" applyAlignment="1">
      <alignment vertical="center"/>
    </xf>
    <xf numFmtId="3" fontId="22" fillId="0" borderId="10" xfId="8" applyNumberFormat="1" applyFont="1" applyBorder="1" applyAlignment="1">
      <alignment vertical="center"/>
    </xf>
    <xf numFmtId="9" fontId="22" fillId="0" borderId="0" xfId="7" applyFont="1" applyBorder="1" applyAlignment="1">
      <alignment vertical="center"/>
    </xf>
    <xf numFmtId="9" fontId="22" fillId="0" borderId="10" xfId="7" applyFont="1" applyBorder="1" applyAlignment="1">
      <alignment vertical="center"/>
    </xf>
    <xf numFmtId="9" fontId="22" fillId="0" borderId="9" xfId="7" applyFont="1" applyBorder="1" applyAlignment="1">
      <alignment vertical="center"/>
    </xf>
    <xf numFmtId="10" fontId="22" fillId="0" borderId="0" xfId="7" applyNumberFormat="1" applyFont="1" applyFill="1" applyBorder="1" applyAlignment="1">
      <alignment vertical="center"/>
    </xf>
    <xf numFmtId="3" fontId="22" fillId="0" borderId="0" xfId="8" applyNumberFormat="1" applyFont="1" applyFill="1" applyBorder="1" applyAlignment="1">
      <alignment vertical="center"/>
    </xf>
    <xf numFmtId="3" fontId="22" fillId="0" borderId="10" xfId="8" applyNumberFormat="1" applyFont="1" applyFill="1" applyBorder="1" applyAlignment="1">
      <alignment vertical="center"/>
    </xf>
    <xf numFmtId="9" fontId="22" fillId="0" borderId="10" xfId="7" applyFont="1" applyFill="1" applyBorder="1" applyAlignment="1">
      <alignment vertical="center"/>
    </xf>
    <xf numFmtId="9" fontId="22" fillId="0" borderId="9" xfId="7" applyFont="1" applyFill="1" applyBorder="1" applyAlignment="1">
      <alignment vertical="center"/>
    </xf>
    <xf numFmtId="0" fontId="11" fillId="6" borderId="0" xfId="1" applyFont="1" applyFill="1" applyAlignment="1">
      <alignment vertical="top"/>
    </xf>
    <xf numFmtId="0" fontId="2" fillId="6" borderId="0" xfId="1" applyFont="1" applyFill="1" applyAlignment="1">
      <alignment horizontal="right" vertical="top"/>
    </xf>
    <xf numFmtId="0" fontId="2" fillId="6" borderId="0" xfId="1" applyFont="1" applyFill="1" applyAlignment="1">
      <alignment vertical="top"/>
    </xf>
    <xf numFmtId="14" fontId="2" fillId="6" borderId="0" xfId="1" applyNumberFormat="1" applyFont="1" applyFill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2" fillId="0" borderId="0" xfId="0" applyFont="1"/>
    <xf numFmtId="0" fontId="6" fillId="0" borderId="0" xfId="6" applyFont="1"/>
    <xf numFmtId="169" fontId="22" fillId="0" borderId="0" xfId="0" applyNumberFormat="1" applyFont="1"/>
    <xf numFmtId="0" fontId="33" fillId="16" borderId="0" xfId="1" applyFont="1" applyFill="1" applyAlignment="1">
      <alignment horizontal="left" vertical="top"/>
    </xf>
    <xf numFmtId="0" fontId="2" fillId="16" borderId="0" xfId="1" applyFont="1" applyFill="1" applyAlignment="1">
      <alignment horizontal="left" vertical="top"/>
    </xf>
    <xf numFmtId="14" fontId="2" fillId="16" borderId="0" xfId="1" applyNumberFormat="1" applyFont="1" applyFill="1" applyAlignment="1">
      <alignment horizontal="left" vertical="top"/>
    </xf>
    <xf numFmtId="0" fontId="11" fillId="17" borderId="0" xfId="1" applyFont="1" applyFill="1"/>
    <xf numFmtId="0" fontId="22" fillId="17" borderId="0" xfId="0" applyFont="1" applyFill="1"/>
    <xf numFmtId="0" fontId="5" fillId="0" borderId="0" xfId="0" applyFont="1"/>
    <xf numFmtId="0" fontId="6" fillId="0" borderId="0" xfId="6" applyNumberFormat="1" applyFont="1"/>
    <xf numFmtId="10" fontId="2" fillId="0" borderId="15" xfId="1" applyNumberFormat="1" applyFont="1" applyBorder="1"/>
    <xf numFmtId="9" fontId="22" fillId="0" borderId="0" xfId="7" applyFont="1"/>
    <xf numFmtId="0" fontId="34" fillId="0" borderId="0" xfId="1" applyFont="1"/>
    <xf numFmtId="0" fontId="34" fillId="0" borderId="6" xfId="1" applyFont="1" applyBorder="1"/>
    <xf numFmtId="0" fontId="34" fillId="0" borderId="9" xfId="1" applyFont="1" applyFill="1" applyBorder="1" applyAlignment="1">
      <alignment vertical="center"/>
    </xf>
    <xf numFmtId="0" fontId="34" fillId="0" borderId="0" xfId="0" applyFont="1"/>
    <xf numFmtId="0" fontId="34" fillId="0" borderId="0" xfId="1" applyFont="1" applyFill="1"/>
    <xf numFmtId="0" fontId="34" fillId="0" borderId="0" xfId="1" applyFont="1" applyFill="1" applyAlignment="1">
      <alignment horizontal="center" vertical="top" wrapText="1"/>
    </xf>
    <xf numFmtId="0" fontId="34" fillId="0" borderId="0" xfId="1" applyFont="1" applyFill="1" applyBorder="1" applyAlignment="1">
      <alignment horizontal="center" vertical="top" wrapText="1"/>
    </xf>
    <xf numFmtId="10" fontId="22" fillId="0" borderId="15" xfId="7" applyNumberFormat="1" applyFont="1" applyBorder="1"/>
    <xf numFmtId="10" fontId="22" fillId="0" borderId="0" xfId="7" applyNumberFormat="1" applyFont="1"/>
    <xf numFmtId="9" fontId="34" fillId="0" borderId="0" xfId="1" applyNumberFormat="1" applyFont="1"/>
    <xf numFmtId="0" fontId="8" fillId="0" borderId="0" xfId="1" applyFont="1" applyFill="1"/>
    <xf numFmtId="0" fontId="8" fillId="0" borderId="0" xfId="1" applyFont="1" applyFill="1" applyAlignment="1">
      <alignment horizontal="center" vertical="top" wrapText="1"/>
    </xf>
    <xf numFmtId="9" fontId="8" fillId="0" borderId="0" xfId="1" applyNumberFormat="1" applyFont="1"/>
    <xf numFmtId="0" fontId="8" fillId="0" borderId="0" xfId="1" applyFont="1"/>
    <xf numFmtId="0" fontId="8" fillId="0" borderId="0" xfId="1" applyFont="1" applyFill="1" applyBorder="1" applyAlignment="1">
      <alignment horizontal="center" vertical="top" wrapText="1"/>
    </xf>
    <xf numFmtId="0" fontId="34" fillId="0" borderId="8" xfId="1" applyFont="1" applyBorder="1"/>
    <xf numFmtId="0" fontId="35" fillId="9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34" fillId="0" borderId="10" xfId="1" applyFont="1" applyFill="1" applyBorder="1"/>
    <xf numFmtId="9" fontId="36" fillId="0" borderId="10" xfId="7" applyFont="1" applyFill="1" applyBorder="1"/>
    <xf numFmtId="0" fontId="34" fillId="0" borderId="10" xfId="1" applyFont="1" applyBorder="1"/>
    <xf numFmtId="0" fontId="6" fillId="0" borderId="0" xfId="6" applyFont="1" applyAlignment="1">
      <alignment horizontal="left"/>
    </xf>
    <xf numFmtId="0" fontId="7" fillId="8" borderId="3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left" vertical="center" wrapText="1"/>
    </xf>
    <xf numFmtId="0" fontId="11" fillId="10" borderId="0" xfId="1" applyFont="1" applyFill="1" applyBorder="1" applyAlignment="1">
      <alignment horizontal="left" vertical="center" wrapText="1"/>
    </xf>
    <xf numFmtId="0" fontId="7" fillId="10" borderId="0" xfId="1" applyFont="1" applyFill="1" applyBorder="1" applyAlignment="1">
      <alignment horizontal="center" vertical="center" wrapText="1"/>
    </xf>
    <xf numFmtId="0" fontId="11" fillId="10" borderId="0" xfId="1" applyFont="1" applyFill="1" applyBorder="1" applyAlignment="1">
      <alignment horizontal="center" vertical="center"/>
    </xf>
    <xf numFmtId="0" fontId="6" fillId="0" borderId="0" xfId="6" applyFont="1" applyAlignment="1">
      <alignment horizontal="left"/>
    </xf>
    <xf numFmtId="0" fontId="22" fillId="13" borderId="0" xfId="3" applyFont="1" applyFill="1" applyAlignment="1">
      <alignment horizontal="left"/>
    </xf>
    <xf numFmtId="0" fontId="2" fillId="13" borderId="0" xfId="3" applyFont="1" applyFill="1" applyAlignment="1">
      <alignment horizontal="left"/>
    </xf>
    <xf numFmtId="0" fontId="33" fillId="0" borderId="0" xfId="3" applyFont="1" applyAlignment="1">
      <alignment horizontal="center"/>
    </xf>
    <xf numFmtId="0" fontId="9" fillId="0" borderId="0" xfId="3" applyFont="1" applyFill="1" applyAlignment="1">
      <alignment horizontal="center"/>
    </xf>
    <xf numFmtId="0" fontId="6" fillId="0" borderId="0" xfId="6" applyAlignment="1">
      <alignment horizontal="left"/>
    </xf>
    <xf numFmtId="0" fontId="31" fillId="15" borderId="0" xfId="1" applyFont="1" applyFill="1" applyAlignment="1">
      <alignment horizontal="center" vertical="center" wrapText="1"/>
    </xf>
    <xf numFmtId="0" fontId="31" fillId="15" borderId="0" xfId="1" applyFont="1" applyFill="1" applyAlignment="1">
      <alignment horizontal="center" vertical="center"/>
    </xf>
    <xf numFmtId="0" fontId="31" fillId="10" borderId="0" xfId="1" applyFont="1" applyFill="1" applyAlignment="1">
      <alignment horizontal="center" vertical="center" wrapText="1"/>
    </xf>
    <xf numFmtId="0" fontId="31" fillId="10" borderId="0" xfId="1" applyFont="1" applyFill="1" applyAlignment="1">
      <alignment horizontal="center" vertical="center"/>
    </xf>
    <xf numFmtId="0" fontId="2" fillId="10" borderId="0" xfId="1" applyFont="1" applyFill="1" applyAlignment="1">
      <alignment horizontal="center"/>
    </xf>
    <xf numFmtId="0" fontId="2" fillId="0" borderId="0" xfId="1" applyFont="1" applyAlignment="1">
      <alignment vertical="top" wrapText="1"/>
    </xf>
  </cellXfs>
  <cellStyles count="9">
    <cellStyle name="Hyperlink" xfId="6" builtinId="8"/>
    <cellStyle name="Milliers 2" xfId="8" xr:uid="{00000000-0005-0000-0000-000001000000}"/>
    <cellStyle name="Normal" xfId="0" builtinId="0"/>
    <cellStyle name="Normal 2" xfId="1" xr:uid="{00000000-0005-0000-0000-000003000000}"/>
    <cellStyle name="Normal 2 2 2" xfId="2" xr:uid="{00000000-0005-0000-0000-000004000000}"/>
    <cellStyle name="Normal 2 4" xfId="3" xr:uid="{00000000-0005-0000-0000-000005000000}"/>
    <cellStyle name="Normal 2 4 2 2" xfId="4" xr:uid="{00000000-0005-0000-0000-000006000000}"/>
    <cellStyle name="Normal 3" xfId="5" xr:uid="{00000000-0005-0000-0000-000007000000}"/>
    <cellStyle name="Pourcentage 2" xfId="7" xr:uid="{00000000-0005-0000-0000-000008000000}"/>
  </cellStyles>
  <dxfs count="37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1C5"/>
        </patternFill>
      </fill>
    </dxf>
    <dxf>
      <font>
        <b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4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144000</xdr:colOff>
      <xdr:row>5</xdr:row>
      <xdr:rowOff>180000</xdr:rowOff>
    </xdr:to>
    <xdr:pic>
      <xdr:nvPicPr>
        <xdr:cNvPr id="2" name="Image 1" descr="http://www.e-service.admin.ch/delimo/images/a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858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1</xdr:rowOff>
    </xdr:from>
    <xdr:to>
      <xdr:col>1</xdr:col>
      <xdr:colOff>144000</xdr:colOff>
      <xdr:row>8</xdr:row>
      <xdr:rowOff>182794</xdr:rowOff>
    </xdr:to>
    <xdr:pic>
      <xdr:nvPicPr>
        <xdr:cNvPr id="3" name="Image 2" descr="http://www.e-service.admin.ch/delimo/images/b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695451"/>
          <a:ext cx="144000" cy="18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144000</xdr:colOff>
      <xdr:row>9</xdr:row>
      <xdr:rowOff>178031</xdr:rowOff>
    </xdr:to>
    <xdr:pic>
      <xdr:nvPicPr>
        <xdr:cNvPr id="4" name="Image 3" descr="http://www.e-service.admin.ch/delimo/images/bl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898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144000</xdr:colOff>
      <xdr:row>10</xdr:row>
      <xdr:rowOff>178031</xdr:rowOff>
    </xdr:to>
    <xdr:pic>
      <xdr:nvPicPr>
        <xdr:cNvPr id="5" name="Image 4" descr="http://www.e-service.admin.ch/delimo/images/b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1018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144000</xdr:colOff>
      <xdr:row>11</xdr:row>
      <xdr:rowOff>178031</xdr:rowOff>
    </xdr:to>
    <xdr:pic>
      <xdr:nvPicPr>
        <xdr:cNvPr id="6" name="Image 5" descr="http://www.e-service.admin.ch/delimo/images/fr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3050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144000</xdr:colOff>
      <xdr:row>12</xdr:row>
      <xdr:rowOff>180000</xdr:rowOff>
    </xdr:to>
    <xdr:pic>
      <xdr:nvPicPr>
        <xdr:cNvPr id="7" name="Image 6" descr="http://www.e-service.admin.ch/delimo/images/ge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508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144000</xdr:colOff>
      <xdr:row>13</xdr:row>
      <xdr:rowOff>178031</xdr:rowOff>
    </xdr:to>
    <xdr:pic>
      <xdr:nvPicPr>
        <xdr:cNvPr id="8" name="Image 7" descr="http://www.e-service.admin.ch/delimo/images/gl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7114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144000</xdr:colOff>
      <xdr:row>14</xdr:row>
      <xdr:rowOff>178031</xdr:rowOff>
    </xdr:to>
    <xdr:pic>
      <xdr:nvPicPr>
        <xdr:cNvPr id="9" name="Image 8" descr="http://www.e-service.admin.ch/delimo/images/gr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914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1</xdr:rowOff>
    </xdr:from>
    <xdr:to>
      <xdr:col>1</xdr:col>
      <xdr:colOff>144000</xdr:colOff>
      <xdr:row>15</xdr:row>
      <xdr:rowOff>164014</xdr:rowOff>
    </xdr:to>
    <xdr:pic>
      <xdr:nvPicPr>
        <xdr:cNvPr id="10" name="Image 9" descr="http://www.e-service.admin.ch/delimo/images/ju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17851"/>
          <a:ext cx="144000" cy="164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144000</xdr:colOff>
      <xdr:row>16</xdr:row>
      <xdr:rowOff>180000</xdr:rowOff>
    </xdr:to>
    <xdr:pic>
      <xdr:nvPicPr>
        <xdr:cNvPr id="11" name="Image 10" descr="http://www.e-service.admin.ch/delimo/images/lu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321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144000</xdr:colOff>
      <xdr:row>17</xdr:row>
      <xdr:rowOff>180000</xdr:rowOff>
    </xdr:to>
    <xdr:pic>
      <xdr:nvPicPr>
        <xdr:cNvPr id="12" name="Image 11" descr="http://www.e-service.admin.ch/delimo/images/ne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524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144000</xdr:colOff>
      <xdr:row>18</xdr:row>
      <xdr:rowOff>178030</xdr:rowOff>
    </xdr:to>
    <xdr:pic>
      <xdr:nvPicPr>
        <xdr:cNvPr id="13" name="Image 12" descr="http://www.e-service.admin.ch/delimo/images/nw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727450"/>
          <a:ext cx="144000" cy="18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144000</xdr:colOff>
      <xdr:row>19</xdr:row>
      <xdr:rowOff>178031</xdr:rowOff>
    </xdr:to>
    <xdr:pic>
      <xdr:nvPicPr>
        <xdr:cNvPr id="14" name="Image 13" descr="http://www.e-service.admin.ch/delimo/images/ow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930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20</xdr:row>
      <xdr:rowOff>0</xdr:rowOff>
    </xdr:from>
    <xdr:ext cx="144000" cy="178412"/>
    <xdr:pic>
      <xdr:nvPicPr>
        <xdr:cNvPr id="15" name="Image 14" descr="http://www.e-service.admin.ch/delimo/images/sg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133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144000" cy="180000"/>
    <xdr:pic>
      <xdr:nvPicPr>
        <xdr:cNvPr id="16" name="Image 15" descr="http://www.e-service.admin.ch/delimo/images/sh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337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144000" cy="178412"/>
    <xdr:pic>
      <xdr:nvPicPr>
        <xdr:cNvPr id="17" name="Image 16" descr="http://www.e-service.admin.ch/delimo/images/so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540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144000" cy="178412"/>
    <xdr:pic>
      <xdr:nvPicPr>
        <xdr:cNvPr id="18" name="Image 17" descr="http://www.e-service.admin.ch/delimo/images/sz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743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1</xdr:rowOff>
    </xdr:from>
    <xdr:ext cx="144000" cy="178413"/>
    <xdr:pic>
      <xdr:nvPicPr>
        <xdr:cNvPr id="19" name="Image 18" descr="http://www.e-service.admin.ch/delimo/images/tg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946651"/>
          <a:ext cx="144000" cy="178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144000" cy="178412"/>
    <xdr:pic>
      <xdr:nvPicPr>
        <xdr:cNvPr id="20" name="Image 19" descr="http://www.e-service.admin.ch/delimo/images/ti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149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144000" cy="178412"/>
    <xdr:pic>
      <xdr:nvPicPr>
        <xdr:cNvPr id="21" name="Image 20" descr="http://www.e-service.admin.ch/delimo/images/ur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3530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44000" cy="178412"/>
    <xdr:pic>
      <xdr:nvPicPr>
        <xdr:cNvPr id="22" name="Image 21" descr="http://www.e-service.admin.ch/delimo/images/vd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556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144000" cy="178412"/>
    <xdr:pic>
      <xdr:nvPicPr>
        <xdr:cNvPr id="23" name="Image 22" descr="http://www.e-service.admin.ch/delimo/images/vs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759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144000" cy="180000"/>
    <xdr:pic>
      <xdr:nvPicPr>
        <xdr:cNvPr id="24" name="Image 23" descr="http://www.e-service.admin.ch/delimo/images/zg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9626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145282" cy="180000"/>
    <xdr:pic>
      <xdr:nvPicPr>
        <xdr:cNvPr id="25" name="Image 24" descr="http://www.e-service.admin.ch/delimo/images/zh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165850"/>
          <a:ext cx="145282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6</xdr:row>
      <xdr:rowOff>202406</xdr:rowOff>
    </xdr:from>
    <xdr:to>
      <xdr:col>1</xdr:col>
      <xdr:colOff>144000</xdr:colOff>
      <xdr:row>7</xdr:row>
      <xdr:rowOff>178030</xdr:rowOff>
    </xdr:to>
    <xdr:pic>
      <xdr:nvPicPr>
        <xdr:cNvPr id="26" name="Image 25" descr="http://www.e-service.admin.ch/delimo/images/ar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91456"/>
          <a:ext cx="144000" cy="185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144000</xdr:colOff>
      <xdr:row>6</xdr:row>
      <xdr:rowOff>180000</xdr:rowOff>
    </xdr:to>
    <xdr:pic>
      <xdr:nvPicPr>
        <xdr:cNvPr id="27" name="Image 26" descr="http://www.e-service.admin.ch/delimo/images/ai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89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1934465</xdr:colOff>
      <xdr:row>0</xdr:row>
      <xdr:rowOff>13484</xdr:rowOff>
    </xdr:from>
    <xdr:to>
      <xdr:col>10</xdr:col>
      <xdr:colOff>2145179</xdr:colOff>
      <xdr:row>1</xdr:row>
      <xdr:rowOff>76574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9579" b="9625"/>
        <a:stretch/>
      </xdr:blipFill>
      <xdr:spPr>
        <a:xfrm>
          <a:off x="9789415" y="13484"/>
          <a:ext cx="204364" cy="342490"/>
        </a:xfrm>
        <a:prstGeom prst="rect">
          <a:avLst/>
        </a:prstGeom>
      </xdr:spPr>
    </xdr:pic>
    <xdr:clientData/>
  </xdr:twoCellAnchor>
  <xdr:twoCellAnchor editAs="oneCell">
    <xdr:from>
      <xdr:col>10</xdr:col>
      <xdr:colOff>2269314</xdr:colOff>
      <xdr:row>0</xdr:row>
      <xdr:rowOff>13314</xdr:rowOff>
    </xdr:from>
    <xdr:to>
      <xdr:col>10</xdr:col>
      <xdr:colOff>2486960</xdr:colOff>
      <xdr:row>1</xdr:row>
      <xdr:rowOff>84045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2582" b="7715"/>
        <a:stretch/>
      </xdr:blipFill>
      <xdr:spPr>
        <a:xfrm>
          <a:off x="10124264" y="13314"/>
          <a:ext cx="211296" cy="350131"/>
        </a:xfrm>
        <a:prstGeom prst="rect">
          <a:avLst/>
        </a:prstGeom>
      </xdr:spPr>
    </xdr:pic>
    <xdr:clientData/>
  </xdr:twoCellAnchor>
  <xdr:twoCellAnchor editAs="oneCell">
    <xdr:from>
      <xdr:col>10</xdr:col>
      <xdr:colOff>2613520</xdr:colOff>
      <xdr:row>0</xdr:row>
      <xdr:rowOff>0</xdr:rowOff>
    </xdr:from>
    <xdr:to>
      <xdr:col>10</xdr:col>
      <xdr:colOff>3028950</xdr:colOff>
      <xdr:row>1</xdr:row>
      <xdr:rowOff>96097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6257"/>
        <a:stretch/>
      </xdr:blipFill>
      <xdr:spPr>
        <a:xfrm>
          <a:off x="10468470" y="0"/>
          <a:ext cx="415430" cy="375497"/>
        </a:xfrm>
        <a:prstGeom prst="rect">
          <a:avLst/>
        </a:prstGeom>
      </xdr:spPr>
    </xdr:pic>
    <xdr:clientData/>
  </xdr:twoCellAnchor>
  <xdr:twoCellAnchor editAs="oneCell">
    <xdr:from>
      <xdr:col>10</xdr:col>
      <xdr:colOff>1579624</xdr:colOff>
      <xdr:row>0</xdr:row>
      <xdr:rowOff>785</xdr:rowOff>
    </xdr:from>
    <xdr:to>
      <xdr:col>10</xdr:col>
      <xdr:colOff>1800412</xdr:colOff>
      <xdr:row>1</xdr:row>
      <xdr:rowOff>84046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4041" b="8937"/>
        <a:stretch/>
      </xdr:blipFill>
      <xdr:spPr>
        <a:xfrm>
          <a:off x="9434574" y="785"/>
          <a:ext cx="220788" cy="3626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1168400</xdr:colOff>
      <xdr:row>0</xdr:row>
      <xdr:rowOff>8211</xdr:rowOff>
    </xdr:from>
    <xdr:to>
      <xdr:col>10</xdr:col>
      <xdr:colOff>1720850</xdr:colOff>
      <xdr:row>1</xdr:row>
      <xdr:rowOff>106199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499" b="11844"/>
        <a:stretch/>
      </xdr:blipFill>
      <xdr:spPr>
        <a:xfrm>
          <a:off x="9023350" y="8211"/>
          <a:ext cx="552450" cy="371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dastre.ch/de/av/result/layer.html" TargetMode="External"/><Relationship Id="rId2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using-stat.ch/files/Traitement_erreurs_DE.pdf" TargetMode="External"/><Relationship Id="rId2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1" Type="http://schemas.openxmlformats.org/officeDocument/2006/relationships/hyperlink" Target="https://www.housing-stat.ch/files/Umsetzungskonzept_Erweiterung_DE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ap.geo.admin.ch/?topic=ech&amp;lang=de&amp;bgLayer=ch.swisstopo.pixelkarte-grau&amp;layers=ch.swisstopo-vd.ortschaftenverzeichnis_plz,ch.swisstopo.amtliches-strassenverzeichnis,ch.bfs.gebaeude_wohnungs_register,KML||https://tinyurl.com/liste3plz" TargetMode="External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map.geo.admin.ch/?zoom=13&amp;E=2803144&amp;N=1131927.375&amp;layers=ch.kantone.cadastralwebmap-farbe,ch.swisstopo.amtliches-strassenverzeichnis,ch.bfs.gebaeude_wohnungs_register,KML||https://tinyurl.com/yy7ya4g9/GR/3561_bdg_erw.kml" TargetMode="External"/><Relationship Id="rId671" Type="http://schemas.openxmlformats.org/officeDocument/2006/relationships/hyperlink" Target="https://map.geo.admin.ch/?zoom=13&amp;E=2728573.986&amp;N=1179494.825&amp;layers=ch.kantone.cadastralwebmap-farbe,ch.swisstopo.amtliches-strassenverzeichnis,ch.bfs.gebaeude_wohnungs_register,KML||https://tinyurl.com/yy7ya4g9/GR/3988_bdg_erw.kml" TargetMode="External"/><Relationship Id="rId21" Type="http://schemas.openxmlformats.org/officeDocument/2006/relationships/hyperlink" Target="https://map.geo.admin.ch/?zoom=13&amp;E=2765057.499&amp;N=1154974.999&amp;layers=ch.kantone.cadastralwebmap-farbe,ch.swisstopo.amtliches-strassenverzeichnis,ch.bfs.gebaeude_wohnungs_register,KML||https://tinyurl.com/yy7ya4g9/GR/3543_bdg_erw.kml" TargetMode="External"/><Relationship Id="rId324" Type="http://schemas.openxmlformats.org/officeDocument/2006/relationships/hyperlink" Target="https://map.geo.admin.ch/?zoom=13&amp;E=2781970.75&amp;N=1148615&amp;layers=ch.kantone.cadastralwebmap-farbe,ch.swisstopo.amtliches-strassenverzeichnis,ch.bfs.gebaeude_wohnungs_register,KML||https://tinyurl.com/yy7ya4g9/GR/3790_bdg_erw.kml" TargetMode="External"/><Relationship Id="rId531" Type="http://schemas.openxmlformats.org/officeDocument/2006/relationships/hyperlink" Target="https://map.geo.admin.ch/?zoom=13&amp;E=2761386.261&amp;N=1202951.443&amp;layers=ch.kantone.cadastralwebmap-farbe,ch.swisstopo.amtliches-strassenverzeichnis,ch.bfs.gebaeude_wohnungs_register,KML||https://tinyurl.com/yy7ya4g9/GR/3955_bdg_erw.kml" TargetMode="External"/><Relationship Id="rId629" Type="http://schemas.openxmlformats.org/officeDocument/2006/relationships/hyperlink" Target="https://map.geo.admin.ch/?zoom=13&amp;E=2709728.238&amp;N=1175667.82&amp;layers=ch.kantone.cadastralwebmap-farbe,ch.swisstopo.amtliches-strassenverzeichnis,ch.bfs.gebaeude_wohnungs_register,KML||https://tinyurl.com/yy7ya4g9/GR/3982_bdg_erw.kml" TargetMode="External"/><Relationship Id="rId170" Type="http://schemas.openxmlformats.org/officeDocument/2006/relationships/hyperlink" Target="https://map.geo.admin.ch/?zoom=13&amp;E=2752136&amp;N=1176473&amp;layers=ch.kantone.cadastralwebmap-farbe,ch.swisstopo.amtliches-strassenverzeichnis,ch.bfs.gebaeude_wohnungs_register,KML||https://tinyurl.com/yy7ya4g9/GR/3661_bdg_erw.kml" TargetMode="External"/><Relationship Id="rId268" Type="http://schemas.openxmlformats.org/officeDocument/2006/relationships/hyperlink" Target="https://map.geo.admin.ch/?zoom=13&amp;E=2785297.398&amp;N=1153996.192&amp;layers=ch.kantone.cadastralwebmap-farbe,ch.swisstopo.amtliches-strassenverzeichnis,ch.bfs.gebaeude_wohnungs_register,KML||https://tinyurl.com/yy7ya4g9/GR/3782_bdg_erw.kml" TargetMode="External"/><Relationship Id="rId475" Type="http://schemas.openxmlformats.org/officeDocument/2006/relationships/hyperlink" Target="https://map.geo.admin.ch/?zoom=13&amp;E=2762715&amp;N=1201452&amp;layers=ch.kantone.cadastralwebmap-farbe,ch.swisstopo.amtliches-strassenverzeichnis,ch.bfs.gebaeude_wohnungs_register,KML||https://tinyurl.com/yy7ya4g9/GR/3955_bdg_erw.kml" TargetMode="External"/><Relationship Id="rId682" Type="http://schemas.openxmlformats.org/officeDocument/2006/relationships/hyperlink" Target="https://map.geo.admin.ch/?zoom=13&amp;E=2726474&amp;N=1173151&amp;layers=ch.kantone.cadastralwebmap-farbe,ch.swisstopo.amtliches-strassenverzeichnis,ch.bfs.gebaeude_wohnungs_register,KML||https://tinyurl.com/yy7ya4g9/GR/3988_bdg_erw.kml" TargetMode="External"/><Relationship Id="rId32" Type="http://schemas.openxmlformats.org/officeDocument/2006/relationships/hyperlink" Target="https://map.geo.admin.ch/?zoom=13&amp;E=2807336.25&amp;N=1125749.375&amp;layers=ch.kantone.cadastralwebmap-farbe,ch.swisstopo.amtliches-strassenverzeichnis,ch.bfs.gebaeude_wohnungs_register,KML||https://tinyurl.com/yy7ya4g9/GR/3551_bdg_erw.kml" TargetMode="External"/><Relationship Id="rId128" Type="http://schemas.openxmlformats.org/officeDocument/2006/relationships/hyperlink" Target="https://map.geo.admin.ch/?zoom=13&amp;E=2801863.5&amp;N=1132775.375&amp;layers=ch.kantone.cadastralwebmap-farbe,ch.swisstopo.amtliches-strassenverzeichnis,ch.bfs.gebaeude_wohnungs_register,KML||https://tinyurl.com/yy7ya4g9/GR/3561_bdg_erw.kml" TargetMode="External"/><Relationship Id="rId335" Type="http://schemas.openxmlformats.org/officeDocument/2006/relationships/hyperlink" Target="https://map.geo.admin.ch/?zoom=13&amp;E=2781087.5&amp;N=1147950.5&amp;layers=ch.kantone.cadastralwebmap-farbe,ch.swisstopo.amtliches-strassenverzeichnis,ch.bfs.gebaeude_wohnungs_register,KML||https://tinyurl.com/yy7ya4g9/GR/3790_bdg_erw.kml" TargetMode="External"/><Relationship Id="rId542" Type="http://schemas.openxmlformats.org/officeDocument/2006/relationships/hyperlink" Target="https://map.geo.admin.ch/?zoom=13&amp;E=2762596.24&amp;N=1201591.27&amp;layers=ch.kantone.cadastralwebmap-farbe,ch.swisstopo.amtliches-strassenverzeichnis,ch.bfs.gebaeude_wohnungs_register,KML||https://tinyurl.com/yy7ya4g9/GR/3955_bdg_erw.kml" TargetMode="External"/><Relationship Id="rId181" Type="http://schemas.openxmlformats.org/officeDocument/2006/relationships/hyperlink" Target="https://map.geo.admin.ch/?zoom=13&amp;E=2751406&amp;N=1176007&amp;layers=ch.kantone.cadastralwebmap-farbe,ch.swisstopo.amtliches-strassenverzeichnis,ch.bfs.gebaeude_wohnungs_register,KML||https://tinyurl.com/yy7ya4g9/GR/3661_bdg_erw.kml" TargetMode="External"/><Relationship Id="rId402" Type="http://schemas.openxmlformats.org/officeDocument/2006/relationships/hyperlink" Target="https://map.geo.admin.ch/?zoom=13&amp;E=2732424&amp;N=1123569&amp;layers=ch.kantone.cadastralwebmap-farbe,ch.swisstopo.amtliches-strassenverzeichnis,ch.bfs.gebaeude_wohnungs_register,KML||https://tinyurl.com/yy7ya4g9/GR/3832_bdg_erw.kml" TargetMode="External"/><Relationship Id="rId279" Type="http://schemas.openxmlformats.org/officeDocument/2006/relationships/hyperlink" Target="https://map.geo.admin.ch/?zoom=13&amp;E=2788627.11&amp;N=1151871.145&amp;layers=ch.kantone.cadastralwebmap-farbe,ch.swisstopo.amtliches-strassenverzeichnis,ch.bfs.gebaeude_wohnungs_register,KML||https://tinyurl.com/yy7ya4g9/GR/3784_bdg_erw.kml" TargetMode="External"/><Relationship Id="rId486" Type="http://schemas.openxmlformats.org/officeDocument/2006/relationships/hyperlink" Target="https://map.geo.admin.ch/?zoom=13&amp;E=2760262&amp;N=1203256&amp;layers=ch.kantone.cadastralwebmap-farbe,ch.swisstopo.amtliches-strassenverzeichnis,ch.bfs.gebaeude_wohnungs_register,KML||https://tinyurl.com/yy7ya4g9/GR/3955_bdg_erw.kml" TargetMode="External"/><Relationship Id="rId43" Type="http://schemas.openxmlformats.org/officeDocument/2006/relationships/hyperlink" Target="https://map.geo.admin.ch/?zoom=13&amp;E=2801423&amp;N=1135198&amp;layers=ch.kantone.cadastralwebmap-farbe,ch.swisstopo.amtliches-strassenverzeichnis,ch.bfs.gebaeude_wohnungs_register,KML||https://tinyurl.com/yy7ya4g9/GR/3561_bdg_erw.kml" TargetMode="External"/><Relationship Id="rId139" Type="http://schemas.openxmlformats.org/officeDocument/2006/relationships/hyperlink" Target="https://map.geo.admin.ch/?zoom=13&amp;E=2738702.742&amp;N=1185008.669&amp;layers=ch.kantone.cadastralwebmap-farbe,ch.swisstopo.amtliches-strassenverzeichnis,ch.bfs.gebaeude_wohnungs_register,KML||https://tinyurl.com/yy7ya4g9/GR/3575_bdg_erw.kml" TargetMode="External"/><Relationship Id="rId346" Type="http://schemas.openxmlformats.org/officeDocument/2006/relationships/hyperlink" Target="https://map.geo.admin.ch/?zoom=13&amp;E=2793048.083&amp;N=1163981.604&amp;layers=ch.kantone.cadastralwebmap-farbe,ch.swisstopo.amtliches-strassenverzeichnis,ch.bfs.gebaeude_wohnungs_register,KML||https://tinyurl.com/yy7ya4g9/GR/3791_bdg_erw.kml" TargetMode="External"/><Relationship Id="rId553" Type="http://schemas.openxmlformats.org/officeDocument/2006/relationships/hyperlink" Target="https://map.geo.admin.ch/?zoom=13&amp;E=2759162&amp;N=1204523.6&amp;layers=ch.kantone.cadastralwebmap-farbe,ch.swisstopo.amtliches-strassenverzeichnis,ch.bfs.gebaeude_wohnungs_register,KML||https://tinyurl.com/yy7ya4g9/GR/3955_bdg_erw.kml" TargetMode="External"/><Relationship Id="rId192" Type="http://schemas.openxmlformats.org/officeDocument/2006/relationships/hyperlink" Target="https://map.geo.admin.ch/?zoom=13&amp;E=2751683&amp;N=1179693&amp;layers=ch.kantone.cadastralwebmap-farbe,ch.swisstopo.amtliches-strassenverzeichnis,ch.bfs.gebaeude_wohnungs_register,KML||https://tinyurl.com/yy7ya4g9/GR/3661_bdg_erw.kml" TargetMode="External"/><Relationship Id="rId206" Type="http://schemas.openxmlformats.org/officeDocument/2006/relationships/hyperlink" Target="https://map.geo.admin.ch/?zoom=13&amp;E=2741007.363&amp;N=1183639.317&amp;layers=ch.kantone.cadastralwebmap-farbe,ch.swisstopo.amtliches-strassenverzeichnis,ch.bfs.gebaeude_wohnungs_register,KML||https://tinyurl.com/yy7ya4g9/GR/3672_bdg_erw.kml" TargetMode="External"/><Relationship Id="rId413" Type="http://schemas.openxmlformats.org/officeDocument/2006/relationships/hyperlink" Target="https://map.geo.admin.ch/?zoom=13&amp;E=2728731.3&amp;N=1121986.9&amp;layers=ch.kantone.cadastralwebmap-farbe,ch.swisstopo.amtliches-strassenverzeichnis,ch.bfs.gebaeude_wohnungs_register,KML||https://tinyurl.com/yy7ya4g9/GR/3835_bdg_erw.kml" TargetMode="External"/><Relationship Id="rId497" Type="http://schemas.openxmlformats.org/officeDocument/2006/relationships/hyperlink" Target="https://map.geo.admin.ch/?zoom=13&amp;E=2762808&amp;N=1201979&amp;layers=ch.kantone.cadastralwebmap-farbe,ch.swisstopo.amtliches-strassenverzeichnis,ch.bfs.gebaeude_wohnungs_register,KML||https://tinyurl.com/yy7ya4g9/GR/3955_bdg_erw.kml" TargetMode="External"/><Relationship Id="rId620" Type="http://schemas.openxmlformats.org/officeDocument/2006/relationships/hyperlink" Target="https://map.geo.admin.ch/?zoom=13&amp;E=2725602.507&amp;N=1180596.943&amp;layers=ch.kantone.cadastralwebmap-farbe,ch.swisstopo.amtliches-strassenverzeichnis,ch.bfs.gebaeude_wohnungs_register,KML||https://tinyurl.com/yy7ya4g9/GR/3981_bdg_erw.kml" TargetMode="External"/><Relationship Id="rId357" Type="http://schemas.openxmlformats.org/officeDocument/2006/relationships/hyperlink" Target="https://map.geo.admin.ch/?zoom=13&amp;E=2791880.583&amp;N=1163992.708&amp;layers=ch.kantone.cadastralwebmap-farbe,ch.swisstopo.amtliches-strassenverzeichnis,ch.bfs.gebaeude_wohnungs_register,KML||https://tinyurl.com/yy7ya4g9/GR/3791_bdg_erw.kml" TargetMode="External"/><Relationship Id="rId54" Type="http://schemas.openxmlformats.org/officeDocument/2006/relationships/hyperlink" Target="https://map.geo.admin.ch/?zoom=13&amp;E=2800483.538&amp;N=1134398.733&amp;layers=ch.kantone.cadastralwebmap-farbe,ch.swisstopo.amtliches-strassenverzeichnis,ch.bfs.gebaeude_wohnungs_register,KML||https://tinyurl.com/yy7ya4g9/GR/3561_bdg_erw.kml" TargetMode="External"/><Relationship Id="rId217" Type="http://schemas.openxmlformats.org/officeDocument/2006/relationships/hyperlink" Target="https://map.geo.admin.ch/?zoom=13&amp;E=2753028&amp;N=1181167&amp;layers=ch.kantone.cadastralwebmap-farbe,ch.swisstopo.amtliches-strassenverzeichnis,ch.bfs.gebaeude_wohnungs_register,KML||https://tinyurl.com/yy7ya4g9/GR/3673_bdg_erw.kml" TargetMode="External"/><Relationship Id="rId564" Type="http://schemas.openxmlformats.org/officeDocument/2006/relationships/hyperlink" Target="https://map.geo.admin.ch/?zoom=13&amp;E=2762261.774&amp;N=1201287.823&amp;layers=ch.kantone.cadastralwebmap-farbe,ch.swisstopo.amtliches-strassenverzeichnis,ch.bfs.gebaeude_wohnungs_register,KML||https://tinyurl.com/yy7ya4g9/GR/3955_bdg_erw.kml" TargetMode="External"/><Relationship Id="rId424" Type="http://schemas.openxmlformats.org/officeDocument/2006/relationships/hyperlink" Target="https://map.geo.admin.ch/?zoom=13&amp;E=2770991.234&amp;N=1183545.455&amp;layers=ch.kantone.cadastralwebmap-farbe,ch.swisstopo.amtliches-strassenverzeichnis,ch.bfs.gebaeude_wohnungs_register,KML||https://tinyurl.com/yy7ya4g9/GR/3921_bdg_erw.kml" TargetMode="External"/><Relationship Id="rId631" Type="http://schemas.openxmlformats.org/officeDocument/2006/relationships/hyperlink" Target="https://map.geo.admin.ch/?zoom=13&amp;E=2715782.965&amp;N=1174010.931&amp;layers=ch.kantone.cadastralwebmap-farbe,ch.swisstopo.amtliches-strassenverzeichnis,ch.bfs.gebaeude_wohnungs_register,KML||https://tinyurl.com/yy7ya4g9/GR/3985_bdg_erw.kml" TargetMode="External"/><Relationship Id="rId270" Type="http://schemas.openxmlformats.org/officeDocument/2006/relationships/hyperlink" Target="https://map.geo.admin.ch/?zoom=13&amp;E=2785688&amp;N=1154209&amp;layers=ch.kantone.cadastralwebmap-farbe,ch.swisstopo.amtliches-strassenverzeichnis,ch.bfs.gebaeude_wohnungs_register,KML||https://tinyurl.com/yy7ya4g9/GR/3782_bdg_erw.kml" TargetMode="External"/><Relationship Id="rId65" Type="http://schemas.openxmlformats.org/officeDocument/2006/relationships/hyperlink" Target="https://map.geo.admin.ch/?zoom=13&amp;E=2801529.5&amp;N=1132974.125&amp;layers=ch.kantone.cadastralwebmap-farbe,ch.swisstopo.amtliches-strassenverzeichnis,ch.bfs.gebaeude_wohnungs_register,KML||https://tinyurl.com/yy7ya4g9/GR/3561_bdg_erw.kml" TargetMode="External"/><Relationship Id="rId130" Type="http://schemas.openxmlformats.org/officeDocument/2006/relationships/hyperlink" Target="https://map.geo.admin.ch/?zoom=13&amp;E=2802315.75&amp;N=1140321.625&amp;layers=ch.kantone.cadastralwebmap-farbe,ch.swisstopo.amtliches-strassenverzeichnis,ch.bfs.gebaeude_wohnungs_register,KML||https://tinyurl.com/yy7ya4g9/GR/3561_bdg_erw.kml" TargetMode="External"/><Relationship Id="rId368" Type="http://schemas.openxmlformats.org/officeDocument/2006/relationships/hyperlink" Target="https://map.geo.admin.ch/?zoom=13&amp;E=2768139.462&amp;N=1135568.264&amp;layers=ch.kantone.cadastralwebmap-farbe,ch.swisstopo.amtliches-strassenverzeichnis,ch.bfs.gebaeude_wohnungs_register,KML||https://tinyurl.com/yy7ya4g9/GR/3792_bdg_erw.kml" TargetMode="External"/><Relationship Id="rId575" Type="http://schemas.openxmlformats.org/officeDocument/2006/relationships/hyperlink" Target="https://map.geo.admin.ch/?zoom=13&amp;E=2761155.758&amp;N=1203337.855&amp;layers=ch.kantone.cadastralwebmap-farbe,ch.swisstopo.amtliches-strassenverzeichnis,ch.bfs.gebaeude_wohnungs_register,KML||https://tinyurl.com/yy7ya4g9/GR/3955_bdg_erw.kml" TargetMode="External"/><Relationship Id="rId228" Type="http://schemas.openxmlformats.org/officeDocument/2006/relationships/hyperlink" Target="https://map.geo.admin.ch/?zoom=13&amp;E=2751884.823&amp;N=1187919.698&amp;layers=ch.kantone.cadastralwebmap-farbe,ch.swisstopo.amtliches-strassenverzeichnis,ch.bfs.gebaeude_wohnungs_register,KML||https://tinyurl.com/yy7ya4g9/GR/3722_bdg_erw.kml" TargetMode="External"/><Relationship Id="rId435" Type="http://schemas.openxmlformats.org/officeDocument/2006/relationships/hyperlink" Target="https://map.geo.admin.ch/?zoom=13&amp;E=2771697.321&amp;N=1183773.213&amp;layers=ch.kantone.cadastralwebmap-farbe,ch.swisstopo.amtliches-strassenverzeichnis,ch.bfs.gebaeude_wohnungs_register,KML||https://tinyurl.com/yy7ya4g9/GR/3921_bdg_erw.kml" TargetMode="External"/><Relationship Id="rId642" Type="http://schemas.openxmlformats.org/officeDocument/2006/relationships/hyperlink" Target="https://map.geo.admin.ch/?zoom=13&amp;E=2730207.154&amp;N=1179882.955&amp;layers=ch.kantone.cadastralwebmap-farbe,ch.swisstopo.amtliches-strassenverzeichnis,ch.bfs.gebaeude_wohnungs_register,KML||https://tinyurl.com/yy7ya4g9/GR/3988_bdg_erw.kml" TargetMode="External"/><Relationship Id="rId281" Type="http://schemas.openxmlformats.org/officeDocument/2006/relationships/hyperlink" Target="https://map.geo.admin.ch/?zoom=13&amp;E=2790783.6&amp;N=1161505.699&amp;layers=ch.kantone.cadastralwebmap-farbe,ch.swisstopo.amtliches-strassenverzeichnis,ch.bfs.gebaeude_wohnungs_register,KML||https://tinyurl.com/yy7ya4g9/GR/3785_bdg_erw.kml" TargetMode="External"/><Relationship Id="rId502" Type="http://schemas.openxmlformats.org/officeDocument/2006/relationships/hyperlink" Target="https://map.geo.admin.ch/?zoom=13&amp;E=2761644&amp;N=1202542&amp;layers=ch.kantone.cadastralwebmap-farbe,ch.swisstopo.amtliches-strassenverzeichnis,ch.bfs.gebaeude_wohnungs_register,KML||https://tinyurl.com/yy7ya4g9/GR/3955_bdg_erw.kml" TargetMode="External"/><Relationship Id="rId76" Type="http://schemas.openxmlformats.org/officeDocument/2006/relationships/hyperlink" Target="https://map.geo.admin.ch/?zoom=13&amp;E=2803543.25&amp;N=1130435.375&amp;layers=ch.kantone.cadastralwebmap-farbe,ch.swisstopo.amtliches-strassenverzeichnis,ch.bfs.gebaeude_wohnungs_register,KML||https://tinyurl.com/yy7ya4g9/GR/3561_bdg_erw.kml" TargetMode="External"/><Relationship Id="rId141" Type="http://schemas.openxmlformats.org/officeDocument/2006/relationships/hyperlink" Target="https://map.geo.admin.ch/?zoom=13&amp;E=2733545.517&amp;N=1164570.75&amp;layers=ch.kantone.cadastralwebmap-farbe,ch.swisstopo.amtliches-strassenverzeichnis,ch.bfs.gebaeude_wohnungs_register,KML||https://tinyurl.com/yy7ya4g9/GR/3603_bdg_erw.kml" TargetMode="External"/><Relationship Id="rId379" Type="http://schemas.openxmlformats.org/officeDocument/2006/relationships/hyperlink" Target="https://map.geo.admin.ch/?zoom=13&amp;E=2767970&amp;N=1135820&amp;layers=ch.kantone.cadastralwebmap-farbe,ch.swisstopo.amtliches-strassenverzeichnis,ch.bfs.gebaeude_wohnungs_register,KML||https://tinyurl.com/yy7ya4g9/GR/3792_bdg_erw.kml" TargetMode="External"/><Relationship Id="rId586" Type="http://schemas.openxmlformats.org/officeDocument/2006/relationships/hyperlink" Target="https://map.geo.admin.ch/?zoom=13&amp;E=2762810.783&amp;N=1201634.823&amp;layers=ch.kantone.cadastralwebmap-farbe,ch.swisstopo.amtliches-strassenverzeichnis,ch.bfs.gebaeude_wohnungs_register,KML||https://tinyurl.com/yy7ya4g9/GR/3955_bdg_erw.kml" TargetMode="External"/><Relationship Id="rId7" Type="http://schemas.openxmlformats.org/officeDocument/2006/relationships/hyperlink" Target="https://map.geo.admin.ch/?zoom=13&amp;E=2761989.186&amp;N=1177149.306&amp;layers=ch.kantone.cadastralwebmap-farbe,ch.swisstopo.amtliches-strassenverzeichnis,ch.bfs.gebaeude_wohnungs_register,KML||https://tinyurl.com/yy7ya4g9/GR/3506_bdg_erw.kml" TargetMode="External"/><Relationship Id="rId239" Type="http://schemas.openxmlformats.org/officeDocument/2006/relationships/hyperlink" Target="https://map.geo.admin.ch/?zoom=13&amp;E=2818728&amp;N=1187567&amp;layers=ch.kantone.cadastralwebmap-farbe,ch.swisstopo.amtliches-strassenverzeichnis,ch.bfs.gebaeude_wohnungs_register,KML||https://tinyurl.com/yy7ya4g9/GR/3762_bdg_erw.kml" TargetMode="External"/><Relationship Id="rId446" Type="http://schemas.openxmlformats.org/officeDocument/2006/relationships/hyperlink" Target="https://map.geo.admin.ch/?zoom=13&amp;E=2762020&amp;N=1196056&amp;layers=ch.kantone.cadastralwebmap-farbe,ch.swisstopo.amtliches-strassenverzeichnis,ch.bfs.gebaeude_wohnungs_register,KML||https://tinyurl.com/yy7ya4g9/GR/3945_bdg_erw.kml" TargetMode="External"/><Relationship Id="rId653" Type="http://schemas.openxmlformats.org/officeDocument/2006/relationships/hyperlink" Target="https://map.geo.admin.ch/?zoom=13&amp;E=2731840.745&amp;N=1180975.548&amp;layers=ch.kantone.cadastralwebmap-farbe,ch.swisstopo.amtliches-strassenverzeichnis,ch.bfs.gebaeude_wohnungs_register,KML||https://tinyurl.com/yy7ya4g9/GR/3988_bdg_erw.kml" TargetMode="External"/><Relationship Id="rId292" Type="http://schemas.openxmlformats.org/officeDocument/2006/relationships/hyperlink" Target="https://map.geo.admin.ch/?zoom=13&amp;E=2786131.25&amp;N=1155981.25&amp;layers=ch.kantone.cadastralwebmap-farbe,ch.swisstopo.amtliches-strassenverzeichnis,ch.bfs.gebaeude_wohnungs_register,KML||https://tinyurl.com/yy7ya4g9/GR/3786_bdg_erw.kml" TargetMode="External"/><Relationship Id="rId306" Type="http://schemas.openxmlformats.org/officeDocument/2006/relationships/hyperlink" Target="https://map.geo.admin.ch/?zoom=13&amp;E=2783320&amp;N=1149728&amp;layers=ch.kantone.cadastralwebmap-farbe,ch.swisstopo.amtliches-strassenverzeichnis,ch.bfs.gebaeude_wohnungs_register,KML||https://tinyurl.com/yy7ya4g9/GR/3787_bdg_erw.kml" TargetMode="External"/><Relationship Id="rId87" Type="http://schemas.openxmlformats.org/officeDocument/2006/relationships/hyperlink" Target="https://map.geo.admin.ch/?zoom=13&amp;E=2802558.75&amp;N=1131784.625&amp;layers=ch.kantone.cadastralwebmap-farbe,ch.swisstopo.amtliches-strassenverzeichnis,ch.bfs.gebaeude_wohnungs_register,KML||https://tinyurl.com/yy7ya4g9/GR/3561_bdg_erw.kml" TargetMode="External"/><Relationship Id="rId513" Type="http://schemas.openxmlformats.org/officeDocument/2006/relationships/hyperlink" Target="https://map.geo.admin.ch/?zoom=13&amp;E=2761421&amp;N=1203293&amp;layers=ch.kantone.cadastralwebmap-farbe,ch.swisstopo.amtliches-strassenverzeichnis,ch.bfs.gebaeude_wohnungs_register,KML||https://tinyurl.com/yy7ya4g9/GR/3955_bdg_erw.kml" TargetMode="External"/><Relationship Id="rId597" Type="http://schemas.openxmlformats.org/officeDocument/2006/relationships/hyperlink" Target="https://map.geo.admin.ch/?zoom=13&amp;E=2761419.762&amp;N=1203112.851&amp;layers=ch.kantone.cadastralwebmap-farbe,ch.swisstopo.amtliches-strassenverzeichnis,ch.bfs.gebaeude_wohnungs_register,KML||https://tinyurl.com/yy7ya4g9/GR/3955_bdg_erw.kml" TargetMode="External"/><Relationship Id="rId152" Type="http://schemas.openxmlformats.org/officeDocument/2006/relationships/hyperlink" Target="https://map.geo.admin.ch/?zoom=13&amp;E=2733174.665&amp;N=1176620.525&amp;layers=ch.kantone.cadastralwebmap-farbe,ch.swisstopo.amtliches-strassenverzeichnis,ch.bfs.gebaeude_wohnungs_register,KML||https://tinyurl.com/yy7ya4g9/GR/3618_bdg_erw.kml" TargetMode="External"/><Relationship Id="rId457" Type="http://schemas.openxmlformats.org/officeDocument/2006/relationships/hyperlink" Target="https://map.geo.admin.ch/?zoom=13&amp;E=2759410&amp;N=1207883&amp;layers=ch.kantone.cadastralwebmap-farbe,ch.swisstopo.amtliches-strassenverzeichnis,ch.bfs.gebaeude_wohnungs_register,KML||https://tinyurl.com/yy7ya4g9/GR/3953_bdg_erw.kml" TargetMode="External"/><Relationship Id="rId664" Type="http://schemas.openxmlformats.org/officeDocument/2006/relationships/hyperlink" Target="https://map.geo.admin.ch/?zoom=13&amp;E=2729660.601&amp;N=1180395.365&amp;layers=ch.kantone.cadastralwebmap-farbe,ch.swisstopo.amtliches-strassenverzeichnis,ch.bfs.gebaeude_wohnungs_register,KML||https://tinyurl.com/yy7ya4g9/GR/3988_bdg_erw.kml" TargetMode="External"/><Relationship Id="rId14" Type="http://schemas.openxmlformats.org/officeDocument/2006/relationships/hyperlink" Target="https://map.geo.admin.ch/?zoom=13&amp;E=2762171&amp;N=1178040&amp;layers=ch.kantone.cadastralwebmap-farbe,ch.swisstopo.amtliches-strassenverzeichnis,ch.bfs.gebaeude_wohnungs_register,KML||https://tinyurl.com/yy7ya4g9/GR/3506_bdg_erw.kml" TargetMode="External"/><Relationship Id="rId317" Type="http://schemas.openxmlformats.org/officeDocument/2006/relationships/hyperlink" Target="https://map.geo.admin.ch/?zoom=13&amp;E=2782250&amp;N=1150140.25&amp;layers=ch.kantone.cadastralwebmap-farbe,ch.swisstopo.amtliches-strassenverzeichnis,ch.bfs.gebaeude_wohnungs_register,KML||https://tinyurl.com/yy7ya4g9/GR/3790_bdg_erw.kml" TargetMode="External"/><Relationship Id="rId524" Type="http://schemas.openxmlformats.org/officeDocument/2006/relationships/hyperlink" Target="https://map.geo.admin.ch/?zoom=13&amp;E=2761494.763&amp;N=1203307.852&amp;layers=ch.kantone.cadastralwebmap-farbe,ch.swisstopo.amtliches-strassenverzeichnis,ch.bfs.gebaeude_wohnungs_register,KML||https://tinyurl.com/yy7ya4g9/GR/3955_bdg_erw.kml" TargetMode="External"/><Relationship Id="rId98" Type="http://schemas.openxmlformats.org/officeDocument/2006/relationships/hyperlink" Target="https://map.geo.admin.ch/?zoom=13&amp;E=2799921.25&amp;N=1136478.125&amp;layers=ch.kantone.cadastralwebmap-farbe,ch.swisstopo.amtliches-strassenverzeichnis,ch.bfs.gebaeude_wohnungs_register,KML||https://tinyurl.com/yy7ya4g9/GR/3561_bdg_erw.kml" TargetMode="External"/><Relationship Id="rId163" Type="http://schemas.openxmlformats.org/officeDocument/2006/relationships/hyperlink" Target="https://map.geo.admin.ch/?zoom=13&amp;E=2731579&amp;N=1176499.75&amp;layers=ch.kantone.cadastralwebmap-farbe,ch.swisstopo.amtliches-strassenverzeichnis,ch.bfs.gebaeude_wohnungs_register,KML||https://tinyurl.com/yy7ya4g9/GR/3618_bdg_erw.kml" TargetMode="External"/><Relationship Id="rId370" Type="http://schemas.openxmlformats.org/officeDocument/2006/relationships/hyperlink" Target="https://map.geo.admin.ch/?zoom=13&amp;E=2765687.183&amp;N=1134739.926&amp;layers=ch.kantone.cadastralwebmap-farbe,ch.swisstopo.amtliches-strassenverzeichnis,ch.bfs.gebaeude_wohnungs_register,KML||https://tinyurl.com/yy7ya4g9/GR/3792_bdg_erw.kml" TargetMode="External"/><Relationship Id="rId230" Type="http://schemas.openxmlformats.org/officeDocument/2006/relationships/hyperlink" Target="https://map.geo.admin.ch/?zoom=13&amp;E=2751884.823&amp;N=1187919.698&amp;layers=ch.kantone.cadastralwebmap-farbe,ch.swisstopo.amtliches-strassenverzeichnis,ch.bfs.gebaeude_wohnungs_register,KML||https://tinyurl.com/yy7ya4g9/GR/3722_bdg_erw.kml" TargetMode="External"/><Relationship Id="rId468" Type="http://schemas.openxmlformats.org/officeDocument/2006/relationships/hyperlink" Target="https://map.geo.admin.ch/?zoom=13&amp;E=2762621.777&amp;N=1204131.392&amp;layers=ch.kantone.cadastralwebmap-farbe,ch.swisstopo.amtliches-strassenverzeichnis,ch.bfs.gebaeude_wohnungs_register,KML||https://tinyurl.com/yy7ya4g9/GR/3955_bdg_erw.kml" TargetMode="External"/><Relationship Id="rId675" Type="http://schemas.openxmlformats.org/officeDocument/2006/relationships/hyperlink" Target="https://map.geo.admin.ch/?zoom=13&amp;E=2728577.067&amp;N=1179813.345&amp;layers=ch.kantone.cadastralwebmap-farbe,ch.swisstopo.amtliches-strassenverzeichnis,ch.bfs.gebaeude_wohnungs_register,KML||https://tinyurl.com/yy7ya4g9/GR/3988_bdg_erw.kml" TargetMode="External"/><Relationship Id="rId25" Type="http://schemas.openxmlformats.org/officeDocument/2006/relationships/hyperlink" Target="https://map.geo.admin.ch/?zoom=13&amp;E=2807626.5&amp;N=1125177&amp;layers=ch.kantone.cadastralwebmap-farbe,ch.swisstopo.amtliches-strassenverzeichnis,ch.bfs.gebaeude_wohnungs_register,KML||https://tinyurl.com/yy7ya4g9/GR/3551_bdg_erw.kml" TargetMode="External"/><Relationship Id="rId328" Type="http://schemas.openxmlformats.org/officeDocument/2006/relationships/hyperlink" Target="https://map.geo.admin.ch/?zoom=13&amp;E=2782037.5&amp;N=1144511.25&amp;layers=ch.kantone.cadastralwebmap-farbe,ch.swisstopo.amtliches-strassenverzeichnis,ch.bfs.gebaeude_wohnungs_register,KML||https://tinyurl.com/yy7ya4g9/GR/3790_bdg_erw.kml" TargetMode="External"/><Relationship Id="rId535" Type="http://schemas.openxmlformats.org/officeDocument/2006/relationships/hyperlink" Target="https://map.geo.admin.ch/?zoom=13&amp;E=2761387.761&amp;N=1202921.849&amp;layers=ch.kantone.cadastralwebmap-farbe,ch.swisstopo.amtliches-strassenverzeichnis,ch.bfs.gebaeude_wohnungs_register,KML||https://tinyurl.com/yy7ya4g9/GR/3955_bdg_erw.kml" TargetMode="External"/><Relationship Id="rId174" Type="http://schemas.openxmlformats.org/officeDocument/2006/relationships/hyperlink" Target="https://map.geo.admin.ch/?zoom=13&amp;E=2751662.3&amp;N=1179701&amp;layers=ch.kantone.cadastralwebmap-farbe,ch.swisstopo.amtliches-strassenverzeichnis,ch.bfs.gebaeude_wohnungs_register,KML||https://tinyurl.com/yy7ya4g9/GR/3661_bdg_erw.kml" TargetMode="External"/><Relationship Id="rId381" Type="http://schemas.openxmlformats.org/officeDocument/2006/relationships/hyperlink" Target="https://map.geo.admin.ch/?zoom=13&amp;E=2731273.75&amp;N=1124149.125&amp;layers=ch.kantone.cadastralwebmap-farbe,ch.swisstopo.amtliches-strassenverzeichnis,ch.bfs.gebaeude_wohnungs_register,KML||https://tinyurl.com/yy7ya4g9/GR/3805_bdg_erw.kml" TargetMode="External"/><Relationship Id="rId602" Type="http://schemas.openxmlformats.org/officeDocument/2006/relationships/hyperlink" Target="https://map.geo.admin.ch/?zoom=13&amp;E=2761679&amp;N=1202175.75&amp;layers=ch.kantone.cadastralwebmap-farbe,ch.swisstopo.amtliches-strassenverzeichnis,ch.bfs.gebaeude_wohnungs_register,KML||https://tinyurl.com/yy7ya4g9/GR/3955_bdg_erw.kml" TargetMode="External"/><Relationship Id="rId241" Type="http://schemas.openxmlformats.org/officeDocument/2006/relationships/hyperlink" Target="https://map.geo.admin.ch/?zoom=13&amp;E=2785413.247&amp;N=1153944.179&amp;layers=ch.kantone.cadastralwebmap-farbe,ch.swisstopo.amtliches-strassenverzeichnis,ch.bfs.gebaeude_wohnungs_register,KML||https://tinyurl.com/yy7ya4g9/GR/3782_bdg_erw.kml" TargetMode="External"/><Relationship Id="rId479" Type="http://schemas.openxmlformats.org/officeDocument/2006/relationships/hyperlink" Target="https://map.geo.admin.ch/?zoom=13&amp;E=2762522&amp;N=1201438&amp;layers=ch.kantone.cadastralwebmap-farbe,ch.swisstopo.amtliches-strassenverzeichnis,ch.bfs.gebaeude_wohnungs_register,KML||https://tinyurl.com/yy7ya4g9/GR/3955_bdg_erw.kml" TargetMode="External"/><Relationship Id="rId36" Type="http://schemas.openxmlformats.org/officeDocument/2006/relationships/hyperlink" Target="https://map.geo.admin.ch/?zoom=13&amp;E=2807232&amp;N=1126179.25&amp;layers=ch.kantone.cadastralwebmap-farbe,ch.swisstopo.amtliches-strassenverzeichnis,ch.bfs.gebaeude_wohnungs_register,KML||https://tinyurl.com/yy7ya4g9/GR/3551_bdg_erw.kml" TargetMode="External"/><Relationship Id="rId339" Type="http://schemas.openxmlformats.org/officeDocument/2006/relationships/hyperlink" Target="https://map.geo.admin.ch/?zoom=13&amp;E=2792308.708&amp;N=1163726&amp;layers=ch.kantone.cadastralwebmap-farbe,ch.swisstopo.amtliches-strassenverzeichnis,ch.bfs.gebaeude_wohnungs_register,KML||https://tinyurl.com/yy7ya4g9/GR/3791_bdg_erw.kml" TargetMode="External"/><Relationship Id="rId546" Type="http://schemas.openxmlformats.org/officeDocument/2006/relationships/hyperlink" Target="https://map.geo.admin.ch/?zoom=13&amp;E=2762011.77&amp;N=1201856.832&amp;layers=ch.kantone.cadastralwebmap-farbe,ch.swisstopo.amtliches-strassenverzeichnis,ch.bfs.gebaeude_wohnungs_register,KML||https://tinyurl.com/yy7ya4g9/GR/3955_bdg_erw.kml" TargetMode="External"/><Relationship Id="rId101" Type="http://schemas.openxmlformats.org/officeDocument/2006/relationships/hyperlink" Target="https://map.geo.admin.ch/?zoom=13&amp;E=2801574.25&amp;N=1134055.75&amp;layers=ch.kantone.cadastralwebmap-farbe,ch.swisstopo.amtliches-strassenverzeichnis,ch.bfs.gebaeude_wohnungs_register,KML||https://tinyurl.com/yy7ya4g9/GR/3561_bdg_erw.kml" TargetMode="External"/><Relationship Id="rId185" Type="http://schemas.openxmlformats.org/officeDocument/2006/relationships/hyperlink" Target="https://map.geo.admin.ch/?zoom=13&amp;E=2751413.891&amp;N=1176015.539&amp;layers=ch.kantone.cadastralwebmap-farbe,ch.swisstopo.amtliches-strassenverzeichnis,ch.bfs.gebaeude_wohnungs_register,KML||https://tinyurl.com/yy7ya4g9/GR/3661_bdg_erw.kml" TargetMode="External"/><Relationship Id="rId406" Type="http://schemas.openxmlformats.org/officeDocument/2006/relationships/hyperlink" Target="https://map.geo.admin.ch/?zoom=13&amp;E=2732067.732&amp;N=1123637.778&amp;layers=ch.kantone.cadastralwebmap-farbe,ch.swisstopo.amtliches-strassenverzeichnis,ch.bfs.gebaeude_wohnungs_register,KML||https://tinyurl.com/yy7ya4g9/GR/3832_bdg_erw.kml" TargetMode="External"/><Relationship Id="rId392" Type="http://schemas.openxmlformats.org/officeDocument/2006/relationships/hyperlink" Target="https://map.geo.admin.ch/?zoom=13&amp;E=2735529.354&amp;N=1134521.433&amp;layers=ch.kantone.cadastralwebmap-farbe,ch.swisstopo.amtliches-strassenverzeichnis,ch.bfs.gebaeude_wohnungs_register,KML||https://tinyurl.com/yy7ya4g9/GR/3823_bdg_erw.kml" TargetMode="External"/><Relationship Id="rId613" Type="http://schemas.openxmlformats.org/officeDocument/2006/relationships/hyperlink" Target="https://map.geo.admin.ch/?zoom=13&amp;E=2762300.47&amp;N=1201697.43&amp;layers=ch.kantone.cadastralwebmap-farbe,ch.swisstopo.amtliches-strassenverzeichnis,ch.bfs.gebaeude_wohnungs_register,KML||https://tinyurl.com/yy7ya4g9/GR/3955_bdg_erw.kml" TargetMode="External"/><Relationship Id="rId252" Type="http://schemas.openxmlformats.org/officeDocument/2006/relationships/hyperlink" Target="https://map.geo.admin.ch/?zoom=13&amp;E=2785682.046&amp;N=1154216.369&amp;layers=ch.kantone.cadastralwebmap-farbe,ch.swisstopo.amtliches-strassenverzeichnis,ch.bfs.gebaeude_wohnungs_register,KML||https://tinyurl.com/yy7ya4g9/GR/3782_bdg_erw.kml" TargetMode="External"/><Relationship Id="rId47" Type="http://schemas.openxmlformats.org/officeDocument/2006/relationships/hyperlink" Target="https://map.geo.admin.ch/?zoom=13&amp;E=2802352.271&amp;N=1133217.099&amp;layers=ch.kantone.cadastralwebmap-farbe,ch.swisstopo.amtliches-strassenverzeichnis,ch.bfs.gebaeude_wohnungs_register,KML||https://tinyurl.com/yy7ya4g9/GR/3561_bdg_erw.kml" TargetMode="External"/><Relationship Id="rId112" Type="http://schemas.openxmlformats.org/officeDocument/2006/relationships/hyperlink" Target="https://map.geo.admin.ch/?zoom=13&amp;E=2804358.75&amp;N=1130877.125&amp;layers=ch.kantone.cadastralwebmap-farbe,ch.swisstopo.amtliches-strassenverzeichnis,ch.bfs.gebaeude_wohnungs_register,KML||https://tinyurl.com/yy7ya4g9/GR/3561_bdg_erw.kml" TargetMode="External"/><Relationship Id="rId557" Type="http://schemas.openxmlformats.org/officeDocument/2006/relationships/hyperlink" Target="https://map.geo.admin.ch/?zoom=13&amp;E=2762934.785&amp;N=1201884.824&amp;layers=ch.kantone.cadastralwebmap-farbe,ch.swisstopo.amtliches-strassenverzeichnis,ch.bfs.gebaeude_wohnungs_register,KML||https://tinyurl.com/yy7ya4g9/GR/3955_bdg_erw.kml" TargetMode="External"/><Relationship Id="rId196" Type="http://schemas.openxmlformats.org/officeDocument/2006/relationships/hyperlink" Target="https://map.geo.admin.ch/?zoom=13&amp;E=2752444&amp;N=1175432.7&amp;layers=ch.kantone.cadastralwebmap-farbe,ch.swisstopo.amtliches-strassenverzeichnis,ch.bfs.gebaeude_wohnungs_register,KML||https://tinyurl.com/yy7ya4g9/GR/3661_bdg_erw.kml" TargetMode="External"/><Relationship Id="rId417" Type="http://schemas.openxmlformats.org/officeDocument/2006/relationships/hyperlink" Target="https://map.geo.admin.ch/?zoom=13&amp;E=2785713.367&amp;N=1195364.604&amp;layers=ch.kantone.cadastralwebmap-farbe,ch.swisstopo.amtliches-strassenverzeichnis,ch.bfs.gebaeude_wohnungs_register,KML||https://tinyurl.com/yy7ya4g9/GR/3871_bdg_erw.kml" TargetMode="External"/><Relationship Id="rId624" Type="http://schemas.openxmlformats.org/officeDocument/2006/relationships/hyperlink" Target="https://map.geo.admin.ch/?zoom=13&amp;E=2709847.019&amp;N=1175444.386&amp;layers=ch.kantone.cadastralwebmap-farbe,ch.swisstopo.amtliches-strassenverzeichnis,ch.bfs.gebaeude_wohnungs_register,KML||https://tinyurl.com/yy7ya4g9/GR/3982_bdg_erw.kml" TargetMode="External"/><Relationship Id="rId263" Type="http://schemas.openxmlformats.org/officeDocument/2006/relationships/hyperlink" Target="https://map.geo.admin.ch/?zoom=13&amp;E=2785637.892&amp;N=1154427.776&amp;layers=ch.kantone.cadastralwebmap-farbe,ch.swisstopo.amtliches-strassenverzeichnis,ch.bfs.gebaeude_wohnungs_register,KML||https://tinyurl.com/yy7ya4g9/GR/3782_bdg_erw.kml" TargetMode="External"/><Relationship Id="rId470" Type="http://schemas.openxmlformats.org/officeDocument/2006/relationships/hyperlink" Target="https://map.geo.admin.ch/?zoom=13&amp;E=2762499.211&amp;N=1201323.967&amp;layers=ch.kantone.cadastralwebmap-farbe,ch.swisstopo.amtliches-strassenverzeichnis,ch.bfs.gebaeude_wohnungs_register,KML||https://tinyurl.com/yy7ya4g9/GR/3955_bdg_erw.kml" TargetMode="External"/><Relationship Id="rId58" Type="http://schemas.openxmlformats.org/officeDocument/2006/relationships/hyperlink" Target="https://map.geo.admin.ch/?zoom=13&amp;E=2802739.455&amp;N=1134770.892&amp;layers=ch.kantone.cadastralwebmap-farbe,ch.swisstopo.amtliches-strassenverzeichnis,ch.bfs.gebaeude_wohnungs_register,KML||https://tinyurl.com/yy7ya4g9/GR/3561_bdg_erw.kml" TargetMode="External"/><Relationship Id="rId123" Type="http://schemas.openxmlformats.org/officeDocument/2006/relationships/hyperlink" Target="https://map.geo.admin.ch/?zoom=13&amp;E=2801391.093&amp;N=1133458.43&amp;layers=ch.kantone.cadastralwebmap-farbe,ch.swisstopo.amtliches-strassenverzeichnis,ch.bfs.gebaeude_wohnungs_register,KML||https://tinyurl.com/yy7ya4g9/GR/3561_bdg_erw.kml" TargetMode="External"/><Relationship Id="rId330" Type="http://schemas.openxmlformats.org/officeDocument/2006/relationships/hyperlink" Target="https://map.geo.admin.ch/?zoom=13&amp;E=2782481.25&amp;N=1147507.5&amp;layers=ch.kantone.cadastralwebmap-farbe,ch.swisstopo.amtliches-strassenverzeichnis,ch.bfs.gebaeude_wohnungs_register,KML||https://tinyurl.com/yy7ya4g9/GR/3790_bdg_erw.kml" TargetMode="External"/><Relationship Id="rId568" Type="http://schemas.openxmlformats.org/officeDocument/2006/relationships/hyperlink" Target="https://map.geo.admin.ch/?zoom=13&amp;E=2762228.775&amp;N=1202897.842&amp;layers=ch.kantone.cadastralwebmap-farbe,ch.swisstopo.amtliches-strassenverzeichnis,ch.bfs.gebaeude_wohnungs_register,KML||https://tinyurl.com/yy7ya4g9/GR/3955_bdg_erw.kml" TargetMode="External"/><Relationship Id="rId428" Type="http://schemas.openxmlformats.org/officeDocument/2006/relationships/hyperlink" Target="https://map.geo.admin.ch/?zoom=13&amp;E=2771567.612&amp;N=1183713.847&amp;layers=ch.kantone.cadastralwebmap-farbe,ch.swisstopo.amtliches-strassenverzeichnis,ch.bfs.gebaeude_wohnungs_register,KML||https://tinyurl.com/yy7ya4g9/GR/3921_bdg_erw.kml" TargetMode="External"/><Relationship Id="rId635" Type="http://schemas.openxmlformats.org/officeDocument/2006/relationships/hyperlink" Target="https://map.geo.admin.ch/?zoom=13&amp;E=2713175.711&amp;N=1176171.26&amp;layers=ch.kantone.cadastralwebmap-farbe,ch.swisstopo.amtliches-strassenverzeichnis,ch.bfs.gebaeude_wohnungs_register,KML||https://tinyurl.com/yy7ya4g9/GR/3985_bdg_erw.kml" TargetMode="External"/><Relationship Id="rId274" Type="http://schemas.openxmlformats.org/officeDocument/2006/relationships/hyperlink" Target="https://map.geo.admin.ch/?zoom=13&amp;E=2785524.641&amp;N=1153976.382&amp;layers=ch.kantone.cadastralwebmap-farbe,ch.swisstopo.amtliches-strassenverzeichnis,ch.bfs.gebaeude_wohnungs_register,KML||https://tinyurl.com/yy7ya4g9/GR/3782_bdg_erw.kml" TargetMode="External"/><Relationship Id="rId481" Type="http://schemas.openxmlformats.org/officeDocument/2006/relationships/hyperlink" Target="https://map.geo.admin.ch/?zoom=13&amp;E=2760012&amp;N=1204014&amp;layers=ch.kantone.cadastralwebmap-farbe,ch.swisstopo.amtliches-strassenverzeichnis,ch.bfs.gebaeude_wohnungs_register,KML||https://tinyurl.com/yy7ya4g9/GR/3955_bdg_erw.kml" TargetMode="External"/><Relationship Id="rId69" Type="http://schemas.openxmlformats.org/officeDocument/2006/relationships/hyperlink" Target="https://map.geo.admin.ch/?zoom=13&amp;E=2802919&amp;N=1132097.625&amp;layers=ch.kantone.cadastralwebmap-farbe,ch.swisstopo.amtliches-strassenverzeichnis,ch.bfs.gebaeude_wohnungs_register,KML||https://tinyurl.com/yy7ya4g9/GR/3561_bdg_erw.kml" TargetMode="External"/><Relationship Id="rId134" Type="http://schemas.openxmlformats.org/officeDocument/2006/relationships/hyperlink" Target="https://map.geo.admin.ch/?zoom=13&amp;E=2798575.75&amp;N=1143312.125&amp;layers=ch.kantone.cadastralwebmap-farbe,ch.swisstopo.amtliches-strassenverzeichnis,ch.bfs.gebaeude_wohnungs_register,KML||https://tinyurl.com/yy7ya4g9/GR/3561_bdg_erw.kml" TargetMode="External"/><Relationship Id="rId579" Type="http://schemas.openxmlformats.org/officeDocument/2006/relationships/hyperlink" Target="https://map.geo.admin.ch/?zoom=13&amp;E=2762231.4&amp;N=1201734.2&amp;layers=ch.kantone.cadastralwebmap-farbe,ch.swisstopo.amtliches-strassenverzeichnis,ch.bfs.gebaeude_wohnungs_register,KML||https://tinyurl.com/yy7ya4g9/GR/3955_bdg_erw.kml" TargetMode="External"/><Relationship Id="rId341" Type="http://schemas.openxmlformats.org/officeDocument/2006/relationships/hyperlink" Target="https://map.geo.admin.ch/?zoom=13&amp;E=2791976.75&amp;N=1163155.75&amp;layers=ch.kantone.cadastralwebmap-farbe,ch.swisstopo.amtliches-strassenverzeichnis,ch.bfs.gebaeude_wohnungs_register,KML||https://tinyurl.com/yy7ya4g9/GR/3791_bdg_erw.kml" TargetMode="External"/><Relationship Id="rId439" Type="http://schemas.openxmlformats.org/officeDocument/2006/relationships/hyperlink" Target="https://map.geo.admin.ch/?zoom=13&amp;E=2769310&amp;N=1189291&amp;layers=ch.kantone.cadastralwebmap-farbe,ch.swisstopo.amtliches-strassenverzeichnis,ch.bfs.gebaeude_wohnungs_register,KML||https://tinyurl.com/yy7ya4g9/GR/3921_bdg_erw.kml" TargetMode="External"/><Relationship Id="rId646" Type="http://schemas.openxmlformats.org/officeDocument/2006/relationships/hyperlink" Target="https://map.geo.admin.ch/?zoom=13&amp;E=2725291.346&amp;N=1178332.756&amp;layers=ch.kantone.cadastralwebmap-farbe,ch.swisstopo.amtliches-strassenverzeichnis,ch.bfs.gebaeude_wohnungs_register,KML||https://tinyurl.com/yy7ya4g9/GR/3988_bdg_erw.kml" TargetMode="External"/><Relationship Id="rId201" Type="http://schemas.openxmlformats.org/officeDocument/2006/relationships/hyperlink" Target="https://map.geo.admin.ch/?zoom=13&amp;E=2742546&amp;N=1182616&amp;layers=ch.kantone.cadastralwebmap-farbe,ch.swisstopo.amtliches-strassenverzeichnis,ch.bfs.gebaeude_wohnungs_register,KML||https://tinyurl.com/yy7ya4g9/GR/3672_bdg_erw.kml" TargetMode="External"/><Relationship Id="rId285" Type="http://schemas.openxmlformats.org/officeDocument/2006/relationships/hyperlink" Target="https://map.geo.admin.ch/?zoom=13&amp;E=2791389.5&amp;N=1160870.125&amp;layers=ch.kantone.cadastralwebmap-farbe,ch.swisstopo.amtliches-strassenverzeichnis,ch.bfs.gebaeude_wohnungs_register,KML||https://tinyurl.com/yy7ya4g9/GR/3785_bdg_erw.kml" TargetMode="External"/><Relationship Id="rId506" Type="http://schemas.openxmlformats.org/officeDocument/2006/relationships/hyperlink" Target="https://map.geo.admin.ch/?zoom=13&amp;E=2762530&amp;N=1201955&amp;layers=ch.kantone.cadastralwebmap-farbe,ch.swisstopo.amtliches-strassenverzeichnis,ch.bfs.gebaeude_wohnungs_register,KML||https://tinyurl.com/yy7ya4g9/GR/3955_bdg_erw.kml" TargetMode="External"/><Relationship Id="rId492" Type="http://schemas.openxmlformats.org/officeDocument/2006/relationships/hyperlink" Target="https://map.geo.admin.ch/?zoom=13&amp;E=2759280.424&amp;N=1203430.705&amp;layers=ch.kantone.cadastralwebmap-farbe,ch.swisstopo.amtliches-strassenverzeichnis,ch.bfs.gebaeude_wohnungs_register,KML||https://tinyurl.com/yy7ya4g9/GR/3955_bdg_erw.kml" TargetMode="External"/><Relationship Id="rId145" Type="http://schemas.openxmlformats.org/officeDocument/2006/relationships/hyperlink" Target="https://map.geo.admin.ch/?zoom=13&amp;E=2732688.397&amp;N=1175542.751&amp;layers=ch.kantone.cadastralwebmap-farbe,ch.swisstopo.amtliches-strassenverzeichnis,ch.bfs.gebaeude_wohnungs_register,KML||https://tinyurl.com/yy7ya4g9/GR/3618_bdg_erw.kml" TargetMode="External"/><Relationship Id="rId352" Type="http://schemas.openxmlformats.org/officeDocument/2006/relationships/hyperlink" Target="https://map.geo.admin.ch/?zoom=13&amp;E=2793215.208&amp;N=1164177.333&amp;layers=ch.kantone.cadastralwebmap-farbe,ch.swisstopo.amtliches-strassenverzeichnis,ch.bfs.gebaeude_wohnungs_register,KML||https://tinyurl.com/yy7ya4g9/GR/3791_bdg_erw.kml" TargetMode="External"/><Relationship Id="rId212" Type="http://schemas.openxmlformats.org/officeDocument/2006/relationships/hyperlink" Target="https://map.geo.admin.ch/?zoom=13&amp;E=2745141&amp;N=1178977&amp;layers=ch.kantone.cadastralwebmap-farbe,ch.swisstopo.amtliches-strassenverzeichnis,ch.bfs.gebaeude_wohnungs_register,KML||https://tinyurl.com/yy7ya4g9/GR/3672_bdg_erw.kml" TargetMode="External"/><Relationship Id="rId254" Type="http://schemas.openxmlformats.org/officeDocument/2006/relationships/hyperlink" Target="https://map.geo.admin.ch/?zoom=13&amp;E=2785474.333&amp;N=1153873.474&amp;layers=ch.kantone.cadastralwebmap-farbe,ch.swisstopo.amtliches-strassenverzeichnis,ch.bfs.gebaeude_wohnungs_register,KML||https://tinyurl.com/yy7ya4g9/GR/3782_bdg_erw.kml" TargetMode="External"/><Relationship Id="rId657" Type="http://schemas.openxmlformats.org/officeDocument/2006/relationships/hyperlink" Target="https://map.geo.admin.ch/?zoom=13&amp;E=2728460.881&amp;N=1179505.396&amp;layers=ch.kantone.cadastralwebmap-farbe,ch.swisstopo.amtliches-strassenverzeichnis,ch.bfs.gebaeude_wohnungs_register,KML||https://tinyurl.com/yy7ya4g9/GR/3988_bdg_erw.kml" TargetMode="External"/><Relationship Id="rId49" Type="http://schemas.openxmlformats.org/officeDocument/2006/relationships/hyperlink" Target="https://map.geo.admin.ch/?zoom=13&amp;E=2806128.412&amp;N=1142551.811&amp;layers=ch.kantone.cadastralwebmap-farbe,ch.swisstopo.amtliches-strassenverzeichnis,ch.bfs.gebaeude_wohnungs_register,KML||https://tinyurl.com/yy7ya4g9/GR/3561_bdg_erw.kml" TargetMode="External"/><Relationship Id="rId114" Type="http://schemas.openxmlformats.org/officeDocument/2006/relationships/hyperlink" Target="https://map.geo.admin.ch/?zoom=13&amp;E=2802348.25&amp;N=1131754.875&amp;layers=ch.kantone.cadastralwebmap-farbe,ch.swisstopo.amtliches-strassenverzeichnis,ch.bfs.gebaeude_wohnungs_register,KML||https://tinyurl.com/yy7ya4g9/GR/3561_bdg_erw.kml" TargetMode="External"/><Relationship Id="rId296" Type="http://schemas.openxmlformats.org/officeDocument/2006/relationships/hyperlink" Target="https://map.geo.admin.ch/?zoom=13&amp;E=2783852&amp;N=1151221&amp;layers=ch.kantone.cadastralwebmap-farbe,ch.swisstopo.amtliches-strassenverzeichnis,ch.bfs.gebaeude_wohnungs_register,KML||https://tinyurl.com/yy7ya4g9/GR/3787_bdg_erw.kml" TargetMode="External"/><Relationship Id="rId461" Type="http://schemas.openxmlformats.org/officeDocument/2006/relationships/hyperlink" Target="https://map.geo.admin.ch/?zoom=13&amp;E=2761633.917&amp;N=1203471.689&amp;layers=ch.kantone.cadastralwebmap-farbe,ch.swisstopo.amtliches-strassenverzeichnis,ch.bfs.gebaeude_wohnungs_register,KML||https://tinyurl.com/yy7ya4g9/GR/3955_bdg_erw.kml" TargetMode="External"/><Relationship Id="rId517" Type="http://schemas.openxmlformats.org/officeDocument/2006/relationships/hyperlink" Target="https://map.geo.admin.ch/?zoom=13&amp;E=2762870&amp;N=1201714&amp;layers=ch.kantone.cadastralwebmap-farbe,ch.swisstopo.amtliches-strassenverzeichnis,ch.bfs.gebaeude_wohnungs_register,KML||https://tinyurl.com/yy7ya4g9/GR/3955_bdg_erw.kml" TargetMode="External"/><Relationship Id="rId559" Type="http://schemas.openxmlformats.org/officeDocument/2006/relationships/hyperlink" Target="https://map.geo.admin.ch/?zoom=13&amp;E=2762980.786&amp;N=1201703.822&amp;layers=ch.kantone.cadastralwebmap-farbe,ch.swisstopo.amtliches-strassenverzeichnis,ch.bfs.gebaeude_wohnungs_register,KML||https://tinyurl.com/yy7ya4g9/GR/3955_bdg_erw.kml" TargetMode="External"/><Relationship Id="rId60" Type="http://schemas.openxmlformats.org/officeDocument/2006/relationships/hyperlink" Target="https://map.geo.admin.ch/?zoom=13&amp;E=2801630.8&amp;N=1133174.8&amp;layers=ch.kantone.cadastralwebmap-farbe,ch.swisstopo.amtliches-strassenverzeichnis,ch.bfs.gebaeude_wohnungs_register,KML||https://tinyurl.com/yy7ya4g9/GR/3561_bdg_erw.kml" TargetMode="External"/><Relationship Id="rId156" Type="http://schemas.openxmlformats.org/officeDocument/2006/relationships/hyperlink" Target="https://map.geo.admin.ch/?zoom=13&amp;E=2727061.255&amp;N=1169038.425&amp;layers=ch.kantone.cadastralwebmap-farbe,ch.swisstopo.amtliches-strassenverzeichnis,ch.bfs.gebaeude_wohnungs_register,KML||https://tinyurl.com/yy7ya4g9/GR/3618_bdg_erw.kml" TargetMode="External"/><Relationship Id="rId198" Type="http://schemas.openxmlformats.org/officeDocument/2006/relationships/hyperlink" Target="https://map.geo.admin.ch/?zoom=13&amp;E=2752027&amp;N=1176630&amp;layers=ch.kantone.cadastralwebmap-farbe,ch.swisstopo.amtliches-strassenverzeichnis,ch.bfs.gebaeude_wohnungs_register,KML||https://tinyurl.com/yy7ya4g9/GR/3661_bdg_erw.kml" TargetMode="External"/><Relationship Id="rId321" Type="http://schemas.openxmlformats.org/officeDocument/2006/relationships/hyperlink" Target="https://map.geo.admin.ch/?zoom=13&amp;E=2780716.25&amp;N=1147575.25&amp;layers=ch.kantone.cadastralwebmap-farbe,ch.swisstopo.amtliches-strassenverzeichnis,ch.bfs.gebaeude_wohnungs_register,KML||https://tinyurl.com/yy7ya4g9/GR/3790_bdg_erw.kml" TargetMode="External"/><Relationship Id="rId363" Type="http://schemas.openxmlformats.org/officeDocument/2006/relationships/hyperlink" Target="https://map.geo.admin.ch/?zoom=13&amp;E=2793804.5&amp;N=1164757.416&amp;layers=ch.kantone.cadastralwebmap-farbe,ch.swisstopo.amtliches-strassenverzeichnis,ch.bfs.gebaeude_wohnungs_register,KML||https://tinyurl.com/yy7ya4g9/GR/3791_bdg_erw.kml" TargetMode="External"/><Relationship Id="rId419" Type="http://schemas.openxmlformats.org/officeDocument/2006/relationships/hyperlink" Target="https://map.geo.admin.ch/?zoom=13&amp;E=2760719.041&amp;N=1188438.078&amp;layers=ch.kantone.cadastralwebmap-farbe,ch.swisstopo.amtliches-strassenverzeichnis,ch.bfs.gebaeude_wohnungs_register,KML||https://tinyurl.com/yy7ya4g9/GR/3911_bdg_erw.kml" TargetMode="External"/><Relationship Id="rId570" Type="http://schemas.openxmlformats.org/officeDocument/2006/relationships/hyperlink" Target="https://map.geo.admin.ch/?zoom=13&amp;E=2762228.775&amp;N=1202897.842&amp;layers=ch.kantone.cadastralwebmap-farbe,ch.swisstopo.amtliches-strassenverzeichnis,ch.bfs.gebaeude_wohnungs_register,KML||https://tinyurl.com/yy7ya4g9/GR/3955_bdg_erw.kml" TargetMode="External"/><Relationship Id="rId626" Type="http://schemas.openxmlformats.org/officeDocument/2006/relationships/hyperlink" Target="https://map.geo.admin.ch/?zoom=13&amp;E=2711419.355&amp;N=1174327.311&amp;layers=ch.kantone.cadastralwebmap-farbe,ch.swisstopo.amtliches-strassenverzeichnis,ch.bfs.gebaeude_wohnungs_register,KML||https://tinyurl.com/yy7ya4g9/GR/3982_bdg_erw.kml" TargetMode="External"/><Relationship Id="rId223" Type="http://schemas.openxmlformats.org/officeDocument/2006/relationships/hyperlink" Target="https://map.geo.admin.ch/?zoom=13&amp;E=2758906&amp;N=1149057&amp;layers=ch.kantone.cadastralwebmap-farbe,ch.swisstopo.amtliches-strassenverzeichnis,ch.bfs.gebaeude_wohnungs_register,KML||https://tinyurl.com/yy7ya4g9/GR/3681_bdg_erw.kml" TargetMode="External"/><Relationship Id="rId430" Type="http://schemas.openxmlformats.org/officeDocument/2006/relationships/hyperlink" Target="https://map.geo.admin.ch/?zoom=13&amp;E=2769930&amp;N=1183754&amp;layers=ch.kantone.cadastralwebmap-farbe,ch.swisstopo.amtliches-strassenverzeichnis,ch.bfs.gebaeude_wohnungs_register,KML||https://tinyurl.com/yy7ya4g9/GR/3921_bdg_erw.kml" TargetMode="External"/><Relationship Id="rId668" Type="http://schemas.openxmlformats.org/officeDocument/2006/relationships/hyperlink" Target="https://map.geo.admin.ch/?zoom=13&amp;E=2729552.946&amp;N=1180232.808&amp;layers=ch.kantone.cadastralwebmap-farbe,ch.swisstopo.amtliches-strassenverzeichnis,ch.bfs.gebaeude_wohnungs_register,KML||https://tinyurl.com/yy7ya4g9/GR/3988_bdg_erw.kml" TargetMode="External"/><Relationship Id="rId18" Type="http://schemas.openxmlformats.org/officeDocument/2006/relationships/hyperlink" Target="https://map.geo.admin.ch/?zoom=13&amp;E=2765534.83&amp;N=1163110.895&amp;layers=ch.kantone.cadastralwebmap-farbe,ch.swisstopo.amtliches-strassenverzeichnis,ch.bfs.gebaeude_wohnungs_register,KML||https://tinyurl.com/yy7ya4g9/GR/3543_bdg_erw.kml" TargetMode="External"/><Relationship Id="rId265" Type="http://schemas.openxmlformats.org/officeDocument/2006/relationships/hyperlink" Target="https://map.geo.admin.ch/?zoom=13&amp;E=2785693.928&amp;N=1154381.805&amp;layers=ch.kantone.cadastralwebmap-farbe,ch.swisstopo.amtliches-strassenverzeichnis,ch.bfs.gebaeude_wohnungs_register,KML||https://tinyurl.com/yy7ya4g9/GR/3782_bdg_erw.kml" TargetMode="External"/><Relationship Id="rId472" Type="http://schemas.openxmlformats.org/officeDocument/2006/relationships/hyperlink" Target="https://map.geo.admin.ch/?zoom=13&amp;E=2762730&amp;N=1201704&amp;layers=ch.kantone.cadastralwebmap-farbe,ch.swisstopo.amtliches-strassenverzeichnis,ch.bfs.gebaeude_wohnungs_register,KML||https://tinyurl.com/yy7ya4g9/GR/3955_bdg_erw.kml" TargetMode="External"/><Relationship Id="rId528" Type="http://schemas.openxmlformats.org/officeDocument/2006/relationships/hyperlink" Target="https://map.geo.admin.ch/?zoom=13&amp;E=2762222.774&amp;N=1202559.838&amp;layers=ch.kantone.cadastralwebmap-farbe,ch.swisstopo.amtliches-strassenverzeichnis,ch.bfs.gebaeude_wohnungs_register,KML||https://tinyurl.com/yy7ya4g9/GR/3955_bdg_erw.kml" TargetMode="External"/><Relationship Id="rId125" Type="http://schemas.openxmlformats.org/officeDocument/2006/relationships/hyperlink" Target="https://map.geo.admin.ch/?zoom=13&amp;E=2801747.5&amp;N=1133590.625&amp;layers=ch.kantone.cadastralwebmap-farbe,ch.swisstopo.amtliches-strassenverzeichnis,ch.bfs.gebaeude_wohnungs_register,KML||https://tinyurl.com/yy7ya4g9/GR/3561_bdg_erw.kml" TargetMode="External"/><Relationship Id="rId167" Type="http://schemas.openxmlformats.org/officeDocument/2006/relationships/hyperlink" Target="https://map.geo.admin.ch/?zoom=13&amp;E=2753758&amp;N=1175623&amp;layers=ch.kantone.cadastralwebmap-farbe,ch.swisstopo.amtliches-strassenverzeichnis,ch.bfs.gebaeude_wohnungs_register,KML||https://tinyurl.com/yy7ya4g9/GR/3633_bdg_erw.kml" TargetMode="External"/><Relationship Id="rId332" Type="http://schemas.openxmlformats.org/officeDocument/2006/relationships/hyperlink" Target="https://map.geo.admin.ch/?zoom=13&amp;E=2780540&amp;N=1148456&amp;layers=ch.kantone.cadastralwebmap-farbe,ch.swisstopo.amtliches-strassenverzeichnis,ch.bfs.gebaeude_wohnungs_register,KML||https://tinyurl.com/yy7ya4g9/GR/3790_bdg_erw.kml" TargetMode="External"/><Relationship Id="rId374" Type="http://schemas.openxmlformats.org/officeDocument/2006/relationships/hyperlink" Target="https://map.geo.admin.ch/?zoom=13&amp;E=2759807.899&amp;N=1133515.528&amp;layers=ch.kantone.cadastralwebmap-farbe,ch.swisstopo.amtliches-strassenverzeichnis,ch.bfs.gebaeude_wohnungs_register,KML||https://tinyurl.com/yy7ya4g9/GR/3792_bdg_erw.kml" TargetMode="External"/><Relationship Id="rId581" Type="http://schemas.openxmlformats.org/officeDocument/2006/relationships/hyperlink" Target="https://map.geo.admin.ch/?zoom=13&amp;E=2761420.762&amp;N=1203227.852&amp;layers=ch.kantone.cadastralwebmap-farbe,ch.swisstopo.amtliches-strassenverzeichnis,ch.bfs.gebaeude_wohnungs_register,KML||https://tinyurl.com/yy7ya4g9/GR/3955_bdg_erw.kml" TargetMode="External"/><Relationship Id="rId71" Type="http://schemas.openxmlformats.org/officeDocument/2006/relationships/hyperlink" Target="https://map.geo.admin.ch/?zoom=13&amp;E=2803402&amp;N=1129745.125&amp;layers=ch.kantone.cadastralwebmap-farbe,ch.swisstopo.amtliches-strassenverzeichnis,ch.bfs.gebaeude_wohnungs_register,KML||https://tinyurl.com/yy7ya4g9/GR/3561_bdg_erw.kml" TargetMode="External"/><Relationship Id="rId234" Type="http://schemas.openxmlformats.org/officeDocument/2006/relationships/hyperlink" Target="https://map.geo.admin.ch/?zoom=13&amp;E=2741136&amp;N=1187992&amp;layers=ch.kantone.cadastralwebmap-farbe,ch.swisstopo.amtliches-strassenverzeichnis,ch.bfs.gebaeude_wohnungs_register,KML||https://tinyurl.com/yy7ya4g9/GR/3732_bdg_erw.kml" TargetMode="External"/><Relationship Id="rId637" Type="http://schemas.openxmlformats.org/officeDocument/2006/relationships/hyperlink" Target="https://map.geo.admin.ch/?zoom=13&amp;E=2702846&amp;N=1170972&amp;layers=ch.kantone.cadastralwebmap-farbe,ch.swisstopo.amtliches-strassenverzeichnis,ch.bfs.gebaeude_wohnungs_register,KML||https://tinyurl.com/yy7ya4g9/GR/3986_bdg_erw.kml" TargetMode="External"/><Relationship Id="rId679" Type="http://schemas.openxmlformats.org/officeDocument/2006/relationships/hyperlink" Target="https://map.geo.admin.ch/?zoom=13&amp;E=2723983&amp;N=1173014&amp;layers=ch.kantone.cadastralwebmap-farbe,ch.swisstopo.amtliches-strassenverzeichnis,ch.bfs.gebaeude_wohnungs_register,KML||https://tinyurl.com/yy7ya4g9/GR/3988_bdg_erw.kml" TargetMode="External"/><Relationship Id="rId2" Type="http://schemas.openxmlformats.org/officeDocument/2006/relationships/hyperlink" Target="https://www.housing-stat.ch/files/Traitement_erreurs_DE.pdf" TargetMode="External"/><Relationship Id="rId29" Type="http://schemas.openxmlformats.org/officeDocument/2006/relationships/hyperlink" Target="https://map.geo.admin.ch/?zoom=13&amp;E=2805565.357&amp;N=1128061.109&amp;layers=ch.kantone.cadastralwebmap-farbe,ch.swisstopo.amtliches-strassenverzeichnis,ch.bfs.gebaeude_wohnungs_register,KML||https://tinyurl.com/yy7ya4g9/GR/3551_bdg_erw.kml" TargetMode="External"/><Relationship Id="rId276" Type="http://schemas.openxmlformats.org/officeDocument/2006/relationships/hyperlink" Target="https://map.geo.admin.ch/?zoom=13&amp;E=2785858&amp;N=1154342&amp;layers=ch.kantone.cadastralwebmap-farbe,ch.swisstopo.amtliches-strassenverzeichnis,ch.bfs.gebaeude_wohnungs_register,KML||https://tinyurl.com/yy7ya4g9/GR/3782_bdg_erw.kml" TargetMode="External"/><Relationship Id="rId441" Type="http://schemas.openxmlformats.org/officeDocument/2006/relationships/hyperlink" Target="https://map.geo.admin.ch/?zoom=13&amp;E=2763315.231&amp;N=1197406.292&amp;layers=ch.kantone.cadastralwebmap-farbe,ch.swisstopo.amtliches-strassenverzeichnis,ch.bfs.gebaeude_wohnungs_register,KML||https://tinyurl.com/yy7ya4g9/GR/3945_bdg_erw.kml" TargetMode="External"/><Relationship Id="rId483" Type="http://schemas.openxmlformats.org/officeDocument/2006/relationships/hyperlink" Target="https://map.geo.admin.ch/?zoom=13&amp;E=2762114&amp;N=1201986&amp;layers=ch.kantone.cadastralwebmap-farbe,ch.swisstopo.amtliches-strassenverzeichnis,ch.bfs.gebaeude_wohnungs_register,KML||https://tinyurl.com/yy7ya4g9/GR/3955_bdg_erw.kml" TargetMode="External"/><Relationship Id="rId539" Type="http://schemas.openxmlformats.org/officeDocument/2006/relationships/hyperlink" Target="https://map.geo.admin.ch/?zoom=13&amp;E=2761379.761&amp;N=1203288.853&amp;layers=ch.kantone.cadastralwebmap-farbe,ch.swisstopo.amtliches-strassenverzeichnis,ch.bfs.gebaeude_wohnungs_register,KML||https://tinyurl.com/yy7ya4g9/GR/3955_bdg_erw.kml" TargetMode="External"/><Relationship Id="rId40" Type="http://schemas.openxmlformats.org/officeDocument/2006/relationships/hyperlink" Target="https://map.geo.admin.ch/?zoom=13&amp;E=2806771&amp;N=1126760&amp;layers=ch.kantone.cadastralwebmap-farbe,ch.swisstopo.amtliches-strassenverzeichnis,ch.bfs.gebaeude_wohnungs_register,KML||https://tinyurl.com/yy7ya4g9/GR/3551_bdg_erw.kml" TargetMode="External"/><Relationship Id="rId136" Type="http://schemas.openxmlformats.org/officeDocument/2006/relationships/hyperlink" Target="https://map.geo.admin.ch/?zoom=13&amp;E=2739363&amp;N=1186836&amp;layers=ch.kantone.cadastralwebmap-farbe,ch.swisstopo.amtliches-strassenverzeichnis,ch.bfs.gebaeude_wohnungs_register,KML||https://tinyurl.com/yy7ya4g9/GR/3575_bdg_erw.kml" TargetMode="External"/><Relationship Id="rId178" Type="http://schemas.openxmlformats.org/officeDocument/2006/relationships/hyperlink" Target="https://map.geo.admin.ch/?zoom=13&amp;E=2750674.681&amp;N=1176370.544&amp;layers=ch.kantone.cadastralwebmap-farbe,ch.swisstopo.amtliches-strassenverzeichnis,ch.bfs.gebaeude_wohnungs_register,KML||https://tinyurl.com/yy7ya4g9/GR/3661_bdg_erw.kml" TargetMode="External"/><Relationship Id="rId301" Type="http://schemas.openxmlformats.org/officeDocument/2006/relationships/hyperlink" Target="https://map.geo.admin.ch/?zoom=13&amp;E=2785395&amp;N=1152544&amp;layers=ch.kantone.cadastralwebmap-farbe,ch.swisstopo.amtliches-strassenverzeichnis,ch.bfs.gebaeude_wohnungs_register,KML||https://tinyurl.com/yy7ya4g9/GR/3787_bdg_erw.kml" TargetMode="External"/><Relationship Id="rId343" Type="http://schemas.openxmlformats.org/officeDocument/2006/relationships/hyperlink" Target="https://map.geo.admin.ch/?zoom=13&amp;E=2791989.833&amp;N=1163231.166&amp;layers=ch.kantone.cadastralwebmap-farbe,ch.swisstopo.amtliches-strassenverzeichnis,ch.bfs.gebaeude_wohnungs_register,KML||https://tinyurl.com/yy7ya4g9/GR/3791_bdg_erw.kml" TargetMode="External"/><Relationship Id="rId550" Type="http://schemas.openxmlformats.org/officeDocument/2006/relationships/hyperlink" Target="https://map.geo.admin.ch/?zoom=13&amp;E=2761622.764&amp;N=1202544.843&amp;layers=ch.kantone.cadastralwebmap-farbe,ch.swisstopo.amtliches-strassenverzeichnis,ch.bfs.gebaeude_wohnungs_register,KML||https://tinyurl.com/yy7ya4g9/GR/3955_bdg_erw.kml" TargetMode="External"/><Relationship Id="rId82" Type="http://schemas.openxmlformats.org/officeDocument/2006/relationships/hyperlink" Target="https://map.geo.admin.ch/?zoom=13&amp;E=2801758.25&amp;N=1135493.375&amp;layers=ch.kantone.cadastralwebmap-farbe,ch.swisstopo.amtliches-strassenverzeichnis,ch.bfs.gebaeude_wohnungs_register,KML||https://tinyurl.com/yy7ya4g9/GR/3561_bdg_erw.kml" TargetMode="External"/><Relationship Id="rId203" Type="http://schemas.openxmlformats.org/officeDocument/2006/relationships/hyperlink" Target="https://map.geo.admin.ch/?zoom=13&amp;E=2746725.267&amp;N=1182186.878&amp;layers=ch.kantone.cadastralwebmap-farbe,ch.swisstopo.amtliches-strassenverzeichnis,ch.bfs.gebaeude_wohnungs_register,KML||https://tinyurl.com/yy7ya4g9/GR/3672_bdg_erw.kml" TargetMode="External"/><Relationship Id="rId385" Type="http://schemas.openxmlformats.org/officeDocument/2006/relationships/hyperlink" Target="https://map.geo.admin.ch/?zoom=13&amp;E=2735540&amp;N=1130370&amp;layers=ch.kantone.cadastralwebmap-farbe,ch.swisstopo.amtliches-strassenverzeichnis,ch.bfs.gebaeude_wohnungs_register,KML||https://tinyurl.com/yy7ya4g9/GR/3821_bdg_erw.kml" TargetMode="External"/><Relationship Id="rId592" Type="http://schemas.openxmlformats.org/officeDocument/2006/relationships/hyperlink" Target="https://map.geo.admin.ch/?zoom=13&amp;E=2762140.773&amp;N=1202477.838&amp;layers=ch.kantone.cadastralwebmap-farbe,ch.swisstopo.amtliches-strassenverzeichnis,ch.bfs.gebaeude_wohnungs_register,KML||https://tinyurl.com/yy7ya4g9/GR/3955_bdg_erw.kml" TargetMode="External"/><Relationship Id="rId606" Type="http://schemas.openxmlformats.org/officeDocument/2006/relationships/hyperlink" Target="https://map.geo.admin.ch/?zoom=13&amp;E=2761667&amp;N=1203595.25&amp;layers=ch.kantone.cadastralwebmap-farbe,ch.swisstopo.amtliches-strassenverzeichnis,ch.bfs.gebaeude_wohnungs_register,KML||https://tinyurl.com/yy7ya4g9/GR/3955_bdg_erw.kml" TargetMode="External"/><Relationship Id="rId648" Type="http://schemas.openxmlformats.org/officeDocument/2006/relationships/hyperlink" Target="https://map.geo.admin.ch/?zoom=13&amp;E=2726691.857&amp;N=1178591.738&amp;layers=ch.kantone.cadastralwebmap-farbe,ch.swisstopo.amtliches-strassenverzeichnis,ch.bfs.gebaeude_wohnungs_register,KML||https://tinyurl.com/yy7ya4g9/GR/3988_bdg_erw.kml" TargetMode="External"/><Relationship Id="rId245" Type="http://schemas.openxmlformats.org/officeDocument/2006/relationships/hyperlink" Target="https://map.geo.admin.ch/?zoom=13&amp;E=2785461.99&amp;N=1153672.697&amp;layers=ch.kantone.cadastralwebmap-farbe,ch.swisstopo.amtliches-strassenverzeichnis,ch.bfs.gebaeude_wohnungs_register,KML||https://tinyurl.com/yy7ya4g9/GR/3782_bdg_erw.kml" TargetMode="External"/><Relationship Id="rId287" Type="http://schemas.openxmlformats.org/officeDocument/2006/relationships/hyperlink" Target="https://map.geo.admin.ch/?zoom=13&amp;E=2787468.659&amp;N=1154214.284&amp;layers=ch.kantone.cadastralwebmap-farbe,ch.swisstopo.amtliches-strassenverzeichnis,ch.bfs.gebaeude_wohnungs_register,KML||https://tinyurl.com/yy7ya4g9/GR/3786_bdg_erw.kml" TargetMode="External"/><Relationship Id="rId410" Type="http://schemas.openxmlformats.org/officeDocument/2006/relationships/hyperlink" Target="https://map.geo.admin.ch/?zoom=13&amp;E=2729502&amp;N=1121759&amp;layers=ch.kantone.cadastralwebmap-farbe,ch.swisstopo.amtliches-strassenverzeichnis,ch.bfs.gebaeude_wohnungs_register,KML||https://tinyurl.com/yy7ya4g9/GR/3834_bdg_erw.kml" TargetMode="External"/><Relationship Id="rId452" Type="http://schemas.openxmlformats.org/officeDocument/2006/relationships/hyperlink" Target="https://map.geo.admin.ch/?zoom=13&amp;E=2760960&amp;N=1206822&amp;layers=ch.kantone.cadastralwebmap-farbe,ch.swisstopo.amtliches-strassenverzeichnis,ch.bfs.gebaeude_wohnungs_register,KML||https://tinyurl.com/yy7ya4g9/GR/3952_bdg_erw.kml" TargetMode="External"/><Relationship Id="rId494" Type="http://schemas.openxmlformats.org/officeDocument/2006/relationships/hyperlink" Target="https://map.geo.admin.ch/?zoom=13&amp;E=2763552.416&amp;N=1203988.245&amp;layers=ch.kantone.cadastralwebmap-farbe,ch.swisstopo.amtliches-strassenverzeichnis,ch.bfs.gebaeude_wohnungs_register,KML||https://tinyurl.com/yy7ya4g9/GR/3955_bdg_erw.kml" TargetMode="External"/><Relationship Id="rId508" Type="http://schemas.openxmlformats.org/officeDocument/2006/relationships/hyperlink" Target="https://map.geo.admin.ch/?zoom=13&amp;E=2762719.542&amp;N=1201841.124&amp;layers=ch.kantone.cadastralwebmap-farbe,ch.swisstopo.amtliches-strassenverzeichnis,ch.bfs.gebaeude_wohnungs_register,KML||https://tinyurl.com/yy7ya4g9/GR/3955_bdg_erw.kml" TargetMode="External"/><Relationship Id="rId105" Type="http://schemas.openxmlformats.org/officeDocument/2006/relationships/hyperlink" Target="https://map.geo.admin.ch/?zoom=13&amp;E=2802997&amp;N=1130726.625&amp;layers=ch.kantone.cadastralwebmap-farbe,ch.swisstopo.amtliches-strassenverzeichnis,ch.bfs.gebaeude_wohnungs_register,KML||https://tinyurl.com/yy7ya4g9/GR/3561_bdg_erw.kml" TargetMode="External"/><Relationship Id="rId147" Type="http://schemas.openxmlformats.org/officeDocument/2006/relationships/hyperlink" Target="https://map.geo.admin.ch/?zoom=13&amp;E=2732231&amp;N=1175663&amp;layers=ch.kantone.cadastralwebmap-farbe,ch.swisstopo.amtliches-strassenverzeichnis,ch.bfs.gebaeude_wohnungs_register,KML||https://tinyurl.com/yy7ya4g9/GR/3618_bdg_erw.kml" TargetMode="External"/><Relationship Id="rId312" Type="http://schemas.openxmlformats.org/officeDocument/2006/relationships/hyperlink" Target="https://map.geo.admin.ch/?zoom=13&amp;E=2779369&amp;N=1142043.75&amp;layers=ch.kantone.cadastralwebmap-farbe,ch.swisstopo.amtliches-strassenverzeichnis,ch.bfs.gebaeude_wohnungs_register,KML||https://tinyurl.com/yy7ya4g9/GR/3789_bdg_erw.kml" TargetMode="External"/><Relationship Id="rId354" Type="http://schemas.openxmlformats.org/officeDocument/2006/relationships/hyperlink" Target="https://map.geo.admin.ch/?zoom=13&amp;E=2793169.187&amp;N=1164217.145&amp;layers=ch.kantone.cadastralwebmap-farbe,ch.swisstopo.amtliches-strassenverzeichnis,ch.bfs.gebaeude_wohnungs_register,KML||https://tinyurl.com/yy7ya4g9/GR/3791_bdg_erw.kml" TargetMode="External"/><Relationship Id="rId51" Type="http://schemas.openxmlformats.org/officeDocument/2006/relationships/hyperlink" Target="https://map.geo.admin.ch/?zoom=13&amp;E=2802874.425&amp;N=1140425.916&amp;layers=ch.kantone.cadastralwebmap-farbe,ch.swisstopo.amtliches-strassenverzeichnis,ch.bfs.gebaeude_wohnungs_register,KML||https://tinyurl.com/yy7ya4g9/GR/3561_bdg_erw.kml" TargetMode="External"/><Relationship Id="rId93" Type="http://schemas.openxmlformats.org/officeDocument/2006/relationships/hyperlink" Target="https://map.geo.admin.ch/?zoom=13&amp;E=2801863.5&amp;N=1138188.875&amp;layers=ch.kantone.cadastralwebmap-farbe,ch.swisstopo.amtliches-strassenverzeichnis,ch.bfs.gebaeude_wohnungs_register,KML||https://tinyurl.com/yy7ya4g9/GR/3561_bdg_erw.kml" TargetMode="External"/><Relationship Id="rId189" Type="http://schemas.openxmlformats.org/officeDocument/2006/relationships/hyperlink" Target="https://map.geo.admin.ch/?zoom=13&amp;E=2750146.661&amp;N=1177945.424&amp;layers=ch.kantone.cadastralwebmap-farbe,ch.swisstopo.amtliches-strassenverzeichnis,ch.bfs.gebaeude_wohnungs_register,KML||https://tinyurl.com/yy7ya4g9/GR/3661_bdg_erw.kml" TargetMode="External"/><Relationship Id="rId396" Type="http://schemas.openxmlformats.org/officeDocument/2006/relationships/hyperlink" Target="https://map.geo.admin.ch/?zoom=13&amp;E=2733884.669&amp;N=1125700.422&amp;layers=ch.kantone.cadastralwebmap-farbe,ch.swisstopo.amtliches-strassenverzeichnis,ch.bfs.gebaeude_wohnungs_register,KML||https://tinyurl.com/yy7ya4g9/GR/3831_bdg_erw.kml" TargetMode="External"/><Relationship Id="rId561" Type="http://schemas.openxmlformats.org/officeDocument/2006/relationships/hyperlink" Target="https://map.geo.admin.ch/?zoom=13&amp;E=2760209.735&amp;N=1204202.87&amp;layers=ch.kantone.cadastralwebmap-farbe,ch.swisstopo.amtliches-strassenverzeichnis,ch.bfs.gebaeude_wohnungs_register,KML||https://tinyurl.com/yy7ya4g9/GR/3955_bdg_erw.kml" TargetMode="External"/><Relationship Id="rId617" Type="http://schemas.openxmlformats.org/officeDocument/2006/relationships/hyperlink" Target="https://map.geo.admin.ch/?zoom=13&amp;E=2771609.5&amp;N=1205172.25&amp;layers=ch.kantone.cadastralwebmap-farbe,ch.swisstopo.amtliches-strassenverzeichnis,ch.bfs.gebaeude_wohnungs_register,KML||https://tinyurl.com/yy7ya4g9/GR/3962_bdg_erw.kml" TargetMode="External"/><Relationship Id="rId659" Type="http://schemas.openxmlformats.org/officeDocument/2006/relationships/hyperlink" Target="https://map.geo.admin.ch/?zoom=13&amp;E=2730282.812&amp;N=1180210.427&amp;layers=ch.kantone.cadastralwebmap-farbe,ch.swisstopo.amtliches-strassenverzeichnis,ch.bfs.gebaeude_wohnungs_register,KML||https://tinyurl.com/yy7ya4g9/GR/3988_bdg_erw.kml" TargetMode="External"/><Relationship Id="rId214" Type="http://schemas.openxmlformats.org/officeDocument/2006/relationships/hyperlink" Target="https://map.geo.admin.ch/?zoom=13&amp;E=2754067.369&amp;N=1178322.787&amp;layers=ch.kantone.cadastralwebmap-farbe,ch.swisstopo.amtliches-strassenverzeichnis,ch.bfs.gebaeude_wohnungs_register,KML||https://tinyurl.com/yy7ya4g9/GR/3673_bdg_erw.kml" TargetMode="External"/><Relationship Id="rId256" Type="http://schemas.openxmlformats.org/officeDocument/2006/relationships/hyperlink" Target="https://map.geo.admin.ch/?zoom=13&amp;E=2785873.636&amp;N=1154336.888&amp;layers=ch.kantone.cadastralwebmap-farbe,ch.swisstopo.amtliches-strassenverzeichnis,ch.bfs.gebaeude_wohnungs_register,KML||https://tinyurl.com/yy7ya4g9/GR/3782_bdg_erw.kml" TargetMode="External"/><Relationship Id="rId298" Type="http://schemas.openxmlformats.org/officeDocument/2006/relationships/hyperlink" Target="https://map.geo.admin.ch/?zoom=13&amp;E=2784805.468&amp;N=1152565.745&amp;layers=ch.kantone.cadastralwebmap-farbe,ch.swisstopo.amtliches-strassenverzeichnis,ch.bfs.gebaeude_wohnungs_register,KML||https://tinyurl.com/yy7ya4g9/GR/3787_bdg_erw.kml" TargetMode="External"/><Relationship Id="rId421" Type="http://schemas.openxmlformats.org/officeDocument/2006/relationships/hyperlink" Target="https://map.geo.admin.ch/?zoom=13&amp;E=2758210&amp;N=1187578&amp;layers=ch.kantone.cadastralwebmap-farbe,ch.swisstopo.amtliches-strassenverzeichnis,ch.bfs.gebaeude_wohnungs_register,KML||https://tinyurl.com/yy7ya4g9/GR/3911_bdg_erw.kml" TargetMode="External"/><Relationship Id="rId463" Type="http://schemas.openxmlformats.org/officeDocument/2006/relationships/hyperlink" Target="https://map.geo.admin.ch/?zoom=13&amp;E=2761600.402&amp;N=1203448.733&amp;layers=ch.kantone.cadastralwebmap-farbe,ch.swisstopo.amtliches-strassenverzeichnis,ch.bfs.gebaeude_wohnungs_register,KML||https://tinyurl.com/yy7ya4g9/GR/3955_bdg_erw.kml" TargetMode="External"/><Relationship Id="rId519" Type="http://schemas.openxmlformats.org/officeDocument/2006/relationships/hyperlink" Target="https://map.geo.admin.ch/?zoom=13&amp;E=2760044&amp;N=1203914&amp;layers=ch.kantone.cadastralwebmap-farbe,ch.swisstopo.amtliches-strassenverzeichnis,ch.bfs.gebaeude_wohnungs_register,KML||https://tinyurl.com/yy7ya4g9/GR/3955_bdg_erw.kml" TargetMode="External"/><Relationship Id="rId670" Type="http://schemas.openxmlformats.org/officeDocument/2006/relationships/hyperlink" Target="https://map.geo.admin.ch/?zoom=13&amp;E=2728574.152&amp;N=1179434.497&amp;layers=ch.kantone.cadastralwebmap-farbe,ch.swisstopo.amtliches-strassenverzeichnis,ch.bfs.gebaeude_wohnungs_register,KML||https://tinyurl.com/yy7ya4g9/GR/3988_bdg_erw.kml" TargetMode="External"/><Relationship Id="rId116" Type="http://schemas.openxmlformats.org/officeDocument/2006/relationships/hyperlink" Target="https://map.geo.admin.ch/?zoom=13&amp;E=2801237&amp;N=1134895.375&amp;layers=ch.kantone.cadastralwebmap-farbe,ch.swisstopo.amtliches-strassenverzeichnis,ch.bfs.gebaeude_wohnungs_register,KML||https://tinyurl.com/yy7ya4g9/GR/3561_bdg_erw.kml" TargetMode="External"/><Relationship Id="rId158" Type="http://schemas.openxmlformats.org/officeDocument/2006/relationships/hyperlink" Target="https://map.geo.admin.ch/?zoom=13&amp;E=2731654.25&amp;N=1174627&amp;layers=ch.kantone.cadastralwebmap-farbe,ch.swisstopo.amtliches-strassenverzeichnis,ch.bfs.gebaeude_wohnungs_register,KML||https://tinyurl.com/yy7ya4g9/GR/3618_bdg_erw.kml" TargetMode="External"/><Relationship Id="rId323" Type="http://schemas.openxmlformats.org/officeDocument/2006/relationships/hyperlink" Target="https://map.geo.admin.ch/?zoom=13&amp;E=2781224&amp;N=1148710&amp;layers=ch.kantone.cadastralwebmap-farbe,ch.swisstopo.amtliches-strassenverzeichnis,ch.bfs.gebaeude_wohnungs_register,KML||https://tinyurl.com/yy7ya4g9/GR/3790_bdg_erw.kml" TargetMode="External"/><Relationship Id="rId530" Type="http://schemas.openxmlformats.org/officeDocument/2006/relationships/hyperlink" Target="https://map.geo.admin.ch/?zoom=13&amp;E=2761546.764&amp;N=1203020.849&amp;layers=ch.kantone.cadastralwebmap-farbe,ch.swisstopo.amtliches-strassenverzeichnis,ch.bfs.gebaeude_wohnungs_register,KML||https://tinyurl.com/yy7ya4g9/GR/3955_bdg_erw.kml" TargetMode="External"/><Relationship Id="rId20" Type="http://schemas.openxmlformats.org/officeDocument/2006/relationships/hyperlink" Target="https://map.geo.admin.ch/?zoom=13&amp;E=2765133&amp;N=1164019&amp;layers=ch.kantone.cadastralwebmap-farbe,ch.swisstopo.amtliches-strassenverzeichnis,ch.bfs.gebaeude_wohnungs_register,KML||https://tinyurl.com/yy7ya4g9/GR/3543_bdg_erw.kml" TargetMode="External"/><Relationship Id="rId62" Type="http://schemas.openxmlformats.org/officeDocument/2006/relationships/hyperlink" Target="https://map.geo.admin.ch/?zoom=13&amp;E=2801508.334&amp;N=1130866.995&amp;layers=ch.kantone.cadastralwebmap-farbe,ch.swisstopo.amtliches-strassenverzeichnis,ch.bfs.gebaeude_wohnungs_register,KML||https://tinyurl.com/yy7ya4g9/GR/3561_bdg_erw.kml" TargetMode="External"/><Relationship Id="rId365" Type="http://schemas.openxmlformats.org/officeDocument/2006/relationships/hyperlink" Target="https://map.geo.admin.ch/?zoom=13&amp;E=2773539&amp;N=1141355&amp;layers=ch.kantone.cadastralwebmap-farbe,ch.swisstopo.amtliches-strassenverzeichnis,ch.bfs.gebaeude_wohnungs_register,KML||https://tinyurl.com/yy7ya4g9/GR/3792_bdg_erw.kml" TargetMode="External"/><Relationship Id="rId572" Type="http://schemas.openxmlformats.org/officeDocument/2006/relationships/hyperlink" Target="https://map.geo.admin.ch/?zoom=13&amp;E=2761529.76&amp;N=1203942.859&amp;layers=ch.kantone.cadastralwebmap-farbe,ch.swisstopo.amtliches-strassenverzeichnis,ch.bfs.gebaeude_wohnungs_register,KML||https://tinyurl.com/yy7ya4g9/GR/3955_bdg_erw.kml" TargetMode="External"/><Relationship Id="rId628" Type="http://schemas.openxmlformats.org/officeDocument/2006/relationships/hyperlink" Target="https://map.geo.admin.ch/?zoom=13&amp;E=2707271.144&amp;N=1175434.449&amp;layers=ch.kantone.cadastralwebmap-farbe,ch.swisstopo.amtliches-strassenverzeichnis,ch.bfs.gebaeude_wohnungs_register,KML||https://tinyurl.com/yy7ya4g9/GR/3982_bdg_erw.kml" TargetMode="External"/><Relationship Id="rId225" Type="http://schemas.openxmlformats.org/officeDocument/2006/relationships/hyperlink" Target="https://map.geo.admin.ch/?zoom=13&amp;E=2733726.62&amp;N=1153663.527&amp;layers=ch.kantone.cadastralwebmap-farbe,ch.swisstopo.amtliches-strassenverzeichnis,ch.bfs.gebaeude_wohnungs_register,KML||https://tinyurl.com/yy7ya4g9/GR/3714_bdg_erw.kml" TargetMode="External"/><Relationship Id="rId267" Type="http://schemas.openxmlformats.org/officeDocument/2006/relationships/hyperlink" Target="https://map.geo.admin.ch/?zoom=13&amp;E=2783070&amp;N=1154469&amp;layers=ch.kantone.cadastralwebmap-farbe,ch.swisstopo.amtliches-strassenverzeichnis,ch.bfs.gebaeude_wohnungs_register,KML||https://tinyurl.com/yy7ya4g9/GR/3782_bdg_erw.kml" TargetMode="External"/><Relationship Id="rId432" Type="http://schemas.openxmlformats.org/officeDocument/2006/relationships/hyperlink" Target="https://map.geo.admin.ch/?zoom=13&amp;E=2768433.665&amp;N=1189259.996&amp;layers=ch.kantone.cadastralwebmap-farbe,ch.swisstopo.amtliches-strassenverzeichnis,ch.bfs.gebaeude_wohnungs_register,KML||https://tinyurl.com/yy7ya4g9/GR/3921_bdg_erw.kml" TargetMode="External"/><Relationship Id="rId474" Type="http://schemas.openxmlformats.org/officeDocument/2006/relationships/hyperlink" Target="https://map.geo.admin.ch/?zoom=13&amp;E=2761516&amp;N=1203173&amp;layers=ch.kantone.cadastralwebmap-farbe,ch.swisstopo.amtliches-strassenverzeichnis,ch.bfs.gebaeude_wohnungs_register,KML||https://tinyurl.com/yy7ya4g9/GR/3955_bdg_erw.kml" TargetMode="External"/><Relationship Id="rId127" Type="http://schemas.openxmlformats.org/officeDocument/2006/relationships/hyperlink" Target="https://map.geo.admin.ch/?zoom=13&amp;E=2801950.5&amp;N=1133372.875&amp;layers=ch.kantone.cadastralwebmap-farbe,ch.swisstopo.amtliches-strassenverzeichnis,ch.bfs.gebaeude_wohnungs_register,KML||https://tinyurl.com/yy7ya4g9/GR/3561_bdg_erw.kml" TargetMode="External"/><Relationship Id="rId681" Type="http://schemas.openxmlformats.org/officeDocument/2006/relationships/hyperlink" Target="https://map.geo.admin.ch/?zoom=13&amp;E=2725299&amp;N=1178338&amp;layers=ch.kantone.cadastralwebmap-farbe,ch.swisstopo.amtliches-strassenverzeichnis,ch.bfs.gebaeude_wohnungs_register,KML||https://tinyurl.com/yy7ya4g9/GR/3988_bdg_erw.kml" TargetMode="External"/><Relationship Id="rId31" Type="http://schemas.openxmlformats.org/officeDocument/2006/relationships/hyperlink" Target="https://map.geo.admin.ch/?zoom=13&amp;E=2807348&amp;N=1125727.625&amp;layers=ch.kantone.cadastralwebmap-farbe,ch.swisstopo.amtliches-strassenverzeichnis,ch.bfs.gebaeude_wohnungs_register,KML||https://tinyurl.com/yy7ya4g9/GR/3551_bdg_erw.kml" TargetMode="External"/><Relationship Id="rId73" Type="http://schemas.openxmlformats.org/officeDocument/2006/relationships/hyperlink" Target="https://map.geo.admin.ch/?zoom=13&amp;E=2801772.5&amp;N=1133117.375&amp;layers=ch.kantone.cadastralwebmap-farbe,ch.swisstopo.amtliches-strassenverzeichnis,ch.bfs.gebaeude_wohnungs_register,KML||https://tinyurl.com/yy7ya4g9/GR/3561_bdg_erw.kml" TargetMode="External"/><Relationship Id="rId169" Type="http://schemas.openxmlformats.org/officeDocument/2006/relationships/hyperlink" Target="https://map.geo.admin.ch/?zoom=13&amp;E=2749000&amp;N=1178310&amp;layers=ch.kantone.cadastralwebmap-farbe,ch.swisstopo.amtliches-strassenverzeichnis,ch.bfs.gebaeude_wohnungs_register,KML||https://tinyurl.com/yy7ya4g9/GR/3661_bdg_erw.kml" TargetMode="External"/><Relationship Id="rId334" Type="http://schemas.openxmlformats.org/officeDocument/2006/relationships/hyperlink" Target="https://map.geo.admin.ch/?zoom=13&amp;E=2781141.75&amp;N=1148041.937&amp;layers=ch.kantone.cadastralwebmap-farbe,ch.swisstopo.amtliches-strassenverzeichnis,ch.bfs.gebaeude_wohnungs_register,KML||https://tinyurl.com/yy7ya4g9/GR/3790_bdg_erw.kml" TargetMode="External"/><Relationship Id="rId376" Type="http://schemas.openxmlformats.org/officeDocument/2006/relationships/hyperlink" Target="https://map.geo.admin.ch/?zoom=13&amp;E=2772012.424&amp;N=1139378.662&amp;layers=ch.kantone.cadastralwebmap-farbe,ch.swisstopo.amtliches-strassenverzeichnis,ch.bfs.gebaeude_wohnungs_register,KML||https://tinyurl.com/yy7ya4g9/GR/3792_bdg_erw.kml" TargetMode="External"/><Relationship Id="rId541" Type="http://schemas.openxmlformats.org/officeDocument/2006/relationships/hyperlink" Target="https://map.geo.admin.ch/?zoom=13&amp;E=2761091.744&amp;N=1204035.863&amp;layers=ch.kantone.cadastralwebmap-farbe,ch.swisstopo.amtliches-strassenverzeichnis,ch.bfs.gebaeude_wohnungs_register,KML||https://tinyurl.com/yy7ya4g9/GR/3955_bdg_erw.kml" TargetMode="External"/><Relationship Id="rId583" Type="http://schemas.openxmlformats.org/officeDocument/2006/relationships/hyperlink" Target="https://map.geo.admin.ch/?zoom=13&amp;E=2762274.774&amp;N=1201254.823&amp;layers=ch.kantone.cadastralwebmap-farbe,ch.swisstopo.amtliches-strassenverzeichnis,ch.bfs.gebaeude_wohnungs_register,KML||https://tinyurl.com/yy7ya4g9/GR/3955_bdg_erw.kml" TargetMode="External"/><Relationship Id="rId639" Type="http://schemas.openxmlformats.org/officeDocument/2006/relationships/hyperlink" Target="https://map.geo.admin.ch/?zoom=13&amp;E=2719215.899&amp;N=1180366.754&amp;layers=ch.kantone.cadastralwebmap-farbe,ch.swisstopo.amtliches-strassenverzeichnis,ch.bfs.gebaeude_wohnungs_register,KML||https://tinyurl.com/yy7ya4g9/GR/3987_bdg_erw.kml" TargetMode="External"/><Relationship Id="rId4" Type="http://schemas.openxmlformats.org/officeDocument/2006/relationships/hyperlink" Target="https://map.geo.admin.ch/?zoom=13&amp;E=2761052.485&amp;N=1179886.963&amp;layers=ch.kantone.cadastralwebmap-farbe,ch.swisstopo.amtliches-strassenverzeichnis,ch.bfs.gebaeude_wohnungs_register,KML||https://tinyurl.com/yy7ya4g9/GR/3506_bdg_erw.kml" TargetMode="External"/><Relationship Id="rId180" Type="http://schemas.openxmlformats.org/officeDocument/2006/relationships/hyperlink" Target="https://map.geo.admin.ch/?zoom=13&amp;E=2750244&amp;N=1177863&amp;layers=ch.kantone.cadastralwebmap-farbe,ch.swisstopo.amtliches-strassenverzeichnis,ch.bfs.gebaeude_wohnungs_register,KML||https://tinyurl.com/yy7ya4g9/GR/3661_bdg_erw.kml" TargetMode="External"/><Relationship Id="rId236" Type="http://schemas.openxmlformats.org/officeDocument/2006/relationships/hyperlink" Target="https://map.geo.admin.ch/?zoom=13&amp;E=2742581.312&amp;N=1189305.283&amp;layers=ch.kantone.cadastralwebmap-farbe,ch.swisstopo.amtliches-strassenverzeichnis,ch.bfs.gebaeude_wohnungs_register,KML||https://tinyurl.com/yy7ya4g9/GR/3732_bdg_erw.kml" TargetMode="External"/><Relationship Id="rId278" Type="http://schemas.openxmlformats.org/officeDocument/2006/relationships/hyperlink" Target="https://map.geo.admin.ch/?zoom=13&amp;E=2788650.138&amp;N=1151949.629&amp;layers=ch.kantone.cadastralwebmap-farbe,ch.swisstopo.amtliches-strassenverzeichnis,ch.bfs.gebaeude_wohnungs_register,KML||https://tinyurl.com/yy7ya4g9/GR/3782_bdg_erw.kml" TargetMode="External"/><Relationship Id="rId401" Type="http://schemas.openxmlformats.org/officeDocument/2006/relationships/hyperlink" Target="https://map.geo.admin.ch/?zoom=13&amp;E=2732893&amp;N=1124893&amp;layers=ch.kantone.cadastralwebmap-farbe,ch.swisstopo.amtliches-strassenverzeichnis,ch.bfs.gebaeude_wohnungs_register,KML||https://tinyurl.com/yy7ya4g9/GR/3832_bdg_erw.kml" TargetMode="External"/><Relationship Id="rId443" Type="http://schemas.openxmlformats.org/officeDocument/2006/relationships/hyperlink" Target="https://map.geo.admin.ch/?zoom=13&amp;E=2761261.428&amp;N=1196769.227&amp;layers=ch.kantone.cadastralwebmap-farbe,ch.swisstopo.amtliches-strassenverzeichnis,ch.bfs.gebaeude_wohnungs_register,KML||https://tinyurl.com/yy7ya4g9/GR/3945_bdg_erw.kml" TargetMode="External"/><Relationship Id="rId650" Type="http://schemas.openxmlformats.org/officeDocument/2006/relationships/hyperlink" Target="https://map.geo.admin.ch/?zoom=13&amp;E=2728268.913&amp;N=1179312.326&amp;layers=ch.kantone.cadastralwebmap-farbe,ch.swisstopo.amtliches-strassenverzeichnis,ch.bfs.gebaeude_wohnungs_register,KML||https://tinyurl.com/yy7ya4g9/GR/3988_bdg_erw.kml" TargetMode="External"/><Relationship Id="rId303" Type="http://schemas.openxmlformats.org/officeDocument/2006/relationships/hyperlink" Target="https://map.geo.admin.ch/?zoom=13&amp;E=2783392&amp;N=1150848&amp;layers=ch.kantone.cadastralwebmap-farbe,ch.swisstopo.amtliches-strassenverzeichnis,ch.bfs.gebaeude_wohnungs_register,KML||https://tinyurl.com/yy7ya4g9/GR/3787_bdg_erw.kml" TargetMode="External"/><Relationship Id="rId485" Type="http://schemas.openxmlformats.org/officeDocument/2006/relationships/hyperlink" Target="https://map.geo.admin.ch/?zoom=13&amp;E=2762242&amp;N=1201290&amp;layers=ch.kantone.cadastralwebmap-farbe,ch.swisstopo.amtliches-strassenverzeichnis,ch.bfs.gebaeude_wohnungs_register,KML||https://tinyurl.com/yy7ya4g9/GR/3955_bdg_erw.kml" TargetMode="External"/><Relationship Id="rId42" Type="http://schemas.openxmlformats.org/officeDocument/2006/relationships/hyperlink" Target="https://map.geo.admin.ch/?zoom=13&amp;E=2809384&amp;N=1125619.375&amp;layers=ch.kantone.cadastralwebmap-farbe,ch.swisstopo.amtliches-strassenverzeichnis,ch.bfs.gebaeude_wohnungs_register,KML||https://tinyurl.com/yy7ya4g9/GR/3551_bdg_erw.kml" TargetMode="External"/><Relationship Id="rId84" Type="http://schemas.openxmlformats.org/officeDocument/2006/relationships/hyperlink" Target="https://map.geo.admin.ch/?zoom=13&amp;E=2801755.5&amp;N=1135197.625&amp;layers=ch.kantone.cadastralwebmap-farbe,ch.swisstopo.amtliches-strassenverzeichnis,ch.bfs.gebaeude_wohnungs_register,KML||https://tinyurl.com/yy7ya4g9/GR/3561_bdg_erw.kml" TargetMode="External"/><Relationship Id="rId138" Type="http://schemas.openxmlformats.org/officeDocument/2006/relationships/hyperlink" Target="https://map.geo.admin.ch/?zoom=13&amp;E=2739509.127&amp;N=1187024.139&amp;layers=ch.kantone.cadastralwebmap-farbe,ch.swisstopo.amtliches-strassenverzeichnis,ch.bfs.gebaeude_wohnungs_register,KML||https://tinyurl.com/yy7ya4g9/GR/3575_bdg_erw.kml" TargetMode="External"/><Relationship Id="rId345" Type="http://schemas.openxmlformats.org/officeDocument/2006/relationships/hyperlink" Target="https://map.geo.admin.ch/?zoom=13&amp;E=2792897.625&amp;N=1163937.437&amp;layers=ch.kantone.cadastralwebmap-farbe,ch.swisstopo.amtliches-strassenverzeichnis,ch.bfs.gebaeude_wohnungs_register,KML||https://tinyurl.com/yy7ya4g9/GR/3791_bdg_erw.kml" TargetMode="External"/><Relationship Id="rId387" Type="http://schemas.openxmlformats.org/officeDocument/2006/relationships/hyperlink" Target="https://map.geo.admin.ch/?zoom=13&amp;E=2735229.999&amp;N=1129672.499&amp;layers=ch.kantone.cadastralwebmap-farbe,ch.swisstopo.amtliches-strassenverzeichnis,ch.bfs.gebaeude_wohnungs_register,KML||https://tinyurl.com/yy7ya4g9/GR/3821_bdg_erw.kml" TargetMode="External"/><Relationship Id="rId510" Type="http://schemas.openxmlformats.org/officeDocument/2006/relationships/hyperlink" Target="https://map.geo.admin.ch/?zoom=13&amp;E=2762413&amp;N=1201980&amp;layers=ch.kantone.cadastralwebmap-farbe,ch.swisstopo.amtliches-strassenverzeichnis,ch.bfs.gebaeude_wohnungs_register,KML||https://tinyurl.com/yy7ya4g9/GR/3955_bdg_erw.kml" TargetMode="External"/><Relationship Id="rId552" Type="http://schemas.openxmlformats.org/officeDocument/2006/relationships/hyperlink" Target="https://map.geo.admin.ch/?zoom=13&amp;E=2759161.55&amp;N=1204517.833&amp;layers=ch.kantone.cadastralwebmap-farbe,ch.swisstopo.amtliches-strassenverzeichnis,ch.bfs.gebaeude_wohnungs_register,KML||https://tinyurl.com/yy7ya4g9/GR/3955_bdg_erw.kml" TargetMode="External"/><Relationship Id="rId594" Type="http://schemas.openxmlformats.org/officeDocument/2006/relationships/hyperlink" Target="https://map.geo.admin.ch/?zoom=13&amp;E=2762378.776&amp;N=1201443.824&amp;layers=ch.kantone.cadastralwebmap-farbe,ch.swisstopo.amtliches-strassenverzeichnis,ch.bfs.gebaeude_wohnungs_register,KML||https://tinyurl.com/yy7ya4g9/GR/3955_bdg_erw.kml" TargetMode="External"/><Relationship Id="rId608" Type="http://schemas.openxmlformats.org/officeDocument/2006/relationships/hyperlink" Target="https://map.geo.admin.ch/?zoom=13&amp;E=2762628.23&amp;N=1201977.6&amp;layers=ch.kantone.cadastralwebmap-farbe,ch.swisstopo.amtliches-strassenverzeichnis,ch.bfs.gebaeude_wohnungs_register,KML||https://tinyurl.com/yy7ya4g9/GR/3955_bdg_erw.kml" TargetMode="External"/><Relationship Id="rId191" Type="http://schemas.openxmlformats.org/officeDocument/2006/relationships/hyperlink" Target="https://map.geo.admin.ch/?zoom=13&amp;E=2750801&amp;N=1176063&amp;layers=ch.kantone.cadastralwebmap-farbe,ch.swisstopo.amtliches-strassenverzeichnis,ch.bfs.gebaeude_wohnungs_register,KML||https://tinyurl.com/yy7ya4g9/GR/3661_bdg_erw.kml" TargetMode="External"/><Relationship Id="rId205" Type="http://schemas.openxmlformats.org/officeDocument/2006/relationships/hyperlink" Target="https://map.geo.admin.ch/?zoom=13&amp;E=2743858&amp;N=1182169&amp;layers=ch.kantone.cadastralwebmap-farbe,ch.swisstopo.amtliches-strassenverzeichnis,ch.bfs.gebaeude_wohnungs_register,KML||https://tinyurl.com/yy7ya4g9/GR/3672_bdg_erw.kml" TargetMode="External"/><Relationship Id="rId247" Type="http://schemas.openxmlformats.org/officeDocument/2006/relationships/hyperlink" Target="https://map.geo.admin.ch/?zoom=13&amp;E=2785868.492&amp;N=1153744.11&amp;layers=ch.kantone.cadastralwebmap-farbe,ch.swisstopo.amtliches-strassenverzeichnis,ch.bfs.gebaeude_wohnungs_register,KML||https://tinyurl.com/yy7ya4g9/GR/3782_bdg_erw.kml" TargetMode="External"/><Relationship Id="rId412" Type="http://schemas.openxmlformats.org/officeDocument/2006/relationships/hyperlink" Target="https://map.geo.admin.ch/?zoom=13&amp;E=2728560.2&amp;N=1122226.5&amp;layers=ch.kantone.cadastralwebmap-farbe,ch.swisstopo.amtliches-strassenverzeichnis,ch.bfs.gebaeude_wohnungs_register,KML||https://tinyurl.com/yy7ya4g9/GR/3835_bdg_erw.kml" TargetMode="External"/><Relationship Id="rId107" Type="http://schemas.openxmlformats.org/officeDocument/2006/relationships/hyperlink" Target="https://map.geo.admin.ch/?zoom=13&amp;E=2803377.25&amp;N=1136869.375&amp;layers=ch.kantone.cadastralwebmap-farbe,ch.swisstopo.amtliches-strassenverzeichnis,ch.bfs.gebaeude_wohnungs_register,KML||https://tinyurl.com/yy7ya4g9/GR/3561_bdg_erw.kml" TargetMode="External"/><Relationship Id="rId289" Type="http://schemas.openxmlformats.org/officeDocument/2006/relationships/hyperlink" Target="https://map.geo.admin.ch/?zoom=13&amp;E=2786406.25&amp;N=1156343.25&amp;layers=ch.kantone.cadastralwebmap-farbe,ch.swisstopo.amtliches-strassenverzeichnis,ch.bfs.gebaeude_wohnungs_register,KML||https://tinyurl.com/yy7ya4g9/GR/3786_bdg_erw.kml" TargetMode="External"/><Relationship Id="rId454" Type="http://schemas.openxmlformats.org/officeDocument/2006/relationships/hyperlink" Target="https://map.geo.admin.ch/?zoom=13&amp;E=2758930&amp;N=1208345&amp;layers=ch.kantone.cadastralwebmap-farbe,ch.swisstopo.amtliches-strassenverzeichnis,ch.bfs.gebaeude_wohnungs_register,KML||https://tinyurl.com/yy7ya4g9/GR/3953_bdg_erw.kml" TargetMode="External"/><Relationship Id="rId496" Type="http://schemas.openxmlformats.org/officeDocument/2006/relationships/hyperlink" Target="https://map.geo.admin.ch/?zoom=13&amp;E=2761355&amp;N=1203392&amp;layers=ch.kantone.cadastralwebmap-farbe,ch.swisstopo.amtliches-strassenverzeichnis,ch.bfs.gebaeude_wohnungs_register,KML||https://tinyurl.com/yy7ya4g9/GR/3955_bdg_erw.kml" TargetMode="External"/><Relationship Id="rId661" Type="http://schemas.openxmlformats.org/officeDocument/2006/relationships/hyperlink" Target="https://map.geo.admin.ch/?zoom=13&amp;E=2725411.04&amp;N=1178586.606&amp;layers=ch.kantone.cadastralwebmap-farbe,ch.swisstopo.amtliches-strassenverzeichnis,ch.bfs.gebaeude_wohnungs_register,KML||https://tinyurl.com/yy7ya4g9/GR/3988_bdg_erw.kml" TargetMode="External"/><Relationship Id="rId11" Type="http://schemas.openxmlformats.org/officeDocument/2006/relationships/hyperlink" Target="https://map.geo.admin.ch/?zoom=13&amp;E=2761534.829&amp;N=1176948.331&amp;layers=ch.kantone.cadastralwebmap-farbe,ch.swisstopo.amtliches-strassenverzeichnis,ch.bfs.gebaeude_wohnungs_register,KML||https://tinyurl.com/yy7ya4g9/GR/3506_bdg_erw.kml" TargetMode="External"/><Relationship Id="rId53" Type="http://schemas.openxmlformats.org/officeDocument/2006/relationships/hyperlink" Target="https://map.geo.admin.ch/?zoom=13&amp;E=2803733.475&amp;N=1138664.883&amp;layers=ch.kantone.cadastralwebmap-farbe,ch.swisstopo.amtliches-strassenverzeichnis,ch.bfs.gebaeude_wohnungs_register,KML||https://tinyurl.com/yy7ya4g9/GR/3561_bdg_erw.kml" TargetMode="External"/><Relationship Id="rId149" Type="http://schemas.openxmlformats.org/officeDocument/2006/relationships/hyperlink" Target="https://map.geo.admin.ch/?zoom=13&amp;E=2732275.598&amp;N=1175663.272&amp;layers=ch.kantone.cadastralwebmap-farbe,ch.swisstopo.amtliches-strassenverzeichnis,ch.bfs.gebaeude_wohnungs_register,KML||https://tinyurl.com/yy7ya4g9/GR/3618_bdg_erw.kml" TargetMode="External"/><Relationship Id="rId314" Type="http://schemas.openxmlformats.org/officeDocument/2006/relationships/hyperlink" Target="https://map.geo.admin.ch/?zoom=13&amp;E=2782329.471&amp;N=1147689.638&amp;layers=ch.kantone.cadastralwebmap-farbe,ch.swisstopo.amtliches-strassenverzeichnis,ch.bfs.gebaeude_wohnungs_register,KML||https://tinyurl.com/yy7ya4g9/GR/3790_bdg_erw.kml" TargetMode="External"/><Relationship Id="rId356" Type="http://schemas.openxmlformats.org/officeDocument/2006/relationships/hyperlink" Target="https://map.geo.admin.ch/?zoom=13&amp;E=2792212.875&amp;N=1163778.291&amp;layers=ch.kantone.cadastralwebmap-farbe,ch.swisstopo.amtliches-strassenverzeichnis,ch.bfs.gebaeude_wohnungs_register,KML||https://tinyurl.com/yy7ya4g9/GR/3791_bdg_erw.kml" TargetMode="External"/><Relationship Id="rId398" Type="http://schemas.openxmlformats.org/officeDocument/2006/relationships/hyperlink" Target="https://map.geo.admin.ch/?zoom=13&amp;E=2733608.377&amp;N=1127028.644&amp;layers=ch.kantone.cadastralwebmap-farbe,ch.swisstopo.amtliches-strassenverzeichnis,ch.bfs.gebaeude_wohnungs_register,KML||https://tinyurl.com/yy7ya4g9/GR/3831_bdg_erw.kml" TargetMode="External"/><Relationship Id="rId521" Type="http://schemas.openxmlformats.org/officeDocument/2006/relationships/hyperlink" Target="https://map.geo.admin.ch/?zoom=13&amp;E=2762305.037&amp;N=1201396.486&amp;layers=ch.kantone.cadastralwebmap-farbe,ch.swisstopo.amtliches-strassenverzeichnis,ch.bfs.gebaeude_wohnungs_register,KML||https://tinyurl.com/yy7ya4g9/GR/3955_bdg_erw.kml" TargetMode="External"/><Relationship Id="rId563" Type="http://schemas.openxmlformats.org/officeDocument/2006/relationships/hyperlink" Target="https://map.geo.admin.ch/?zoom=13&amp;E=2762379.776&amp;N=1201264.822&amp;layers=ch.kantone.cadastralwebmap-farbe,ch.swisstopo.amtliches-strassenverzeichnis,ch.bfs.gebaeude_wohnungs_register,KML||https://tinyurl.com/yy7ya4g9/GR/3955_bdg_erw.kml" TargetMode="External"/><Relationship Id="rId619" Type="http://schemas.openxmlformats.org/officeDocument/2006/relationships/hyperlink" Target="https://map.geo.admin.ch/?zoom=13&amp;E=2724137.186&amp;N=1179486.801&amp;layers=ch.kantone.cadastralwebmap-farbe,ch.swisstopo.amtliches-strassenverzeichnis,ch.bfs.gebaeude_wohnungs_register,KML||https://tinyurl.com/yy7ya4g9/GR/3981_bdg_erw.kml" TargetMode="External"/><Relationship Id="rId95" Type="http://schemas.openxmlformats.org/officeDocument/2006/relationships/hyperlink" Target="https://map.geo.admin.ch/?zoom=13&amp;E=2802799.75&amp;N=1132063.625&amp;layers=ch.kantone.cadastralwebmap-farbe,ch.swisstopo.amtliches-strassenverzeichnis,ch.bfs.gebaeude_wohnungs_register,KML||https://tinyurl.com/yy7ya4g9/GR/3561_bdg_erw.kml" TargetMode="External"/><Relationship Id="rId160" Type="http://schemas.openxmlformats.org/officeDocument/2006/relationships/hyperlink" Target="https://map.geo.admin.ch/?zoom=13&amp;E=2734647.75&amp;N=1172146.5&amp;layers=ch.kantone.cadastralwebmap-farbe,ch.swisstopo.amtliches-strassenverzeichnis,ch.bfs.gebaeude_wohnungs_register,KML||https://tinyurl.com/yy7ya4g9/GR/3618_bdg_erw.kml" TargetMode="External"/><Relationship Id="rId216" Type="http://schemas.openxmlformats.org/officeDocument/2006/relationships/hyperlink" Target="https://map.geo.admin.ch/?zoom=13&amp;E=2753212.527&amp;N=1178268.847&amp;layers=ch.kantone.cadastralwebmap-farbe,ch.swisstopo.amtliches-strassenverzeichnis,ch.bfs.gebaeude_wohnungs_register,KML||https://tinyurl.com/yy7ya4g9/GR/3673_bdg_erw.kml" TargetMode="External"/><Relationship Id="rId423" Type="http://schemas.openxmlformats.org/officeDocument/2006/relationships/hyperlink" Target="https://map.geo.admin.ch/?zoom=13&amp;E=2775592.83&amp;N=1186170.003&amp;layers=ch.kantone.cadastralwebmap-farbe,ch.swisstopo.amtliches-strassenverzeichnis,ch.bfs.gebaeude_wohnungs_register,KML||https://tinyurl.com/yy7ya4g9/GR/3921_bdg_erw.kml" TargetMode="External"/><Relationship Id="rId258" Type="http://schemas.openxmlformats.org/officeDocument/2006/relationships/hyperlink" Target="https://map.geo.admin.ch/?zoom=13&amp;E=2785571.897&amp;N=1154319.276&amp;layers=ch.kantone.cadastralwebmap-farbe,ch.swisstopo.amtliches-strassenverzeichnis,ch.bfs.gebaeude_wohnungs_register,KML||https://tinyurl.com/yy7ya4g9/GR/3782_bdg_erw.kml" TargetMode="External"/><Relationship Id="rId465" Type="http://schemas.openxmlformats.org/officeDocument/2006/relationships/hyperlink" Target="https://map.geo.admin.ch/?zoom=13&amp;E=2761138.743&amp;N=1204105.863&amp;layers=ch.kantone.cadastralwebmap-farbe,ch.swisstopo.amtliches-strassenverzeichnis,ch.bfs.gebaeude_wohnungs_register,KML||https://tinyurl.com/yy7ya4g9/GR/3955_bdg_erw.kml" TargetMode="External"/><Relationship Id="rId630" Type="http://schemas.openxmlformats.org/officeDocument/2006/relationships/hyperlink" Target="https://map.geo.admin.ch/?zoom=13&amp;E=2715764.038&amp;N=1174013.419&amp;layers=ch.kantone.cadastralwebmap-farbe,ch.swisstopo.amtliches-strassenverzeichnis,ch.bfs.gebaeude_wohnungs_register,KML||https://tinyurl.com/yy7ya4g9/GR/3985_bdg_erw.kml" TargetMode="External"/><Relationship Id="rId672" Type="http://schemas.openxmlformats.org/officeDocument/2006/relationships/hyperlink" Target="https://map.geo.admin.ch/?zoom=13&amp;E=2728502.888&amp;N=1179466.523&amp;layers=ch.kantone.cadastralwebmap-farbe,ch.swisstopo.amtliches-strassenverzeichnis,ch.bfs.gebaeude_wohnungs_register,KML||https://tinyurl.com/yy7ya4g9/GR/3988_bdg_erw.kml" TargetMode="External"/><Relationship Id="rId22" Type="http://schemas.openxmlformats.org/officeDocument/2006/relationships/hyperlink" Target="https://map.geo.admin.ch/?zoom=13&amp;E=2765166.75&amp;N=1162661.875&amp;layers=ch.kantone.cadastralwebmap-farbe,ch.swisstopo.amtliches-strassenverzeichnis,ch.bfs.gebaeude_wohnungs_register,KML||https://tinyurl.com/yy7ya4g9/GR/3543_bdg_erw.kml" TargetMode="External"/><Relationship Id="rId64" Type="http://schemas.openxmlformats.org/officeDocument/2006/relationships/hyperlink" Target="https://map.geo.admin.ch/?zoom=13&amp;E=2803357.5&amp;N=1131327.625&amp;layers=ch.kantone.cadastralwebmap-farbe,ch.swisstopo.amtliches-strassenverzeichnis,ch.bfs.gebaeude_wohnungs_register,KML||https://tinyurl.com/yy7ya4g9/GR/3561_bdg_erw.kml" TargetMode="External"/><Relationship Id="rId118" Type="http://schemas.openxmlformats.org/officeDocument/2006/relationships/hyperlink" Target="https://map.geo.admin.ch/?zoom=13&amp;E=2803154&amp;N=1131904.625&amp;layers=ch.kantone.cadastralwebmap-farbe,ch.swisstopo.amtliches-strassenverzeichnis,ch.bfs.gebaeude_wohnungs_register,KML||https://tinyurl.com/yy7ya4g9/GR/3561_bdg_erw.kml" TargetMode="External"/><Relationship Id="rId325" Type="http://schemas.openxmlformats.org/officeDocument/2006/relationships/hyperlink" Target="https://map.geo.admin.ch/?zoom=13&amp;E=2782105.5&amp;N=1150121&amp;layers=ch.kantone.cadastralwebmap-farbe,ch.swisstopo.amtliches-strassenverzeichnis,ch.bfs.gebaeude_wohnungs_register,KML||https://tinyurl.com/yy7ya4g9/GR/3790_bdg_erw.kml" TargetMode="External"/><Relationship Id="rId367" Type="http://schemas.openxmlformats.org/officeDocument/2006/relationships/hyperlink" Target="https://map.geo.admin.ch/?zoom=13&amp;E=2773986.235&amp;N=1142200.35&amp;layers=ch.kantone.cadastralwebmap-farbe,ch.swisstopo.amtliches-strassenverzeichnis,ch.bfs.gebaeude_wohnungs_register,KML||https://tinyurl.com/yy7ya4g9/GR/3792_bdg_erw.kml" TargetMode="External"/><Relationship Id="rId532" Type="http://schemas.openxmlformats.org/officeDocument/2006/relationships/hyperlink" Target="https://map.geo.admin.ch/?zoom=13&amp;E=2761387.761&amp;N=1202921.849&amp;layers=ch.kantone.cadastralwebmap-farbe,ch.swisstopo.amtliches-strassenverzeichnis,ch.bfs.gebaeude_wohnungs_register,KML||https://tinyurl.com/yy7ya4g9/GR/3955_bdg_erw.kml" TargetMode="External"/><Relationship Id="rId574" Type="http://schemas.openxmlformats.org/officeDocument/2006/relationships/hyperlink" Target="https://map.geo.admin.ch/?zoom=13&amp;E=2762569.389&amp;N=1204129.527&amp;layers=ch.kantone.cadastralwebmap-farbe,ch.swisstopo.amtliches-strassenverzeichnis,ch.bfs.gebaeude_wohnungs_register,KML||https://tinyurl.com/yy7ya4g9/GR/3955_bdg_erw.kml" TargetMode="External"/><Relationship Id="rId171" Type="http://schemas.openxmlformats.org/officeDocument/2006/relationships/hyperlink" Target="https://map.geo.admin.ch/?zoom=13&amp;E=2752160&amp;N=1177534&amp;layers=ch.kantone.cadastralwebmap-farbe,ch.swisstopo.amtliches-strassenverzeichnis,ch.bfs.gebaeude_wohnungs_register,KML||https://tinyurl.com/yy7ya4g9/GR/3661_bdg_erw.kml" TargetMode="External"/><Relationship Id="rId227" Type="http://schemas.openxmlformats.org/officeDocument/2006/relationships/hyperlink" Target="https://map.geo.admin.ch/?zoom=13&amp;E=2749509.59&amp;N=1186264.77&amp;layers=ch.kantone.cadastralwebmap-farbe,ch.swisstopo.amtliches-strassenverzeichnis,ch.bfs.gebaeude_wohnungs_register,KML||https://tinyurl.com/yy7ya4g9/GR/3721_bdg_erw.kml" TargetMode="External"/><Relationship Id="rId269" Type="http://schemas.openxmlformats.org/officeDocument/2006/relationships/hyperlink" Target="https://map.geo.admin.ch/?zoom=13&amp;E=2786017.05&amp;N=1154468.846&amp;layers=ch.kantone.cadastralwebmap-farbe,ch.swisstopo.amtliches-strassenverzeichnis,ch.bfs.gebaeude_wohnungs_register,KML||https://tinyurl.com/yy7ya4g9/GR/3782_bdg_erw.kml" TargetMode="External"/><Relationship Id="rId434" Type="http://schemas.openxmlformats.org/officeDocument/2006/relationships/hyperlink" Target="https://map.geo.admin.ch/?zoom=13&amp;E=2771674.002&amp;N=1183753.84&amp;layers=ch.kantone.cadastralwebmap-farbe,ch.swisstopo.amtliches-strassenverzeichnis,ch.bfs.gebaeude_wohnungs_register,KML||https://tinyurl.com/yy7ya4g9/GR/3921_bdg_erw.kml" TargetMode="External"/><Relationship Id="rId476" Type="http://schemas.openxmlformats.org/officeDocument/2006/relationships/hyperlink" Target="https://map.geo.admin.ch/?zoom=13&amp;E=2764540.388&amp;N=1204588.137&amp;layers=ch.kantone.cadastralwebmap-farbe,ch.swisstopo.amtliches-strassenverzeichnis,ch.bfs.gebaeude_wohnungs_register,KML||https://tinyurl.com/yy7ya4g9/GR/3955_bdg_erw.kml" TargetMode="External"/><Relationship Id="rId641" Type="http://schemas.openxmlformats.org/officeDocument/2006/relationships/hyperlink" Target="https://map.geo.admin.ch/?zoom=13&amp;E=2731653.607&amp;N=1181156.68&amp;layers=ch.kantone.cadastralwebmap-farbe,ch.swisstopo.amtliches-strassenverzeichnis,ch.bfs.gebaeude_wohnungs_register,KML||https://tinyurl.com/yy7ya4g9/GR/3988_bdg_erw.kml" TargetMode="External"/><Relationship Id="rId683" Type="http://schemas.openxmlformats.org/officeDocument/2006/relationships/hyperlink" Target="https://map.geo.admin.ch/?zoom=13&amp;E=2731915&amp;N=1181106&amp;layers=ch.kantone.cadastralwebmap-farbe,ch.swisstopo.amtliches-strassenverzeichnis,ch.bfs.gebaeude_wohnungs_register,KML||https://tinyurl.com/yy7ya4g9/GR/3988_bdg_erw.kml" TargetMode="External"/><Relationship Id="rId33" Type="http://schemas.openxmlformats.org/officeDocument/2006/relationships/hyperlink" Target="https://map.geo.admin.ch/?zoom=13&amp;E=2807312.266&amp;N=1125745.465&amp;layers=ch.kantone.cadastralwebmap-farbe,ch.swisstopo.amtliches-strassenverzeichnis,ch.bfs.gebaeude_wohnungs_register,KML||https://tinyurl.com/yy7ya4g9/GR/3551_bdg_erw.kml" TargetMode="External"/><Relationship Id="rId129" Type="http://schemas.openxmlformats.org/officeDocument/2006/relationships/hyperlink" Target="https://map.geo.admin.ch/?zoom=13&amp;E=2802072.75&amp;N=1135816.875&amp;layers=ch.kantone.cadastralwebmap-farbe,ch.swisstopo.amtliches-strassenverzeichnis,ch.bfs.gebaeude_wohnungs_register,KML||https://tinyurl.com/yy7ya4g9/GR/3561_bdg_erw.kml" TargetMode="External"/><Relationship Id="rId280" Type="http://schemas.openxmlformats.org/officeDocument/2006/relationships/hyperlink" Target="https://map.geo.admin.ch/?zoom=13&amp;E=2789426.966&amp;N=1151307.588&amp;layers=ch.kantone.cadastralwebmap-farbe,ch.swisstopo.amtliches-strassenverzeichnis,ch.bfs.gebaeude_wohnungs_register,KML||https://tinyurl.com/yy7ya4g9/GR/3784_bdg_erw.kml" TargetMode="External"/><Relationship Id="rId336" Type="http://schemas.openxmlformats.org/officeDocument/2006/relationships/hyperlink" Target="https://map.geo.admin.ch/?zoom=13&amp;E=2793713.375&amp;N=1164383.979&amp;layers=ch.kantone.cadastralwebmap-farbe,ch.swisstopo.amtliches-strassenverzeichnis,ch.bfs.gebaeude_wohnungs_register,KML||https://tinyurl.com/yy7ya4g9/GR/3791_bdg_erw.kml" TargetMode="External"/><Relationship Id="rId501" Type="http://schemas.openxmlformats.org/officeDocument/2006/relationships/hyperlink" Target="https://map.geo.admin.ch/?zoom=13&amp;E=2761291&amp;N=1203503&amp;layers=ch.kantone.cadastralwebmap-farbe,ch.swisstopo.amtliches-strassenverzeichnis,ch.bfs.gebaeude_wohnungs_register,KML||https://tinyurl.com/yy7ya4g9/GR/3955_bdg_erw.kml" TargetMode="External"/><Relationship Id="rId543" Type="http://schemas.openxmlformats.org/officeDocument/2006/relationships/hyperlink" Target="https://map.geo.admin.ch/?zoom=13&amp;E=2762275.774&amp;N=1201630.827&amp;layers=ch.kantone.cadastralwebmap-farbe,ch.swisstopo.amtliches-strassenverzeichnis,ch.bfs.gebaeude_wohnungs_register,KML||https://tinyurl.com/yy7ya4g9/GR/3955_bdg_erw.kml" TargetMode="External"/><Relationship Id="rId75" Type="http://schemas.openxmlformats.org/officeDocument/2006/relationships/hyperlink" Target="https://map.geo.admin.ch/?zoom=13&amp;E=2803544&amp;N=1130436.875&amp;layers=ch.kantone.cadastralwebmap-farbe,ch.swisstopo.amtliches-strassenverzeichnis,ch.bfs.gebaeude_wohnungs_register,KML||https://tinyurl.com/yy7ya4g9/GR/3561_bdg_erw.kml" TargetMode="External"/><Relationship Id="rId140" Type="http://schemas.openxmlformats.org/officeDocument/2006/relationships/hyperlink" Target="https://map.geo.admin.ch/?zoom=13&amp;E=2733557.918&amp;N=1164588.229&amp;layers=ch.kantone.cadastralwebmap-farbe,ch.swisstopo.amtliches-strassenverzeichnis,ch.bfs.gebaeude_wohnungs_register,KML||https://tinyurl.com/yy7ya4g9/GR/3603_bdg_erw.kml" TargetMode="External"/><Relationship Id="rId182" Type="http://schemas.openxmlformats.org/officeDocument/2006/relationships/hyperlink" Target="https://map.geo.admin.ch/?zoom=13&amp;E=2752510&amp;N=1176138&amp;layers=ch.kantone.cadastralwebmap-farbe,ch.swisstopo.amtliches-strassenverzeichnis,ch.bfs.gebaeude_wohnungs_register,KML||https://tinyurl.com/yy7ya4g9/GR/3661_bdg_erw.kml" TargetMode="External"/><Relationship Id="rId378" Type="http://schemas.openxmlformats.org/officeDocument/2006/relationships/hyperlink" Target="https://map.geo.admin.ch/?zoom=13&amp;E=2773493&amp;N=1141848&amp;layers=ch.kantone.cadastralwebmap-farbe,ch.swisstopo.amtliches-strassenverzeichnis,ch.bfs.gebaeude_wohnungs_register,KML||https://tinyurl.com/yy7ya4g9/GR/3792_bdg_erw.kml" TargetMode="External"/><Relationship Id="rId403" Type="http://schemas.openxmlformats.org/officeDocument/2006/relationships/hyperlink" Target="https://map.geo.admin.ch/?zoom=13&amp;E=2731893&amp;N=1123321&amp;layers=ch.kantone.cadastralwebmap-farbe,ch.swisstopo.amtliches-strassenverzeichnis,ch.bfs.gebaeude_wohnungs_register,KML||https://tinyurl.com/yy7ya4g9/GR/3832_bdg_erw.kml" TargetMode="External"/><Relationship Id="rId585" Type="http://schemas.openxmlformats.org/officeDocument/2006/relationships/hyperlink" Target="https://map.geo.admin.ch/?zoom=13&amp;E=2760233.734&amp;N=1204271.871&amp;layers=ch.kantone.cadastralwebmap-farbe,ch.swisstopo.amtliches-strassenverzeichnis,ch.bfs.gebaeude_wohnungs_register,KML||https://tinyurl.com/yy7ya4g9/GR/3955_bdg_erw.kml" TargetMode="External"/><Relationship Id="rId6" Type="http://schemas.openxmlformats.org/officeDocument/2006/relationships/hyperlink" Target="https://map.geo.admin.ch/?zoom=13&amp;E=2762050.712&amp;N=1176618.44&amp;layers=ch.kantone.cadastralwebmap-farbe,ch.swisstopo.amtliches-strassenverzeichnis,ch.bfs.gebaeude_wohnungs_register,KML||https://tinyurl.com/yy7ya4g9/GR/3506_bdg_erw.kml" TargetMode="External"/><Relationship Id="rId238" Type="http://schemas.openxmlformats.org/officeDocument/2006/relationships/hyperlink" Target="https://map.geo.admin.ch/?zoom=13&amp;E=2818387.821&amp;N=1186740.623&amp;layers=ch.kantone.cadastralwebmap-farbe,ch.swisstopo.amtliches-strassenverzeichnis,ch.bfs.gebaeude_wohnungs_register,KML||https://tinyurl.com/yy7ya4g9/GR/3762_bdg_erw.kml" TargetMode="External"/><Relationship Id="rId445" Type="http://schemas.openxmlformats.org/officeDocument/2006/relationships/hyperlink" Target="https://map.geo.admin.ch/?zoom=13&amp;E=2762027&amp;N=1196054&amp;layers=ch.kantone.cadastralwebmap-farbe,ch.swisstopo.amtliches-strassenverzeichnis,ch.bfs.gebaeude_wohnungs_register,KML||https://tinyurl.com/yy7ya4g9/GR/3945_bdg_erw.kml" TargetMode="External"/><Relationship Id="rId487" Type="http://schemas.openxmlformats.org/officeDocument/2006/relationships/hyperlink" Target="https://map.geo.admin.ch/?zoom=13&amp;E=2760276&amp;N=1203253&amp;layers=ch.kantone.cadastralwebmap-farbe,ch.swisstopo.amtliches-strassenverzeichnis,ch.bfs.gebaeude_wohnungs_register,KML||https://tinyurl.com/yy7ya4g9/GR/3955_bdg_erw.kml" TargetMode="External"/><Relationship Id="rId610" Type="http://schemas.openxmlformats.org/officeDocument/2006/relationships/hyperlink" Target="https://map.geo.admin.ch/?zoom=13&amp;E=2762818.18&amp;N=1201725.76&amp;layers=ch.kantone.cadastralwebmap-farbe,ch.swisstopo.amtliches-strassenverzeichnis,ch.bfs.gebaeude_wohnungs_register,KML||https://tinyurl.com/yy7ya4g9/GR/3955_bdg_erw.kml" TargetMode="External"/><Relationship Id="rId652" Type="http://schemas.openxmlformats.org/officeDocument/2006/relationships/hyperlink" Target="https://map.geo.admin.ch/?zoom=13&amp;E=2731980.148&amp;N=1181005.067&amp;layers=ch.kantone.cadastralwebmap-farbe,ch.swisstopo.amtliches-strassenverzeichnis,ch.bfs.gebaeude_wohnungs_register,KML||https://tinyurl.com/yy7ya4g9/GR/3988_bdg_erw.kml" TargetMode="External"/><Relationship Id="rId291" Type="http://schemas.openxmlformats.org/officeDocument/2006/relationships/hyperlink" Target="https://map.geo.admin.ch/?zoom=13&amp;E=2786579.455&amp;N=1156255.585&amp;layers=ch.kantone.cadastralwebmap-farbe,ch.swisstopo.amtliches-strassenverzeichnis,ch.bfs.gebaeude_wohnungs_register,KML||https://tinyurl.com/yy7ya4g9/GR/3786_bdg_erw.kml" TargetMode="External"/><Relationship Id="rId305" Type="http://schemas.openxmlformats.org/officeDocument/2006/relationships/hyperlink" Target="https://map.geo.admin.ch/?zoom=13&amp;E=2781981.096&amp;N=1152744.421&amp;layers=ch.kantone.cadastralwebmap-farbe,ch.swisstopo.amtliches-strassenverzeichnis,ch.bfs.gebaeude_wohnungs_register,KML||https://tinyurl.com/yy7ya4g9/GR/3787_bdg_erw.kml" TargetMode="External"/><Relationship Id="rId347" Type="http://schemas.openxmlformats.org/officeDocument/2006/relationships/hyperlink" Target="https://map.geo.admin.ch/?zoom=13&amp;E=2792966.854&amp;N=1164013.375&amp;layers=ch.kantone.cadastralwebmap-farbe,ch.swisstopo.amtliches-strassenverzeichnis,ch.bfs.gebaeude_wohnungs_register,KML||https://tinyurl.com/yy7ya4g9/GR/3791_bdg_erw.kml" TargetMode="External"/><Relationship Id="rId512" Type="http://schemas.openxmlformats.org/officeDocument/2006/relationships/hyperlink" Target="https://map.geo.admin.ch/?zoom=13&amp;E=2762696.8&amp;N=1203752.9&amp;layers=ch.kantone.cadastralwebmap-farbe,ch.swisstopo.amtliches-strassenverzeichnis,ch.bfs.gebaeude_wohnungs_register,KML||https://tinyurl.com/yy7ya4g9/GR/3955_bdg_erw.kml" TargetMode="External"/><Relationship Id="rId44" Type="http://schemas.openxmlformats.org/officeDocument/2006/relationships/hyperlink" Target="https://map.geo.admin.ch/?zoom=13&amp;E=2801689&amp;N=1133965&amp;layers=ch.kantone.cadastralwebmap-farbe,ch.swisstopo.amtliches-strassenverzeichnis,ch.bfs.gebaeude_wohnungs_register,KML||https://tinyurl.com/yy7ya4g9/GR/3561_bdg_erw.kml" TargetMode="External"/><Relationship Id="rId86" Type="http://schemas.openxmlformats.org/officeDocument/2006/relationships/hyperlink" Target="https://map.geo.admin.ch/?zoom=13&amp;E=2802229.75&amp;N=1135645.125&amp;layers=ch.kantone.cadastralwebmap-farbe,ch.swisstopo.amtliches-strassenverzeichnis,ch.bfs.gebaeude_wohnungs_register,KML||https://tinyurl.com/yy7ya4g9/GR/3561_bdg_erw.kml" TargetMode="External"/><Relationship Id="rId151" Type="http://schemas.openxmlformats.org/officeDocument/2006/relationships/hyperlink" Target="https://map.geo.admin.ch/?zoom=13&amp;E=2726440.505&amp;N=1167718.974&amp;layers=ch.kantone.cadastralwebmap-farbe,ch.swisstopo.amtliches-strassenverzeichnis,ch.bfs.gebaeude_wohnungs_register,KML||https://tinyurl.com/yy7ya4g9/GR/3618_bdg_erw.kml" TargetMode="External"/><Relationship Id="rId389" Type="http://schemas.openxmlformats.org/officeDocument/2006/relationships/hyperlink" Target="https://map.geo.admin.ch/?zoom=13&amp;E=2735980.304&amp;N=1134391.532&amp;layers=ch.kantone.cadastralwebmap-farbe,ch.swisstopo.amtliches-strassenverzeichnis,ch.bfs.gebaeude_wohnungs_register,KML||https://tinyurl.com/yy7ya4g9/GR/3823_bdg_erw.kml" TargetMode="External"/><Relationship Id="rId554" Type="http://schemas.openxmlformats.org/officeDocument/2006/relationships/hyperlink" Target="https://map.geo.admin.ch/?zoom=13&amp;E=2762227.774&amp;N=1201995.831&amp;layers=ch.kantone.cadastralwebmap-farbe,ch.swisstopo.amtliches-strassenverzeichnis,ch.bfs.gebaeude_wohnungs_register,KML||https://tinyurl.com/yy7ya4g9/GR/3955_bdg_erw.kml" TargetMode="External"/><Relationship Id="rId596" Type="http://schemas.openxmlformats.org/officeDocument/2006/relationships/hyperlink" Target="https://map.geo.admin.ch/?zoom=13&amp;E=2761852.145&amp;N=1204047.863&amp;layers=ch.kantone.cadastralwebmap-farbe,ch.swisstopo.amtliches-strassenverzeichnis,ch.bfs.gebaeude_wohnungs_register,KML||https://tinyurl.com/yy7ya4g9/GR/3955_bdg_erw.kml" TargetMode="External"/><Relationship Id="rId193" Type="http://schemas.openxmlformats.org/officeDocument/2006/relationships/hyperlink" Target="https://map.geo.admin.ch/?zoom=13&amp;E=2752219&amp;N=1176417&amp;layers=ch.kantone.cadastralwebmap-farbe,ch.swisstopo.amtliches-strassenverzeichnis,ch.bfs.gebaeude_wohnungs_register,KML||https://tinyurl.com/yy7ya4g9/GR/3661_bdg_erw.kml" TargetMode="External"/><Relationship Id="rId207" Type="http://schemas.openxmlformats.org/officeDocument/2006/relationships/hyperlink" Target="https://map.geo.admin.ch/?zoom=13&amp;E=2742543.934&amp;N=1182563.666&amp;layers=ch.kantone.cadastralwebmap-farbe,ch.swisstopo.amtliches-strassenverzeichnis,ch.bfs.gebaeude_wohnungs_register,KML||https://tinyurl.com/yy7ya4g9/GR/3672_bdg_erw.kml" TargetMode="External"/><Relationship Id="rId249" Type="http://schemas.openxmlformats.org/officeDocument/2006/relationships/hyperlink" Target="https://map.geo.admin.ch/?zoom=13&amp;E=2785508.992&amp;N=1153747.696&amp;layers=ch.kantone.cadastralwebmap-farbe,ch.swisstopo.amtliches-strassenverzeichnis,ch.bfs.gebaeude_wohnungs_register,KML||https://tinyurl.com/yy7ya4g9/GR/3782_bdg_erw.kml" TargetMode="External"/><Relationship Id="rId414" Type="http://schemas.openxmlformats.org/officeDocument/2006/relationships/hyperlink" Target="https://map.geo.admin.ch/?zoom=13&amp;E=2729489.616&amp;N=1132914.527&amp;layers=ch.kantone.cadastralwebmap-farbe,ch.swisstopo.amtliches-strassenverzeichnis,ch.bfs.gebaeude_wohnungs_register,KML||https://tinyurl.com/yy7ya4g9/GR/3837_bdg_erw.kml" TargetMode="External"/><Relationship Id="rId456" Type="http://schemas.openxmlformats.org/officeDocument/2006/relationships/hyperlink" Target="https://map.geo.admin.ch/?zoom=13&amp;E=2759555.08&amp;N=1208034.69&amp;layers=ch.kantone.cadastralwebmap-farbe,ch.swisstopo.amtliches-strassenverzeichnis,ch.bfs.gebaeude_wohnungs_register,KML||https://tinyurl.com/yy7ya4g9/GR/3953_bdg_erw.kml" TargetMode="External"/><Relationship Id="rId498" Type="http://schemas.openxmlformats.org/officeDocument/2006/relationships/hyperlink" Target="https://map.geo.admin.ch/?zoom=13&amp;E=2761412&amp;N=1203938&amp;layers=ch.kantone.cadastralwebmap-farbe,ch.swisstopo.amtliches-strassenverzeichnis,ch.bfs.gebaeude_wohnungs_register,KML||https://tinyurl.com/yy7ya4g9/GR/3955_bdg_erw.kml" TargetMode="External"/><Relationship Id="rId621" Type="http://schemas.openxmlformats.org/officeDocument/2006/relationships/hyperlink" Target="https://map.geo.admin.ch/?zoom=13&amp;E=2706299.808&amp;N=1172454.103&amp;layers=ch.kantone.cadastralwebmap-farbe,ch.swisstopo.amtliches-strassenverzeichnis,ch.bfs.gebaeude_wohnungs_register,KML||https://tinyurl.com/yy7ya4g9/GR/3982_bdg_erw.kml" TargetMode="External"/><Relationship Id="rId663" Type="http://schemas.openxmlformats.org/officeDocument/2006/relationships/hyperlink" Target="https://map.geo.admin.ch/?zoom=13&amp;E=2728245.191&amp;N=1179338.434&amp;layers=ch.kantone.cadastralwebmap-farbe,ch.swisstopo.amtliches-strassenverzeichnis,ch.bfs.gebaeude_wohnungs_register,KML||https://tinyurl.com/yy7ya4g9/GR/3988_bdg_erw.kml" TargetMode="External"/><Relationship Id="rId13" Type="http://schemas.openxmlformats.org/officeDocument/2006/relationships/hyperlink" Target="https://map.geo.admin.ch/?zoom=13&amp;E=2759757&amp;N=1176554&amp;layers=ch.kantone.cadastralwebmap-farbe,ch.swisstopo.amtliches-strassenverzeichnis,ch.bfs.gebaeude_wohnungs_register,KML||https://tinyurl.com/yy7ya4g9/GR/3506_bdg_erw.kml" TargetMode="External"/><Relationship Id="rId109" Type="http://schemas.openxmlformats.org/officeDocument/2006/relationships/hyperlink" Target="https://map.geo.admin.ch/?zoom=13&amp;E=2799602&amp;N=1136174.75&amp;layers=ch.kantone.cadastralwebmap-farbe,ch.swisstopo.amtliches-strassenverzeichnis,ch.bfs.gebaeude_wohnungs_register,KML||https://tinyurl.com/yy7ya4g9/GR/3561_bdg_erw.kml" TargetMode="External"/><Relationship Id="rId260" Type="http://schemas.openxmlformats.org/officeDocument/2006/relationships/hyperlink" Target="https://map.geo.admin.ch/?zoom=13&amp;E=2788571&amp;N=1151968&amp;layers=ch.kantone.cadastralwebmap-farbe,ch.swisstopo.amtliches-strassenverzeichnis,ch.bfs.gebaeude_wohnungs_register,KML||https://tinyurl.com/yy7ya4g9/GR/3782_bdg_erw.kml" TargetMode="External"/><Relationship Id="rId316" Type="http://schemas.openxmlformats.org/officeDocument/2006/relationships/hyperlink" Target="https://map.geo.admin.ch/?zoom=13&amp;E=2782235&amp;N=1147598&amp;layers=ch.kantone.cadastralwebmap-farbe,ch.swisstopo.amtliches-strassenverzeichnis,ch.bfs.gebaeude_wohnungs_register,KML||https://tinyurl.com/yy7ya4g9/GR/3790_bdg_erw.kml" TargetMode="External"/><Relationship Id="rId523" Type="http://schemas.openxmlformats.org/officeDocument/2006/relationships/hyperlink" Target="https://map.geo.admin.ch/?zoom=13&amp;E=2761497.762&amp;N=1202481.843&amp;layers=ch.kantone.cadastralwebmap-farbe,ch.swisstopo.amtliches-strassenverzeichnis,ch.bfs.gebaeude_wohnungs_register,KML||https://tinyurl.com/yy7ya4g9/GR/3955_bdg_erw.kml" TargetMode="External"/><Relationship Id="rId55" Type="http://schemas.openxmlformats.org/officeDocument/2006/relationships/hyperlink" Target="https://map.geo.admin.ch/?zoom=13&amp;E=2800688.383&amp;N=1134815.524&amp;layers=ch.kantone.cadastralwebmap-farbe,ch.swisstopo.amtliches-strassenverzeichnis,ch.bfs.gebaeude_wohnungs_register,KML||https://tinyurl.com/yy7ya4g9/GR/3561_bdg_erw.kml" TargetMode="External"/><Relationship Id="rId97" Type="http://schemas.openxmlformats.org/officeDocument/2006/relationships/hyperlink" Target="https://map.geo.admin.ch/?zoom=13&amp;E=2801798.5&amp;N=1133237.625&amp;layers=ch.kantone.cadastralwebmap-farbe,ch.swisstopo.amtliches-strassenverzeichnis,ch.bfs.gebaeude_wohnungs_register,KML||https://tinyurl.com/yy7ya4g9/GR/3561_bdg_erw.kml" TargetMode="External"/><Relationship Id="rId120" Type="http://schemas.openxmlformats.org/officeDocument/2006/relationships/hyperlink" Target="https://map.geo.admin.ch/?zoom=13&amp;E=2802510.75&amp;N=1137898.375&amp;layers=ch.kantone.cadastralwebmap-farbe,ch.swisstopo.amtliches-strassenverzeichnis,ch.bfs.gebaeude_wohnungs_register,KML||https://tinyurl.com/yy7ya4g9/GR/3561_bdg_erw.kml" TargetMode="External"/><Relationship Id="rId358" Type="http://schemas.openxmlformats.org/officeDocument/2006/relationships/hyperlink" Target="https://map.geo.admin.ch/?zoom=13&amp;E=2792829.125&amp;N=1164312.458&amp;layers=ch.kantone.cadastralwebmap-farbe,ch.swisstopo.amtliches-strassenverzeichnis,ch.bfs.gebaeude_wohnungs_register,KML||https://tinyurl.com/yy7ya4g9/GR/3791_bdg_erw.kml" TargetMode="External"/><Relationship Id="rId565" Type="http://schemas.openxmlformats.org/officeDocument/2006/relationships/hyperlink" Target="https://map.geo.admin.ch/?zoom=13&amp;E=2762162.773&amp;N=1202028.832&amp;layers=ch.kantone.cadastralwebmap-farbe,ch.swisstopo.amtliches-strassenverzeichnis,ch.bfs.gebaeude_wohnungs_register,KML||https://tinyurl.com/yy7ya4g9/GR/3955_bdg_erw.kml" TargetMode="External"/><Relationship Id="rId162" Type="http://schemas.openxmlformats.org/officeDocument/2006/relationships/hyperlink" Target="https://map.geo.admin.ch/?zoom=13&amp;E=2731579&amp;N=1176499.75&amp;layers=ch.kantone.cadastralwebmap-farbe,ch.swisstopo.amtliches-strassenverzeichnis,ch.bfs.gebaeude_wohnungs_register,KML||https://tinyurl.com/yy7ya4g9/GR/3618_bdg_erw.kml" TargetMode="External"/><Relationship Id="rId218" Type="http://schemas.openxmlformats.org/officeDocument/2006/relationships/hyperlink" Target="https://map.geo.admin.ch/?zoom=13&amp;E=2754420&amp;N=1181275&amp;layers=ch.kantone.cadastralwebmap-farbe,ch.swisstopo.amtliches-strassenverzeichnis,ch.bfs.gebaeude_wohnungs_register,KML||https://tinyurl.com/yy7ya4g9/GR/3673_bdg_erw.kml" TargetMode="External"/><Relationship Id="rId425" Type="http://schemas.openxmlformats.org/officeDocument/2006/relationships/hyperlink" Target="https://map.geo.admin.ch/?zoom=13&amp;E=2770978&amp;N=1183548&amp;layers=ch.kantone.cadastralwebmap-farbe,ch.swisstopo.amtliches-strassenverzeichnis,ch.bfs.gebaeude_wohnungs_register,KML||https://tinyurl.com/yy7ya4g9/GR/3921_bdg_erw.kml" TargetMode="External"/><Relationship Id="rId467" Type="http://schemas.openxmlformats.org/officeDocument/2006/relationships/hyperlink" Target="https://map.geo.admin.ch/?zoom=13&amp;E=2762076&amp;N=1201860&amp;layers=ch.kantone.cadastralwebmap-farbe,ch.swisstopo.amtliches-strassenverzeichnis,ch.bfs.gebaeude_wohnungs_register,KML||https://tinyurl.com/yy7ya4g9/GR/3955_bdg_erw.kml" TargetMode="External"/><Relationship Id="rId632" Type="http://schemas.openxmlformats.org/officeDocument/2006/relationships/hyperlink" Target="https://map.geo.admin.ch/?zoom=13&amp;E=2713136.938&amp;N=1176149.606&amp;layers=ch.kantone.cadastralwebmap-farbe,ch.swisstopo.amtliches-strassenverzeichnis,ch.bfs.gebaeude_wohnungs_register,KML||https://tinyurl.com/yy7ya4g9/GR/3985_bdg_erw.kml" TargetMode="External"/><Relationship Id="rId271" Type="http://schemas.openxmlformats.org/officeDocument/2006/relationships/hyperlink" Target="https://map.geo.admin.ch/?zoom=13&amp;E=2785514.02&amp;N=1153806.775&amp;layers=ch.kantone.cadastralwebmap-farbe,ch.swisstopo.amtliches-strassenverzeichnis,ch.bfs.gebaeude_wohnungs_register,KML||https://tinyurl.com/yy7ya4g9/GR/3782_bdg_erw.kml" TargetMode="External"/><Relationship Id="rId674" Type="http://schemas.openxmlformats.org/officeDocument/2006/relationships/hyperlink" Target="https://map.geo.admin.ch/?zoom=13&amp;E=2728486.892&amp;N=1179413.269&amp;layers=ch.kantone.cadastralwebmap-farbe,ch.swisstopo.amtliches-strassenverzeichnis,ch.bfs.gebaeude_wohnungs_register,KML||https://tinyurl.com/yy7ya4g9/GR/3988_bdg_erw.kml" TargetMode="External"/><Relationship Id="rId24" Type="http://schemas.openxmlformats.org/officeDocument/2006/relationships/hyperlink" Target="https://map.geo.admin.ch/?zoom=13&amp;E=2807562.765&amp;N=1125137.308&amp;layers=ch.kantone.cadastralwebmap-farbe,ch.swisstopo.amtliches-strassenverzeichnis,ch.bfs.gebaeude_wohnungs_register,KML||https://tinyurl.com/yy7ya4g9/GR/3551_bdg_erw.kml" TargetMode="External"/><Relationship Id="rId66" Type="http://schemas.openxmlformats.org/officeDocument/2006/relationships/hyperlink" Target="https://map.geo.admin.ch/?zoom=13&amp;E=2801818.75&amp;N=1135538.375&amp;layers=ch.kantone.cadastralwebmap-farbe,ch.swisstopo.amtliches-strassenverzeichnis,ch.bfs.gebaeude_wohnungs_register,KML||https://tinyurl.com/yy7ya4g9/GR/3561_bdg_erw.kml" TargetMode="External"/><Relationship Id="rId131" Type="http://schemas.openxmlformats.org/officeDocument/2006/relationships/hyperlink" Target="https://map.geo.admin.ch/?zoom=13&amp;E=2802314.25&amp;N=1140319.625&amp;layers=ch.kantone.cadastralwebmap-farbe,ch.swisstopo.amtliches-strassenverzeichnis,ch.bfs.gebaeude_wohnungs_register,KML||https://tinyurl.com/yy7ya4g9/GR/3561_bdg_erw.kml" TargetMode="External"/><Relationship Id="rId327" Type="http://schemas.openxmlformats.org/officeDocument/2006/relationships/hyperlink" Target="https://map.geo.admin.ch/?zoom=13&amp;E=2782383.75&amp;N=1147887.5&amp;layers=ch.kantone.cadastralwebmap-farbe,ch.swisstopo.amtliches-strassenverzeichnis,ch.bfs.gebaeude_wohnungs_register,KML||https://tinyurl.com/yy7ya4g9/GR/3790_bdg_erw.kml" TargetMode="External"/><Relationship Id="rId369" Type="http://schemas.openxmlformats.org/officeDocument/2006/relationships/hyperlink" Target="https://map.geo.admin.ch/?zoom=13&amp;E=2761756.349&amp;N=1134148.135&amp;layers=ch.kantone.cadastralwebmap-farbe,ch.swisstopo.amtliches-strassenverzeichnis,ch.bfs.gebaeude_wohnungs_register,KML||https://tinyurl.com/yy7ya4g9/GR/3792_bdg_erw.kml" TargetMode="External"/><Relationship Id="rId534" Type="http://schemas.openxmlformats.org/officeDocument/2006/relationships/hyperlink" Target="https://map.geo.admin.ch/?zoom=13&amp;E=2761387.761&amp;N=1202921.849&amp;layers=ch.kantone.cadastralwebmap-farbe,ch.swisstopo.amtliches-strassenverzeichnis,ch.bfs.gebaeude_wohnungs_register,KML||https://tinyurl.com/yy7ya4g9/GR/3955_bdg_erw.kml" TargetMode="External"/><Relationship Id="rId576" Type="http://schemas.openxmlformats.org/officeDocument/2006/relationships/hyperlink" Target="https://map.geo.admin.ch/?zoom=13&amp;E=2762040.771&amp;N=1202383.837&amp;layers=ch.kantone.cadastralwebmap-farbe,ch.swisstopo.amtliches-strassenverzeichnis,ch.bfs.gebaeude_wohnungs_register,KML||https://tinyurl.com/yy7ya4g9/GR/3955_bdg_erw.kml" TargetMode="External"/><Relationship Id="rId173" Type="http://schemas.openxmlformats.org/officeDocument/2006/relationships/hyperlink" Target="https://map.geo.admin.ch/?zoom=13&amp;E=2750524.758&amp;N=1175295.568&amp;layers=ch.kantone.cadastralwebmap-farbe,ch.swisstopo.amtliches-strassenverzeichnis,ch.bfs.gebaeude_wohnungs_register,KML||https://tinyurl.com/yy7ya4g9/GR/3661_bdg_erw.kml" TargetMode="External"/><Relationship Id="rId229" Type="http://schemas.openxmlformats.org/officeDocument/2006/relationships/hyperlink" Target="https://map.geo.admin.ch/?zoom=13&amp;E=2751884.823&amp;N=1187919.698&amp;layers=ch.kantone.cadastralwebmap-farbe,ch.swisstopo.amtliches-strassenverzeichnis,ch.bfs.gebaeude_wohnungs_register,KML||https://tinyurl.com/yy7ya4g9/GR/3722_bdg_erw.kml" TargetMode="External"/><Relationship Id="rId380" Type="http://schemas.openxmlformats.org/officeDocument/2006/relationships/hyperlink" Target="https://map.geo.admin.ch/?zoom=13&amp;E=2728643.369&amp;N=1126062.569&amp;layers=ch.kantone.cadastralwebmap-farbe,ch.swisstopo.amtliches-strassenverzeichnis,ch.bfs.gebaeude_wohnungs_register,KML||https://tinyurl.com/yy7ya4g9/GR/3804_bdg_erw.kml" TargetMode="External"/><Relationship Id="rId436" Type="http://schemas.openxmlformats.org/officeDocument/2006/relationships/hyperlink" Target="https://map.geo.admin.ch/?zoom=13&amp;E=2769975.766&amp;N=1182899.017&amp;layers=ch.kantone.cadastralwebmap-farbe,ch.swisstopo.amtliches-strassenverzeichnis,ch.bfs.gebaeude_wohnungs_register,KML||https://tinyurl.com/yy7ya4g9/GR/3921_bdg_erw.kml" TargetMode="External"/><Relationship Id="rId601" Type="http://schemas.openxmlformats.org/officeDocument/2006/relationships/hyperlink" Target="https://map.geo.admin.ch/?zoom=13&amp;E=2761478.15&amp;N=1203185.2&amp;layers=ch.kantone.cadastralwebmap-farbe,ch.swisstopo.amtliches-strassenverzeichnis,ch.bfs.gebaeude_wohnungs_register,KML||https://tinyurl.com/yy7ya4g9/GR/3955_bdg_erw.kml" TargetMode="External"/><Relationship Id="rId643" Type="http://schemas.openxmlformats.org/officeDocument/2006/relationships/hyperlink" Target="https://map.geo.admin.ch/?zoom=13&amp;E=2728948.861&amp;N=1179906.628&amp;layers=ch.kantone.cadastralwebmap-farbe,ch.swisstopo.amtliches-strassenverzeichnis,ch.bfs.gebaeude_wohnungs_register,KML||https://tinyurl.com/yy7ya4g9/GR/3988_bdg_erw.kml" TargetMode="External"/><Relationship Id="rId240" Type="http://schemas.openxmlformats.org/officeDocument/2006/relationships/hyperlink" Target="https://map.geo.admin.ch/?zoom=13&amp;E=2787761&amp;N=1158360.625&amp;layers=ch.kantone.cadastralwebmap-farbe,ch.swisstopo.amtliches-strassenverzeichnis,ch.bfs.gebaeude_wohnungs_register,KML||https://tinyurl.com/yy7ya4g9/GR/3781_bdg_erw.kml" TargetMode="External"/><Relationship Id="rId478" Type="http://schemas.openxmlformats.org/officeDocument/2006/relationships/hyperlink" Target="https://map.geo.admin.ch/?zoom=13&amp;E=2760187&amp;N=1203921&amp;layers=ch.kantone.cadastralwebmap-farbe,ch.swisstopo.amtliches-strassenverzeichnis,ch.bfs.gebaeude_wohnungs_register,KML||https://tinyurl.com/yy7ya4g9/GR/3955_bdg_erw.kml" TargetMode="External"/><Relationship Id="rId685" Type="http://schemas.openxmlformats.org/officeDocument/2006/relationships/drawing" Target="../drawings/drawing2.xml"/><Relationship Id="rId35" Type="http://schemas.openxmlformats.org/officeDocument/2006/relationships/hyperlink" Target="https://map.geo.admin.ch/?zoom=13&amp;E=2807311.75&amp;N=1125745.125&amp;layers=ch.kantone.cadastralwebmap-farbe,ch.swisstopo.amtliches-strassenverzeichnis,ch.bfs.gebaeude_wohnungs_register,KML||https://tinyurl.com/yy7ya4g9/GR/3551_bdg_erw.kml" TargetMode="External"/><Relationship Id="rId77" Type="http://schemas.openxmlformats.org/officeDocument/2006/relationships/hyperlink" Target="https://map.geo.admin.ch/?zoom=13&amp;E=2803561.75&amp;N=1130415.875&amp;layers=ch.kantone.cadastralwebmap-farbe,ch.swisstopo.amtliches-strassenverzeichnis,ch.bfs.gebaeude_wohnungs_register,KML||https://tinyurl.com/yy7ya4g9/GR/3561_bdg_erw.kml" TargetMode="External"/><Relationship Id="rId100" Type="http://schemas.openxmlformats.org/officeDocument/2006/relationships/hyperlink" Target="https://map.geo.admin.ch/?zoom=13&amp;E=2802256.25&amp;N=1140867.375&amp;layers=ch.kantone.cadastralwebmap-farbe,ch.swisstopo.amtliches-strassenverzeichnis,ch.bfs.gebaeude_wohnungs_register,KML||https://tinyurl.com/yy7ya4g9/GR/3561_bdg_erw.kml" TargetMode="External"/><Relationship Id="rId282" Type="http://schemas.openxmlformats.org/officeDocument/2006/relationships/hyperlink" Target="https://map.geo.admin.ch/?zoom=13&amp;E=2790783.2&amp;N=1161504.299&amp;layers=ch.kantone.cadastralwebmap-farbe,ch.swisstopo.amtliches-strassenverzeichnis,ch.bfs.gebaeude_wohnungs_register,KML||https://tinyurl.com/yy7ya4g9/GR/3785_bdg_erw.kml" TargetMode="External"/><Relationship Id="rId338" Type="http://schemas.openxmlformats.org/officeDocument/2006/relationships/hyperlink" Target="https://map.geo.admin.ch/?zoom=13&amp;E=2796109.833&amp;N=1156005.833&amp;layers=ch.kantone.cadastralwebmap-farbe,ch.swisstopo.amtliches-strassenverzeichnis,ch.bfs.gebaeude_wohnungs_register,KML||https://tinyurl.com/yy7ya4g9/GR/3791_bdg_erw.kml" TargetMode="External"/><Relationship Id="rId503" Type="http://schemas.openxmlformats.org/officeDocument/2006/relationships/hyperlink" Target="https://map.geo.admin.ch/?zoom=13&amp;E=2762383.268&amp;N=1201454.717&amp;layers=ch.kantone.cadastralwebmap-farbe,ch.swisstopo.amtliches-strassenverzeichnis,ch.bfs.gebaeude_wohnungs_register,KML||https://tinyurl.com/yy7ya4g9/GR/3955_bdg_erw.kml" TargetMode="External"/><Relationship Id="rId545" Type="http://schemas.openxmlformats.org/officeDocument/2006/relationships/hyperlink" Target="https://map.geo.admin.ch/?zoom=13&amp;E=2761440.762&amp;N=1203226.852&amp;layers=ch.kantone.cadastralwebmap-farbe,ch.swisstopo.amtliches-strassenverzeichnis,ch.bfs.gebaeude_wohnungs_register,KML||https://tinyurl.com/yy7ya4g9/GR/3955_bdg_erw.kml" TargetMode="External"/><Relationship Id="rId587" Type="http://schemas.openxmlformats.org/officeDocument/2006/relationships/hyperlink" Target="https://map.geo.admin.ch/?zoom=13&amp;E=2762733.97&amp;N=1201514.579&amp;layers=ch.kantone.cadastralwebmap-farbe,ch.swisstopo.amtliches-strassenverzeichnis,ch.bfs.gebaeude_wohnungs_register,KML||https://tinyurl.com/yy7ya4g9/GR/3955_bdg_erw.kml" TargetMode="External"/><Relationship Id="rId8" Type="http://schemas.openxmlformats.org/officeDocument/2006/relationships/hyperlink" Target="https://map.geo.admin.ch/?zoom=13&amp;E=2762060.659&amp;N=1177443.795&amp;layers=ch.kantone.cadastralwebmap-farbe,ch.swisstopo.amtliches-strassenverzeichnis,ch.bfs.gebaeude_wohnungs_register,KML||https://tinyurl.com/yy7ya4g9/GR/3506_bdg_erw.kml" TargetMode="External"/><Relationship Id="rId142" Type="http://schemas.openxmlformats.org/officeDocument/2006/relationships/hyperlink" Target="https://map.geo.admin.ch/?zoom=13&amp;E=2734730.076&amp;N=1174173.578&amp;layers=ch.kantone.cadastralwebmap-farbe,ch.swisstopo.amtliches-strassenverzeichnis,ch.bfs.gebaeude_wohnungs_register,KML||https://tinyurl.com/yy7ya4g9/GR/3618_bdg_erw.kml" TargetMode="External"/><Relationship Id="rId184" Type="http://schemas.openxmlformats.org/officeDocument/2006/relationships/hyperlink" Target="https://map.geo.admin.ch/?zoom=13&amp;E=2747887.234&amp;N=1176257.36&amp;layers=ch.kantone.cadastralwebmap-farbe,ch.swisstopo.amtliches-strassenverzeichnis,ch.bfs.gebaeude_wohnungs_register,KML||https://tinyurl.com/yy7ya4g9/GR/3661_bdg_erw.kml" TargetMode="External"/><Relationship Id="rId391" Type="http://schemas.openxmlformats.org/officeDocument/2006/relationships/hyperlink" Target="https://map.geo.admin.ch/?zoom=13&amp;E=2735993.185&amp;N=1134682.962&amp;layers=ch.kantone.cadastralwebmap-farbe,ch.swisstopo.amtliches-strassenverzeichnis,ch.bfs.gebaeude_wohnungs_register,KML||https://tinyurl.com/yy7ya4g9/GR/3823_bdg_erw.kml" TargetMode="External"/><Relationship Id="rId405" Type="http://schemas.openxmlformats.org/officeDocument/2006/relationships/hyperlink" Target="https://map.geo.admin.ch/?zoom=13&amp;E=2732346.947&amp;N=1123625.86&amp;layers=ch.kantone.cadastralwebmap-farbe,ch.swisstopo.amtliches-strassenverzeichnis,ch.bfs.gebaeude_wohnungs_register,KML||https://tinyurl.com/yy7ya4g9/GR/3832_bdg_erw.kml" TargetMode="External"/><Relationship Id="rId447" Type="http://schemas.openxmlformats.org/officeDocument/2006/relationships/hyperlink" Target="https://map.geo.admin.ch/?zoom=13&amp;E=2759763.712&amp;N=1199903.343&amp;layers=ch.kantone.cadastralwebmap-farbe,ch.swisstopo.amtliches-strassenverzeichnis,ch.bfs.gebaeude_wohnungs_register,KML||https://tinyurl.com/yy7ya4g9/GR/3946_bdg_erw.kml" TargetMode="External"/><Relationship Id="rId612" Type="http://schemas.openxmlformats.org/officeDocument/2006/relationships/hyperlink" Target="https://map.geo.admin.ch/?zoom=13&amp;E=2761568.54&amp;N=1203298.34&amp;layers=ch.kantone.cadastralwebmap-farbe,ch.swisstopo.amtliches-strassenverzeichnis,ch.bfs.gebaeude_wohnungs_register,KML||https://tinyurl.com/yy7ya4g9/GR/3955_bdg_erw.kml" TargetMode="External"/><Relationship Id="rId251" Type="http://schemas.openxmlformats.org/officeDocument/2006/relationships/hyperlink" Target="https://map.geo.admin.ch/?zoom=13&amp;E=2785603.996&amp;N=1153793.694&amp;layers=ch.kantone.cadastralwebmap-farbe,ch.swisstopo.amtliches-strassenverzeichnis,ch.bfs.gebaeude_wohnungs_register,KML||https://tinyurl.com/yy7ya4g9/GR/3782_bdg_erw.kml" TargetMode="External"/><Relationship Id="rId489" Type="http://schemas.openxmlformats.org/officeDocument/2006/relationships/hyperlink" Target="https://map.geo.admin.ch/?zoom=13&amp;E=2762524&amp;N=1201349&amp;layers=ch.kantone.cadastralwebmap-farbe,ch.swisstopo.amtliches-strassenverzeichnis,ch.bfs.gebaeude_wohnungs_register,KML||https://tinyurl.com/yy7ya4g9/GR/3955_bdg_erw.kml" TargetMode="External"/><Relationship Id="rId654" Type="http://schemas.openxmlformats.org/officeDocument/2006/relationships/hyperlink" Target="https://map.geo.admin.ch/?zoom=13&amp;E=2726095.858&amp;N=1174339.633&amp;layers=ch.kantone.cadastralwebmap-farbe,ch.swisstopo.amtliches-strassenverzeichnis,ch.bfs.gebaeude_wohnungs_register,KML||https://tinyurl.com/yy7ya4g9/GR/3988_bdg_erw.kml" TargetMode="External"/><Relationship Id="rId46" Type="http://schemas.openxmlformats.org/officeDocument/2006/relationships/hyperlink" Target="https://map.geo.admin.ch/?zoom=13&amp;E=2804062&amp;N=1130505&amp;layers=ch.kantone.cadastralwebmap-farbe,ch.swisstopo.amtliches-strassenverzeichnis,ch.bfs.gebaeude_wohnungs_register,KML||https://tinyurl.com/yy7ya4g9/GR/3561_bdg_erw.kml" TargetMode="External"/><Relationship Id="rId293" Type="http://schemas.openxmlformats.org/officeDocument/2006/relationships/hyperlink" Target="https://map.geo.admin.ch/?zoom=13&amp;E=2784769&amp;N=1153052&amp;layers=ch.kantone.cadastralwebmap-farbe,ch.swisstopo.amtliches-strassenverzeichnis,ch.bfs.gebaeude_wohnungs_register,KML||https://tinyurl.com/yy7ya4g9/GR/3787_bdg_erw.kml" TargetMode="External"/><Relationship Id="rId307" Type="http://schemas.openxmlformats.org/officeDocument/2006/relationships/hyperlink" Target="https://map.geo.admin.ch/?zoom=13&amp;E=2785067&amp;N=1152549&amp;layers=ch.kantone.cadastralwebmap-farbe,ch.swisstopo.amtliches-strassenverzeichnis,ch.bfs.gebaeude_wohnungs_register,KML||https://tinyurl.com/yy7ya4g9/GR/3787_bdg_erw.kml" TargetMode="External"/><Relationship Id="rId349" Type="http://schemas.openxmlformats.org/officeDocument/2006/relationships/hyperlink" Target="https://map.geo.admin.ch/?zoom=13&amp;E=2793203.958&amp;N=1164440.083&amp;layers=ch.kantone.cadastralwebmap-farbe,ch.swisstopo.amtliches-strassenverzeichnis,ch.bfs.gebaeude_wohnungs_register,KML||https://tinyurl.com/yy7ya4g9/GR/3791_bdg_erw.kml" TargetMode="External"/><Relationship Id="rId514" Type="http://schemas.openxmlformats.org/officeDocument/2006/relationships/hyperlink" Target="https://map.geo.admin.ch/?zoom=13&amp;E=2763623&amp;N=1204037&amp;layers=ch.kantone.cadastralwebmap-farbe,ch.swisstopo.amtliches-strassenverzeichnis,ch.bfs.gebaeude_wohnungs_register,KML||https://tinyurl.com/yy7ya4g9/GR/3955_bdg_erw.kml" TargetMode="External"/><Relationship Id="rId556" Type="http://schemas.openxmlformats.org/officeDocument/2006/relationships/hyperlink" Target="https://map.geo.admin.ch/?zoom=13&amp;E=2761361.916&amp;N=1203321.086&amp;layers=ch.kantone.cadastralwebmap-farbe,ch.swisstopo.amtliches-strassenverzeichnis,ch.bfs.gebaeude_wohnungs_register,KML||https://tinyurl.com/yy7ya4g9/GR/3955_bdg_erw.kml" TargetMode="External"/><Relationship Id="rId88" Type="http://schemas.openxmlformats.org/officeDocument/2006/relationships/hyperlink" Target="https://map.geo.admin.ch/?zoom=13&amp;E=2802569.25&amp;N=1131785.125&amp;layers=ch.kantone.cadastralwebmap-farbe,ch.swisstopo.amtliches-strassenverzeichnis,ch.bfs.gebaeude_wohnungs_register,KML||https://tinyurl.com/yy7ya4g9/GR/3561_bdg_erw.kml" TargetMode="External"/><Relationship Id="rId111" Type="http://schemas.openxmlformats.org/officeDocument/2006/relationships/hyperlink" Target="https://map.geo.admin.ch/?zoom=13&amp;E=2801675.5&amp;N=1134156.625&amp;layers=ch.kantone.cadastralwebmap-farbe,ch.swisstopo.amtliches-strassenverzeichnis,ch.bfs.gebaeude_wohnungs_register,KML||https://tinyurl.com/yy7ya4g9/GR/3561_bdg_erw.kml" TargetMode="External"/><Relationship Id="rId153" Type="http://schemas.openxmlformats.org/officeDocument/2006/relationships/hyperlink" Target="https://map.geo.admin.ch/?zoom=13&amp;E=2733134.666&amp;N=1176351.517&amp;layers=ch.kantone.cadastralwebmap-farbe,ch.swisstopo.amtliches-strassenverzeichnis,ch.bfs.gebaeude_wohnungs_register,KML||https://tinyurl.com/yy7ya4g9/GR/3618_bdg_erw.kml" TargetMode="External"/><Relationship Id="rId195" Type="http://schemas.openxmlformats.org/officeDocument/2006/relationships/hyperlink" Target="https://map.geo.admin.ch/?zoom=13&amp;E=2751345&amp;N=1175942&amp;layers=ch.kantone.cadastralwebmap-farbe,ch.swisstopo.amtliches-strassenverzeichnis,ch.bfs.gebaeude_wohnungs_register,KML||https://tinyurl.com/yy7ya4g9/GR/3661_bdg_erw.kml" TargetMode="External"/><Relationship Id="rId209" Type="http://schemas.openxmlformats.org/officeDocument/2006/relationships/hyperlink" Target="https://map.geo.admin.ch/?zoom=13&amp;E=2741741.247&amp;N=1170328.225&amp;layers=ch.kantone.cadastralwebmap-farbe,ch.swisstopo.amtliches-strassenverzeichnis,ch.bfs.gebaeude_wohnungs_register,KML||https://tinyurl.com/yy7ya4g9/GR/3672_bdg_erw.kml" TargetMode="External"/><Relationship Id="rId360" Type="http://schemas.openxmlformats.org/officeDocument/2006/relationships/hyperlink" Target="https://map.geo.admin.ch/?zoom=13&amp;E=2792454.958&amp;N=1163828.75&amp;layers=ch.kantone.cadastralwebmap-farbe,ch.swisstopo.amtliches-strassenverzeichnis,ch.bfs.gebaeude_wohnungs_register,KML||https://tinyurl.com/yy7ya4g9/GR/3791_bdg_erw.kml" TargetMode="External"/><Relationship Id="rId416" Type="http://schemas.openxmlformats.org/officeDocument/2006/relationships/hyperlink" Target="https://map.geo.admin.ch/?zoom=13&amp;E=2773965.4&amp;N=1199705.099&amp;layers=ch.kantone.cadastralwebmap-farbe,ch.swisstopo.amtliches-strassenverzeichnis,ch.bfs.gebaeude_wohnungs_register,KML||https://tinyurl.com/yy7ya4g9/GR/3863_bdg_erw.kml" TargetMode="External"/><Relationship Id="rId598" Type="http://schemas.openxmlformats.org/officeDocument/2006/relationships/hyperlink" Target="https://map.geo.admin.ch/?zoom=13&amp;E=2761305.7&amp;N=1203514.19&amp;layers=ch.kantone.cadastralwebmap-farbe,ch.swisstopo.amtliches-strassenverzeichnis,ch.bfs.gebaeude_wohnungs_register,KML||https://tinyurl.com/yy7ya4g9/GR/3955_bdg_erw.kml" TargetMode="External"/><Relationship Id="rId220" Type="http://schemas.openxmlformats.org/officeDocument/2006/relationships/hyperlink" Target="https://map.geo.admin.ch/?zoom=13&amp;E=2753133.273&amp;N=1182746.182&amp;layers=ch.kantone.cadastralwebmap-farbe,ch.swisstopo.amtliches-strassenverzeichnis,ch.bfs.gebaeude_wohnungs_register,KML||https://tinyurl.com/yy7ya4g9/GR/3673_bdg_erw.kml" TargetMode="External"/><Relationship Id="rId458" Type="http://schemas.openxmlformats.org/officeDocument/2006/relationships/hyperlink" Target="https://map.geo.admin.ch/?zoom=13&amp;E=2761829.25&amp;N=1206120.5&amp;layers=ch.kantone.cadastralwebmap-farbe,ch.swisstopo.amtliches-strassenverzeichnis,ch.bfs.gebaeude_wohnungs_register,KML||https://tinyurl.com/yy7ya4g9/GR/3954_bdg_erw.kml" TargetMode="External"/><Relationship Id="rId623" Type="http://schemas.openxmlformats.org/officeDocument/2006/relationships/hyperlink" Target="https://map.geo.admin.ch/?zoom=13&amp;E=2707172.766&amp;N=1173405.066&amp;layers=ch.kantone.cadastralwebmap-farbe,ch.swisstopo.amtliches-strassenverzeichnis,ch.bfs.gebaeude_wohnungs_register,KML||https://tinyurl.com/yy7ya4g9/GR/3982_bdg_erw.kml" TargetMode="External"/><Relationship Id="rId665" Type="http://schemas.openxmlformats.org/officeDocument/2006/relationships/hyperlink" Target="https://map.geo.admin.ch/?zoom=13&amp;E=2726846.128&amp;N=1178908.902&amp;layers=ch.kantone.cadastralwebmap-farbe,ch.swisstopo.amtliches-strassenverzeichnis,ch.bfs.gebaeude_wohnungs_register,KML||https://tinyurl.com/yy7ya4g9/GR/3988_bdg_erw.kml" TargetMode="External"/><Relationship Id="rId15" Type="http://schemas.openxmlformats.org/officeDocument/2006/relationships/hyperlink" Target="https://map.geo.admin.ch/?zoom=13&amp;E=2761109.5&amp;N=1179686.625&amp;layers=ch.kantone.cadastralwebmap-farbe,ch.swisstopo.amtliches-strassenverzeichnis,ch.bfs.gebaeude_wohnungs_register,KML||https://tinyurl.com/yy7ya4g9/GR/3506_bdg_erw.kml" TargetMode="External"/><Relationship Id="rId57" Type="http://schemas.openxmlformats.org/officeDocument/2006/relationships/hyperlink" Target="https://map.geo.admin.ch/?zoom=13&amp;E=2801982.854&amp;N=1131086.985&amp;layers=ch.kantone.cadastralwebmap-farbe,ch.swisstopo.amtliches-strassenverzeichnis,ch.bfs.gebaeude_wohnungs_register,KML||https://tinyurl.com/yy7ya4g9/GR/3561_bdg_erw.kml" TargetMode="External"/><Relationship Id="rId262" Type="http://schemas.openxmlformats.org/officeDocument/2006/relationships/hyperlink" Target="https://map.geo.admin.ch/?zoom=13&amp;E=2785634.344&amp;N=1154422.119&amp;layers=ch.kantone.cadastralwebmap-farbe,ch.swisstopo.amtliches-strassenverzeichnis,ch.bfs.gebaeude_wohnungs_register,KML||https://tinyurl.com/yy7ya4g9/GR/3782_bdg_erw.kml" TargetMode="External"/><Relationship Id="rId318" Type="http://schemas.openxmlformats.org/officeDocument/2006/relationships/hyperlink" Target="https://map.geo.admin.ch/?zoom=13&amp;E=2782294.25&amp;N=1150125.75&amp;layers=ch.kantone.cadastralwebmap-farbe,ch.swisstopo.amtliches-strassenverzeichnis,ch.bfs.gebaeude_wohnungs_register,KML||https://tinyurl.com/yy7ya4g9/GR/3790_bdg_erw.kml" TargetMode="External"/><Relationship Id="rId525" Type="http://schemas.openxmlformats.org/officeDocument/2006/relationships/hyperlink" Target="https://map.geo.admin.ch/?zoom=13&amp;E=2762076.772&amp;N=1204075.856&amp;layers=ch.kantone.cadastralwebmap-farbe,ch.swisstopo.amtliches-strassenverzeichnis,ch.bfs.gebaeude_wohnungs_register,KML||https://tinyurl.com/yy7ya4g9/GR/3955_bdg_erw.kml" TargetMode="External"/><Relationship Id="rId567" Type="http://schemas.openxmlformats.org/officeDocument/2006/relationships/hyperlink" Target="https://map.geo.admin.ch/?zoom=13&amp;E=2762228.775&amp;N=1202897.842&amp;layers=ch.kantone.cadastralwebmap-farbe,ch.swisstopo.amtliches-strassenverzeichnis,ch.bfs.gebaeude_wohnungs_register,KML||https://tinyurl.com/yy7ya4g9/GR/3955_bdg_erw.kml" TargetMode="External"/><Relationship Id="rId99" Type="http://schemas.openxmlformats.org/officeDocument/2006/relationships/hyperlink" Target="https://map.geo.admin.ch/?zoom=13&amp;E=2801978.75&amp;N=1131222.875&amp;layers=ch.kantone.cadastralwebmap-farbe,ch.swisstopo.amtliches-strassenverzeichnis,ch.bfs.gebaeude_wohnungs_register,KML||https://tinyurl.com/yy7ya4g9/GR/3561_bdg_erw.kml" TargetMode="External"/><Relationship Id="rId122" Type="http://schemas.openxmlformats.org/officeDocument/2006/relationships/hyperlink" Target="https://map.geo.admin.ch/?zoom=13&amp;E=2802073.5&amp;N=1132272.625&amp;layers=ch.kantone.cadastralwebmap-farbe,ch.swisstopo.amtliches-strassenverzeichnis,ch.bfs.gebaeude_wohnungs_register,KML||https://tinyurl.com/yy7ya4g9/GR/3561_bdg_erw.kml" TargetMode="External"/><Relationship Id="rId164" Type="http://schemas.openxmlformats.org/officeDocument/2006/relationships/hyperlink" Target="https://map.geo.admin.ch/?zoom=13&amp;E=2734385&amp;N=1180516&amp;layers=ch.kantone.cadastralwebmap-farbe,ch.swisstopo.amtliches-strassenverzeichnis,ch.bfs.gebaeude_wohnungs_register,KML||https://tinyurl.com/yy7ya4g9/GR/3619_bdg_erw.kml" TargetMode="External"/><Relationship Id="rId371" Type="http://schemas.openxmlformats.org/officeDocument/2006/relationships/hyperlink" Target="https://map.geo.admin.ch/?zoom=13&amp;E=2763179.964&amp;N=1134409.317&amp;layers=ch.kantone.cadastralwebmap-farbe,ch.swisstopo.amtliches-strassenverzeichnis,ch.bfs.gebaeude_wohnungs_register,KML||https://tinyurl.com/yy7ya4g9/GR/3792_bdg_erw.kml" TargetMode="External"/><Relationship Id="rId427" Type="http://schemas.openxmlformats.org/officeDocument/2006/relationships/hyperlink" Target="https://map.geo.admin.ch/?zoom=13&amp;E=2771538.971&amp;N=1183746.228&amp;layers=ch.kantone.cadastralwebmap-farbe,ch.swisstopo.amtliches-strassenverzeichnis,ch.bfs.gebaeude_wohnungs_register,KML||https://tinyurl.com/yy7ya4g9/GR/3921_bdg_erw.kml" TargetMode="External"/><Relationship Id="rId469" Type="http://schemas.openxmlformats.org/officeDocument/2006/relationships/hyperlink" Target="https://map.geo.admin.ch/?zoom=13&amp;E=2762119.103&amp;N=1201798.364&amp;layers=ch.kantone.cadastralwebmap-farbe,ch.swisstopo.amtliches-strassenverzeichnis,ch.bfs.gebaeude_wohnungs_register,KML||https://tinyurl.com/yy7ya4g9/GR/3955_bdg_erw.kml" TargetMode="External"/><Relationship Id="rId634" Type="http://schemas.openxmlformats.org/officeDocument/2006/relationships/hyperlink" Target="https://map.geo.admin.ch/?zoom=13&amp;E=2714714.118&amp;N=1176209.321&amp;layers=ch.kantone.cadastralwebmap-farbe,ch.swisstopo.amtliches-strassenverzeichnis,ch.bfs.gebaeude_wohnungs_register,KML||https://tinyurl.com/yy7ya4g9/GR/3985_bdg_erw.kml" TargetMode="External"/><Relationship Id="rId676" Type="http://schemas.openxmlformats.org/officeDocument/2006/relationships/hyperlink" Target="https://map.geo.admin.ch/?zoom=13&amp;E=2728397.389&amp;N=1179397.133&amp;layers=ch.kantone.cadastralwebmap-farbe,ch.swisstopo.amtliches-strassenverzeichnis,ch.bfs.gebaeude_wohnungs_register,KML||https://tinyurl.com/yy7ya4g9/GR/3988_bdg_erw.kml" TargetMode="External"/><Relationship Id="rId26" Type="http://schemas.openxmlformats.org/officeDocument/2006/relationships/hyperlink" Target="https://map.geo.admin.ch/?zoom=13&amp;E=2807418.156&amp;N=1125123.118&amp;layers=ch.kantone.cadastralwebmap-farbe,ch.swisstopo.amtliches-strassenverzeichnis,ch.bfs.gebaeude_wohnungs_register,KML||https://tinyurl.com/yy7ya4g9/GR/3551_bdg_erw.kml" TargetMode="External"/><Relationship Id="rId231" Type="http://schemas.openxmlformats.org/officeDocument/2006/relationships/hyperlink" Target="https://map.geo.admin.ch/?zoom=13&amp;E=2753513&amp;N=1189280&amp;layers=ch.kantone.cadastralwebmap-farbe,ch.swisstopo.amtliches-strassenverzeichnis,ch.bfs.gebaeude_wohnungs_register,KML||https://tinyurl.com/yy7ya4g9/GR/3722_bdg_erw.kml" TargetMode="External"/><Relationship Id="rId273" Type="http://schemas.openxmlformats.org/officeDocument/2006/relationships/hyperlink" Target="https://map.geo.admin.ch/?zoom=13&amp;E=2785530.83&amp;N=1153967.222&amp;layers=ch.kantone.cadastralwebmap-farbe,ch.swisstopo.amtliches-strassenverzeichnis,ch.bfs.gebaeude_wohnungs_register,KML||https://tinyurl.com/yy7ya4g9/GR/3782_bdg_erw.kml" TargetMode="External"/><Relationship Id="rId329" Type="http://schemas.openxmlformats.org/officeDocument/2006/relationships/hyperlink" Target="https://map.geo.admin.ch/?zoom=13&amp;E=2782326&amp;N=1147366&amp;layers=ch.kantone.cadastralwebmap-farbe,ch.swisstopo.amtliches-strassenverzeichnis,ch.bfs.gebaeude_wohnungs_register,KML||https://tinyurl.com/yy7ya4g9/GR/3790_bdg_erw.kml" TargetMode="External"/><Relationship Id="rId480" Type="http://schemas.openxmlformats.org/officeDocument/2006/relationships/hyperlink" Target="https://map.geo.admin.ch/?zoom=13&amp;E=2760257&amp;N=1203436&amp;layers=ch.kantone.cadastralwebmap-farbe,ch.swisstopo.amtliches-strassenverzeichnis,ch.bfs.gebaeude_wohnungs_register,KML||https://tinyurl.com/yy7ya4g9/GR/3955_bdg_erw.kml" TargetMode="External"/><Relationship Id="rId536" Type="http://schemas.openxmlformats.org/officeDocument/2006/relationships/hyperlink" Target="https://map.geo.admin.ch/?zoom=13&amp;E=2761388&amp;N=1202922&amp;layers=ch.kantone.cadastralwebmap-farbe,ch.swisstopo.amtliches-strassenverzeichnis,ch.bfs.gebaeude_wohnungs_register,KML||https://tinyurl.com/yy7ya4g9/GR/3955_bdg_erw.kml" TargetMode="External"/><Relationship Id="rId68" Type="http://schemas.openxmlformats.org/officeDocument/2006/relationships/hyperlink" Target="https://map.geo.admin.ch/?zoom=13&amp;E=2801672&amp;N=1130467.125&amp;layers=ch.kantone.cadastralwebmap-farbe,ch.swisstopo.amtliches-strassenverzeichnis,ch.bfs.gebaeude_wohnungs_register,KML||https://tinyurl.com/yy7ya4g9/GR/3561_bdg_erw.kml" TargetMode="External"/><Relationship Id="rId133" Type="http://schemas.openxmlformats.org/officeDocument/2006/relationships/hyperlink" Target="https://map.geo.admin.ch/?zoom=13&amp;E=2803586.5&amp;N=1130100.75&amp;layers=ch.kantone.cadastralwebmap-farbe,ch.swisstopo.amtliches-strassenverzeichnis,ch.bfs.gebaeude_wohnungs_register,KML||https://tinyurl.com/yy7ya4g9/GR/3561_bdg_erw.kml" TargetMode="External"/><Relationship Id="rId175" Type="http://schemas.openxmlformats.org/officeDocument/2006/relationships/hyperlink" Target="https://map.geo.admin.ch/?zoom=13&amp;E=2750046.519&amp;N=1181385.476&amp;layers=ch.kantone.cadastralwebmap-farbe,ch.swisstopo.amtliches-strassenverzeichnis,ch.bfs.gebaeude_wohnungs_register,KML||https://tinyurl.com/yy7ya4g9/GR/3661_bdg_erw.kml" TargetMode="External"/><Relationship Id="rId340" Type="http://schemas.openxmlformats.org/officeDocument/2006/relationships/hyperlink" Target="https://map.geo.admin.ch/?zoom=13&amp;E=2792174.708&amp;N=1163946.875&amp;layers=ch.kantone.cadastralwebmap-farbe,ch.swisstopo.amtliches-strassenverzeichnis,ch.bfs.gebaeude_wohnungs_register,KML||https://tinyurl.com/yy7ya4g9/GR/3791_bdg_erw.kml" TargetMode="External"/><Relationship Id="rId578" Type="http://schemas.openxmlformats.org/officeDocument/2006/relationships/hyperlink" Target="https://map.geo.admin.ch/?zoom=13&amp;E=2762230.4&amp;N=1202034.4&amp;layers=ch.kantone.cadastralwebmap-farbe,ch.swisstopo.amtliches-strassenverzeichnis,ch.bfs.gebaeude_wohnungs_register,KML||https://tinyurl.com/yy7ya4g9/GR/3955_bdg_erw.kml" TargetMode="External"/><Relationship Id="rId200" Type="http://schemas.openxmlformats.org/officeDocument/2006/relationships/hyperlink" Target="https://map.geo.admin.ch/?zoom=13&amp;E=2752264.626&amp;N=1174154.739&amp;layers=ch.kantone.cadastralwebmap-farbe,ch.swisstopo.amtliches-strassenverzeichnis,ch.bfs.gebaeude_wohnungs_register,KML||https://tinyurl.com/yy7ya4g9/GR/3663_bdg_erw.kml" TargetMode="External"/><Relationship Id="rId382" Type="http://schemas.openxmlformats.org/officeDocument/2006/relationships/hyperlink" Target="https://map.geo.admin.ch/?zoom=13&amp;E=2729831.25&amp;N=1137155.625&amp;layers=ch.kantone.cadastralwebmap-farbe,ch.swisstopo.amtliches-strassenverzeichnis,ch.bfs.gebaeude_wohnungs_register,KML||https://tinyurl.com/yy7ya4g9/GR/3808_bdg_erw.kml" TargetMode="External"/><Relationship Id="rId438" Type="http://schemas.openxmlformats.org/officeDocument/2006/relationships/hyperlink" Target="https://map.geo.admin.ch/?zoom=13&amp;E=2776259.21&amp;N=1190836.918&amp;layers=ch.kantone.cadastralwebmap-farbe,ch.swisstopo.amtliches-strassenverzeichnis,ch.bfs.gebaeude_wohnungs_register,KML||https://tinyurl.com/yy7ya4g9/GR/3921_bdg_erw.kml" TargetMode="External"/><Relationship Id="rId603" Type="http://schemas.openxmlformats.org/officeDocument/2006/relationships/hyperlink" Target="https://map.geo.admin.ch/?zoom=13&amp;E=2761434.75&amp;N=1202707.75&amp;layers=ch.kantone.cadastralwebmap-farbe,ch.swisstopo.amtliches-strassenverzeichnis,ch.bfs.gebaeude_wohnungs_register,KML||https://tinyurl.com/yy7ya4g9/GR/3955_bdg_erw.kml" TargetMode="External"/><Relationship Id="rId645" Type="http://schemas.openxmlformats.org/officeDocument/2006/relationships/hyperlink" Target="https://map.geo.admin.ch/?zoom=13&amp;E=2727133.336&amp;N=1179109.063&amp;layers=ch.kantone.cadastralwebmap-farbe,ch.swisstopo.amtliches-strassenverzeichnis,ch.bfs.gebaeude_wohnungs_register,KML||https://tinyurl.com/yy7ya4g9/GR/3988_bdg_erw.kml" TargetMode="External"/><Relationship Id="rId242" Type="http://schemas.openxmlformats.org/officeDocument/2006/relationships/hyperlink" Target="https://map.geo.admin.ch/?zoom=13&amp;E=2785643.789&amp;N=1153955.243&amp;layers=ch.kantone.cadastralwebmap-farbe,ch.swisstopo.amtliches-strassenverzeichnis,ch.bfs.gebaeude_wohnungs_register,KML||https://tinyurl.com/yy7ya4g9/GR/3782_bdg_erw.kml" TargetMode="External"/><Relationship Id="rId284" Type="http://schemas.openxmlformats.org/officeDocument/2006/relationships/hyperlink" Target="https://map.geo.admin.ch/?zoom=13&amp;E=2791245&amp;N=1160976.125&amp;layers=ch.kantone.cadastralwebmap-farbe,ch.swisstopo.amtliches-strassenverzeichnis,ch.bfs.gebaeude_wohnungs_register,KML||https://tinyurl.com/yy7ya4g9/GR/3785_bdg_erw.kml" TargetMode="External"/><Relationship Id="rId491" Type="http://schemas.openxmlformats.org/officeDocument/2006/relationships/hyperlink" Target="https://map.geo.admin.ch/?zoom=13&amp;E=2761617&amp;N=1202541&amp;layers=ch.kantone.cadastralwebmap-farbe,ch.swisstopo.amtliches-strassenverzeichnis,ch.bfs.gebaeude_wohnungs_register,KML||https://tinyurl.com/yy7ya4g9/GR/3955_bdg_erw.kml" TargetMode="External"/><Relationship Id="rId505" Type="http://schemas.openxmlformats.org/officeDocument/2006/relationships/hyperlink" Target="https://map.geo.admin.ch/?zoom=13&amp;E=2759182.742&amp;N=1203256.403&amp;layers=ch.kantone.cadastralwebmap-farbe,ch.swisstopo.amtliches-strassenverzeichnis,ch.bfs.gebaeude_wohnungs_register,KML||https://tinyurl.com/yy7ya4g9/GR/3955_bdg_erw.kml" TargetMode="External"/><Relationship Id="rId37" Type="http://schemas.openxmlformats.org/officeDocument/2006/relationships/hyperlink" Target="https://map.geo.admin.ch/?zoom=13&amp;E=2807268&amp;N=1126290.125&amp;layers=ch.kantone.cadastralwebmap-farbe,ch.swisstopo.amtliches-strassenverzeichnis,ch.bfs.gebaeude_wohnungs_register,KML||https://tinyurl.com/yy7ya4g9/GR/3551_bdg_erw.kml" TargetMode="External"/><Relationship Id="rId79" Type="http://schemas.openxmlformats.org/officeDocument/2006/relationships/hyperlink" Target="https://map.geo.admin.ch/?zoom=13&amp;E=2802519.5&amp;N=1131769.875&amp;layers=ch.kantone.cadastralwebmap-farbe,ch.swisstopo.amtliches-strassenverzeichnis,ch.bfs.gebaeude_wohnungs_register,KML||https://tinyurl.com/yy7ya4g9/GR/3561_bdg_erw.kml" TargetMode="External"/><Relationship Id="rId102" Type="http://schemas.openxmlformats.org/officeDocument/2006/relationships/hyperlink" Target="https://map.geo.admin.ch/?zoom=13&amp;E=2801847.75&amp;N=1133739.875&amp;layers=ch.kantone.cadastralwebmap-farbe,ch.swisstopo.amtliches-strassenverzeichnis,ch.bfs.gebaeude_wohnungs_register,KML||https://tinyurl.com/yy7ya4g9/GR/3561_bdg_erw.kml" TargetMode="External"/><Relationship Id="rId144" Type="http://schemas.openxmlformats.org/officeDocument/2006/relationships/hyperlink" Target="https://map.geo.admin.ch/?zoom=13&amp;E=2733009.822&amp;N=1173441.221&amp;layers=ch.kantone.cadastralwebmap-farbe,ch.swisstopo.amtliches-strassenverzeichnis,ch.bfs.gebaeude_wohnungs_register,KML||https://tinyurl.com/yy7ya4g9/GR/3618_bdg_erw.kml" TargetMode="External"/><Relationship Id="rId547" Type="http://schemas.openxmlformats.org/officeDocument/2006/relationships/hyperlink" Target="https://map.geo.admin.ch/?zoom=13&amp;E=2762169.331&amp;N=1202774.83&amp;layers=ch.kantone.cadastralwebmap-farbe,ch.swisstopo.amtliches-strassenverzeichnis,ch.bfs.gebaeude_wohnungs_register,KML||https://tinyurl.com/yy7ya4g9/GR/3955_bdg_erw.kml" TargetMode="External"/><Relationship Id="rId589" Type="http://schemas.openxmlformats.org/officeDocument/2006/relationships/hyperlink" Target="https://map.geo.admin.ch/?zoom=13&amp;E=2761352.755&amp;N=1203931.86&amp;layers=ch.kantone.cadastralwebmap-farbe,ch.swisstopo.amtliches-strassenverzeichnis,ch.bfs.gebaeude_wohnungs_register,KML||https://tinyurl.com/yy7ya4g9/GR/3955_bdg_erw.kml" TargetMode="External"/><Relationship Id="rId90" Type="http://schemas.openxmlformats.org/officeDocument/2006/relationships/hyperlink" Target="https://map.geo.admin.ch/?zoom=13&amp;E=2802627&amp;N=1138077.25&amp;layers=ch.kantone.cadastralwebmap-farbe,ch.swisstopo.amtliches-strassenverzeichnis,ch.bfs.gebaeude_wohnungs_register,KML||https://tinyurl.com/yy7ya4g9/GR/3561_bdg_erw.kml" TargetMode="External"/><Relationship Id="rId186" Type="http://schemas.openxmlformats.org/officeDocument/2006/relationships/hyperlink" Target="https://map.geo.admin.ch/?zoom=13&amp;E=2751404.886&amp;N=1176011.17&amp;layers=ch.kantone.cadastralwebmap-farbe,ch.swisstopo.amtliches-strassenverzeichnis,ch.bfs.gebaeude_wohnungs_register,KML||https://tinyurl.com/yy7ya4g9/GR/3661_bdg_erw.kml" TargetMode="External"/><Relationship Id="rId351" Type="http://schemas.openxmlformats.org/officeDocument/2006/relationships/hyperlink" Target="https://map.geo.admin.ch/?zoom=13&amp;E=2793176.062&amp;N=1164342.75&amp;layers=ch.kantone.cadastralwebmap-farbe,ch.swisstopo.amtliches-strassenverzeichnis,ch.bfs.gebaeude_wohnungs_register,KML||https://tinyurl.com/yy7ya4g9/GR/3791_bdg_erw.kml" TargetMode="External"/><Relationship Id="rId393" Type="http://schemas.openxmlformats.org/officeDocument/2006/relationships/hyperlink" Target="https://map.geo.admin.ch/?zoom=13&amp;E=2736128.361&amp;N=1137614.954&amp;layers=ch.kantone.cadastralwebmap-farbe,ch.swisstopo.amtliches-strassenverzeichnis,ch.bfs.gebaeude_wohnungs_register,KML||https://tinyurl.com/yy7ya4g9/GR/3823_bdg_erw.kml" TargetMode="External"/><Relationship Id="rId407" Type="http://schemas.openxmlformats.org/officeDocument/2006/relationships/hyperlink" Target="https://map.geo.admin.ch/?zoom=13&amp;E=2732311.989&amp;N=1123399.802&amp;layers=ch.kantone.cadastralwebmap-farbe,ch.swisstopo.amtliches-strassenverzeichnis,ch.bfs.gebaeude_wohnungs_register,KML||https://tinyurl.com/yy7ya4g9/GR/3832_bdg_erw.kml" TargetMode="External"/><Relationship Id="rId449" Type="http://schemas.openxmlformats.org/officeDocument/2006/relationships/hyperlink" Target="https://map.geo.admin.ch/?zoom=13&amp;E=2759582.292&amp;N=1199368.489&amp;layers=ch.kantone.cadastralwebmap-farbe,ch.swisstopo.amtliches-strassenverzeichnis,ch.bfs.gebaeude_wohnungs_register,KML||https://tinyurl.com/yy7ya4g9/GR/3946_bdg_erw.kml" TargetMode="External"/><Relationship Id="rId614" Type="http://schemas.openxmlformats.org/officeDocument/2006/relationships/hyperlink" Target="https://map.geo.admin.ch/?zoom=13&amp;E=2769418&amp;N=1206178&amp;layers=ch.kantone.cadastralwebmap-farbe,ch.swisstopo.amtliches-strassenverzeichnis,ch.bfs.gebaeude_wohnungs_register,KML||https://tinyurl.com/yy7ya4g9/GR/3961_bdg_erw.kml" TargetMode="External"/><Relationship Id="rId656" Type="http://schemas.openxmlformats.org/officeDocument/2006/relationships/hyperlink" Target="https://map.geo.admin.ch/?zoom=13&amp;E=2728418.862&amp;N=1179410.454&amp;layers=ch.kantone.cadastralwebmap-farbe,ch.swisstopo.amtliches-strassenverzeichnis,ch.bfs.gebaeude_wohnungs_register,KML||https://tinyurl.com/yy7ya4g9/GR/3988_bdg_erw.kml" TargetMode="External"/><Relationship Id="rId211" Type="http://schemas.openxmlformats.org/officeDocument/2006/relationships/hyperlink" Target="https://map.geo.admin.ch/?zoom=13&amp;E=2744122&amp;N=1175020&amp;layers=ch.kantone.cadastralwebmap-farbe,ch.swisstopo.amtliches-strassenverzeichnis,ch.bfs.gebaeude_wohnungs_register,KML||https://tinyurl.com/yy7ya4g9/GR/3672_bdg_erw.kml" TargetMode="External"/><Relationship Id="rId253" Type="http://schemas.openxmlformats.org/officeDocument/2006/relationships/hyperlink" Target="https://map.geo.admin.ch/?zoom=13&amp;E=2785700&amp;N=1154236&amp;layers=ch.kantone.cadastralwebmap-farbe,ch.swisstopo.amtliches-strassenverzeichnis,ch.bfs.gebaeude_wohnungs_register,KML||https://tinyurl.com/yy7ya4g9/GR/3782_bdg_erw.kml" TargetMode="External"/><Relationship Id="rId295" Type="http://schemas.openxmlformats.org/officeDocument/2006/relationships/hyperlink" Target="https://map.geo.admin.ch/?zoom=13&amp;E=2783800&amp;N=1151183&amp;layers=ch.kantone.cadastralwebmap-farbe,ch.swisstopo.amtliches-strassenverzeichnis,ch.bfs.gebaeude_wohnungs_register,KML||https://tinyurl.com/yy7ya4g9/GR/3787_bdg_erw.kml" TargetMode="External"/><Relationship Id="rId309" Type="http://schemas.openxmlformats.org/officeDocument/2006/relationships/hyperlink" Target="https://map.geo.admin.ch/?zoom=13&amp;E=2796327.154&amp;N=1166161.81&amp;layers=ch.kantone.cadastralwebmap-farbe,ch.swisstopo.amtliches-strassenverzeichnis,ch.bfs.gebaeude_wohnungs_register,KML||https://tinyurl.com/yy7ya4g9/GR/3788_bdg_erw.kml" TargetMode="External"/><Relationship Id="rId460" Type="http://schemas.openxmlformats.org/officeDocument/2006/relationships/hyperlink" Target="https://map.geo.admin.ch/?zoom=13&amp;E=2761640.04&amp;N=1203554.51&amp;layers=ch.kantone.cadastralwebmap-farbe,ch.swisstopo.amtliches-strassenverzeichnis,ch.bfs.gebaeude_wohnungs_register,KML||https://tinyurl.com/yy7ya4g9/GR/3955_bdg_erw.kml" TargetMode="External"/><Relationship Id="rId516" Type="http://schemas.openxmlformats.org/officeDocument/2006/relationships/hyperlink" Target="https://map.geo.admin.ch/?zoom=13&amp;E=2762345&amp;N=1201800&amp;layers=ch.kantone.cadastralwebmap-farbe,ch.swisstopo.amtliches-strassenverzeichnis,ch.bfs.gebaeude_wohnungs_register,KML||https://tinyurl.com/yy7ya4g9/GR/3955_bdg_erw.kml" TargetMode="External"/><Relationship Id="rId48" Type="http://schemas.openxmlformats.org/officeDocument/2006/relationships/hyperlink" Target="https://map.geo.admin.ch/?zoom=13&amp;E=2801939.383&amp;N=1132451.956&amp;layers=ch.kantone.cadastralwebmap-farbe,ch.swisstopo.amtliches-strassenverzeichnis,ch.bfs.gebaeude_wohnungs_register,KML||https://tinyurl.com/yy7ya4g9/GR/3561_bdg_erw.kml" TargetMode="External"/><Relationship Id="rId113" Type="http://schemas.openxmlformats.org/officeDocument/2006/relationships/hyperlink" Target="https://map.geo.admin.ch/?zoom=13&amp;E=2801888&amp;N=1132229.125&amp;layers=ch.kantone.cadastralwebmap-farbe,ch.swisstopo.amtliches-strassenverzeichnis,ch.bfs.gebaeude_wohnungs_register,KML||https://tinyurl.com/yy7ya4g9/GR/3561_bdg_erw.kml" TargetMode="External"/><Relationship Id="rId320" Type="http://schemas.openxmlformats.org/officeDocument/2006/relationships/hyperlink" Target="https://map.geo.admin.ch/?zoom=13&amp;E=2782232&amp;N=1150098.5&amp;layers=ch.kantone.cadastralwebmap-farbe,ch.swisstopo.amtliches-strassenverzeichnis,ch.bfs.gebaeude_wohnungs_register,KML||https://tinyurl.com/yy7ya4g9/GR/3790_bdg_erw.kml" TargetMode="External"/><Relationship Id="rId558" Type="http://schemas.openxmlformats.org/officeDocument/2006/relationships/hyperlink" Target="https://map.geo.admin.ch/?zoom=13&amp;E=2762214.773&amp;N=1201271.823&amp;layers=ch.kantone.cadastralwebmap-farbe,ch.swisstopo.amtliches-strassenverzeichnis,ch.bfs.gebaeude_wohnungs_register,KML||https://tinyurl.com/yy7ya4g9/GR/3955_bdg_erw.kml" TargetMode="External"/><Relationship Id="rId155" Type="http://schemas.openxmlformats.org/officeDocument/2006/relationships/hyperlink" Target="https://map.geo.admin.ch/?zoom=13&amp;E=2732965.666&amp;N=1176405.514&amp;layers=ch.kantone.cadastralwebmap-farbe,ch.swisstopo.amtliches-strassenverzeichnis,ch.bfs.gebaeude_wohnungs_register,KML||https://tinyurl.com/yy7ya4g9/GR/3618_bdg_erw.kml" TargetMode="External"/><Relationship Id="rId197" Type="http://schemas.openxmlformats.org/officeDocument/2006/relationships/hyperlink" Target="https://map.geo.admin.ch/?zoom=13&amp;E=2752023&amp;N=1176626&amp;layers=ch.kantone.cadastralwebmap-farbe,ch.swisstopo.amtliches-strassenverzeichnis,ch.bfs.gebaeude_wohnungs_register,KML||https://tinyurl.com/yy7ya4g9/GR/3661_bdg_erw.kml" TargetMode="External"/><Relationship Id="rId362" Type="http://schemas.openxmlformats.org/officeDocument/2006/relationships/hyperlink" Target="https://map.geo.admin.ch/?zoom=13&amp;E=2792906.833&amp;N=1164437.583&amp;layers=ch.kantone.cadastralwebmap-farbe,ch.swisstopo.amtliches-strassenverzeichnis,ch.bfs.gebaeude_wohnungs_register,KML||https://tinyurl.com/yy7ya4g9/GR/3791_bdg_erw.kml" TargetMode="External"/><Relationship Id="rId418" Type="http://schemas.openxmlformats.org/officeDocument/2006/relationships/hyperlink" Target="https://map.geo.admin.ch/?zoom=13&amp;E=2779675&amp;N=1197276.125&amp;layers=ch.kantone.cadastralwebmap-farbe,ch.swisstopo.amtliches-strassenverzeichnis,ch.bfs.gebaeude_wohnungs_register,KML||https://tinyurl.com/yy7ya4g9/GR/3881_bdg_erw.kml" TargetMode="External"/><Relationship Id="rId625" Type="http://schemas.openxmlformats.org/officeDocument/2006/relationships/hyperlink" Target="https://map.geo.admin.ch/?zoom=13&amp;E=2705397.877&amp;N=1171893.879&amp;layers=ch.kantone.cadastralwebmap-farbe,ch.swisstopo.amtliches-strassenverzeichnis,ch.bfs.gebaeude_wohnungs_register,KML||https://tinyurl.com/yy7ya4g9/GR/3982_bdg_erw.kml" TargetMode="External"/><Relationship Id="rId222" Type="http://schemas.openxmlformats.org/officeDocument/2006/relationships/hyperlink" Target="https://map.geo.admin.ch/?zoom=13&amp;E=2762083.893&amp;N=1146821.285&amp;layers=ch.kantone.cadastralwebmap-farbe,ch.swisstopo.amtliches-strassenverzeichnis,ch.bfs.gebaeude_wohnungs_register,KML||https://tinyurl.com/yy7ya4g9/GR/3681_bdg_erw.kml" TargetMode="External"/><Relationship Id="rId264" Type="http://schemas.openxmlformats.org/officeDocument/2006/relationships/hyperlink" Target="https://map.geo.admin.ch/?zoom=13&amp;E=2785651.901&amp;N=1154356.621&amp;layers=ch.kantone.cadastralwebmap-farbe,ch.swisstopo.amtliches-strassenverzeichnis,ch.bfs.gebaeude_wohnungs_register,KML||https://tinyurl.com/yy7ya4g9/GR/3782_bdg_erw.kml" TargetMode="External"/><Relationship Id="rId471" Type="http://schemas.openxmlformats.org/officeDocument/2006/relationships/hyperlink" Target="https://map.geo.admin.ch/?zoom=13&amp;E=2762391&amp;N=1201413&amp;layers=ch.kantone.cadastralwebmap-farbe,ch.swisstopo.amtliches-strassenverzeichnis,ch.bfs.gebaeude_wohnungs_register,KML||https://tinyurl.com/yy7ya4g9/GR/3955_bdg_erw.kml" TargetMode="External"/><Relationship Id="rId667" Type="http://schemas.openxmlformats.org/officeDocument/2006/relationships/hyperlink" Target="https://map.geo.admin.ch/?zoom=13&amp;E=2729575.646&amp;N=1180236.829&amp;layers=ch.kantone.cadastralwebmap-farbe,ch.swisstopo.amtliches-strassenverzeichnis,ch.bfs.gebaeude_wohnungs_register,KML||https://tinyurl.com/yy7ya4g9/GR/3988_bdg_erw.kml" TargetMode="External"/><Relationship Id="rId17" Type="http://schemas.openxmlformats.org/officeDocument/2006/relationships/hyperlink" Target="https://map.geo.admin.ch/?zoom=13&amp;E=2761145.044&amp;N=1179781.923&amp;layers=ch.kantone.cadastralwebmap-farbe,ch.swisstopo.amtliches-strassenverzeichnis,ch.bfs.gebaeude_wohnungs_register,KML||https://tinyurl.com/yy7ya4g9/GR/3506_bdg_erw.kml" TargetMode="External"/><Relationship Id="rId59" Type="http://schemas.openxmlformats.org/officeDocument/2006/relationships/hyperlink" Target="https://map.geo.admin.ch/?zoom=13&amp;E=2801787&amp;N=1133632&amp;layers=ch.kantone.cadastralwebmap-farbe,ch.swisstopo.amtliches-strassenverzeichnis,ch.bfs.gebaeude_wohnungs_register,KML||https://tinyurl.com/yy7ya4g9/GR/3561_bdg_erw.kml" TargetMode="External"/><Relationship Id="rId124" Type="http://schemas.openxmlformats.org/officeDocument/2006/relationships/hyperlink" Target="https://map.geo.admin.ch/?zoom=13&amp;E=2801755&amp;N=1133583.375&amp;layers=ch.kantone.cadastralwebmap-farbe,ch.swisstopo.amtliches-strassenverzeichnis,ch.bfs.gebaeude_wohnungs_register,KML||https://tinyurl.com/yy7ya4g9/GR/3561_bdg_erw.kml" TargetMode="External"/><Relationship Id="rId527" Type="http://schemas.openxmlformats.org/officeDocument/2006/relationships/hyperlink" Target="https://map.geo.admin.ch/?zoom=13&amp;E=2762209.774&amp;N=1202555.838&amp;layers=ch.kantone.cadastralwebmap-farbe,ch.swisstopo.amtliches-strassenverzeichnis,ch.bfs.gebaeude_wohnungs_register,KML||https://tinyurl.com/yy7ya4g9/GR/3955_bdg_erw.kml" TargetMode="External"/><Relationship Id="rId569" Type="http://schemas.openxmlformats.org/officeDocument/2006/relationships/hyperlink" Target="https://map.geo.admin.ch/?zoom=13&amp;E=2762228.775&amp;N=1202897.842&amp;layers=ch.kantone.cadastralwebmap-farbe,ch.swisstopo.amtliches-strassenverzeichnis,ch.bfs.gebaeude_wohnungs_register,KML||https://tinyurl.com/yy7ya4g9/GR/3955_bdg_erw.kml" TargetMode="External"/><Relationship Id="rId70" Type="http://schemas.openxmlformats.org/officeDocument/2006/relationships/hyperlink" Target="https://map.geo.admin.ch/?zoom=13&amp;E=2803427.25&amp;N=1129724.625&amp;layers=ch.kantone.cadastralwebmap-farbe,ch.swisstopo.amtliches-strassenverzeichnis,ch.bfs.gebaeude_wohnungs_register,KML||https://tinyurl.com/yy7ya4g9/GR/3561_bdg_erw.kml" TargetMode="External"/><Relationship Id="rId166" Type="http://schemas.openxmlformats.org/officeDocument/2006/relationships/hyperlink" Target="https://map.geo.admin.ch/?zoom=13&amp;E=2734299.2&amp;N=1179325.9&amp;layers=ch.kantone.cadastralwebmap-farbe,ch.swisstopo.amtliches-strassenverzeichnis,ch.bfs.gebaeude_wohnungs_register,KML||https://tinyurl.com/yy7ya4g9/GR/3619_bdg_erw.kml" TargetMode="External"/><Relationship Id="rId331" Type="http://schemas.openxmlformats.org/officeDocument/2006/relationships/hyperlink" Target="https://map.geo.admin.ch/?zoom=13&amp;E=2783480&amp;N=1146411.75&amp;layers=ch.kantone.cadastralwebmap-farbe,ch.swisstopo.amtliches-strassenverzeichnis,ch.bfs.gebaeude_wohnungs_register,KML||https://tinyurl.com/yy7ya4g9/GR/3790_bdg_erw.kml" TargetMode="External"/><Relationship Id="rId373" Type="http://schemas.openxmlformats.org/officeDocument/2006/relationships/hyperlink" Target="https://map.geo.admin.ch/?zoom=13&amp;E=2762758.159&amp;N=1133637.699&amp;layers=ch.kantone.cadastralwebmap-farbe,ch.swisstopo.amtliches-strassenverzeichnis,ch.bfs.gebaeude_wohnungs_register,KML||https://tinyurl.com/yy7ya4g9/GR/3792_bdg_erw.kml" TargetMode="External"/><Relationship Id="rId429" Type="http://schemas.openxmlformats.org/officeDocument/2006/relationships/hyperlink" Target="https://map.geo.admin.ch/?zoom=13&amp;E=2771567.612&amp;N=1183713.847&amp;layers=ch.kantone.cadastralwebmap-farbe,ch.swisstopo.amtliches-strassenverzeichnis,ch.bfs.gebaeude_wohnungs_register,KML||https://tinyurl.com/yy7ya4g9/GR/3921_bdg_erw.kml" TargetMode="External"/><Relationship Id="rId580" Type="http://schemas.openxmlformats.org/officeDocument/2006/relationships/hyperlink" Target="https://map.geo.admin.ch/?zoom=13&amp;E=2762965&amp;N=1202521.75&amp;layers=ch.kantone.cadastralwebmap-farbe,ch.swisstopo.amtliches-strassenverzeichnis,ch.bfs.gebaeude_wohnungs_register,KML||https://tinyurl.com/yy7ya4g9/GR/3955_bdg_erw.kml" TargetMode="External"/><Relationship Id="rId636" Type="http://schemas.openxmlformats.org/officeDocument/2006/relationships/hyperlink" Target="https://map.geo.admin.ch/?zoom=13&amp;E=2715135.976&amp;N=1176938.529&amp;layers=ch.kantone.cadastralwebmap-farbe,ch.swisstopo.amtliches-strassenverzeichnis,ch.bfs.gebaeude_wohnungs_register,KML||https://tinyurl.com/yy7ya4g9/GR/3985_bdg_erw.kml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233" Type="http://schemas.openxmlformats.org/officeDocument/2006/relationships/hyperlink" Target="https://map.geo.admin.ch/?zoom=13&amp;E=2749337.75&amp;N=1185286.75&amp;layers=ch.kantone.cadastralwebmap-farbe,ch.swisstopo.amtliches-strassenverzeichnis,ch.bfs.gebaeude_wohnungs_register,KML||https://tinyurl.com/yy7ya4g9/GR/3723_bdg_erw.kml" TargetMode="External"/><Relationship Id="rId440" Type="http://schemas.openxmlformats.org/officeDocument/2006/relationships/hyperlink" Target="https://map.geo.admin.ch/?zoom=13&amp;E=2765570.871&amp;N=1187212.689&amp;layers=ch.kantone.cadastralwebmap-farbe,ch.swisstopo.amtliches-strassenverzeichnis,ch.bfs.gebaeude_wohnungs_register,KML||https://tinyurl.com/yy7ya4g9/GR/3932_bdg_erw.kml" TargetMode="External"/><Relationship Id="rId678" Type="http://schemas.openxmlformats.org/officeDocument/2006/relationships/hyperlink" Target="https://map.geo.admin.ch/?zoom=13&amp;E=2728743.746&amp;N=1179833.617&amp;layers=ch.kantone.cadastralwebmap-farbe,ch.swisstopo.amtliches-strassenverzeichnis,ch.bfs.gebaeude_wohnungs_register,KML||https://tinyurl.com/yy7ya4g9/GR/3988_bdg_erw.kml" TargetMode="External"/><Relationship Id="rId28" Type="http://schemas.openxmlformats.org/officeDocument/2006/relationships/hyperlink" Target="https://map.geo.admin.ch/?zoom=13&amp;E=2807283.25&amp;N=1125233&amp;layers=ch.kantone.cadastralwebmap-farbe,ch.swisstopo.amtliches-strassenverzeichnis,ch.bfs.gebaeude_wohnungs_register,KML||https://tinyurl.com/yy7ya4g9/GR/3551_bdg_erw.kml" TargetMode="External"/><Relationship Id="rId275" Type="http://schemas.openxmlformats.org/officeDocument/2006/relationships/hyperlink" Target="https://map.geo.admin.ch/?zoom=13&amp;E=2784371&amp;N=1153332&amp;layers=ch.kantone.cadastralwebmap-farbe,ch.swisstopo.amtliches-strassenverzeichnis,ch.bfs.gebaeude_wohnungs_register,KML||https://tinyurl.com/yy7ya4g9/GR/3782_bdg_erw.kml" TargetMode="External"/><Relationship Id="rId300" Type="http://schemas.openxmlformats.org/officeDocument/2006/relationships/hyperlink" Target="https://map.geo.admin.ch/?zoom=13&amp;E=2783919.347&amp;N=1152836.622&amp;layers=ch.kantone.cadastralwebmap-farbe,ch.swisstopo.amtliches-strassenverzeichnis,ch.bfs.gebaeude_wohnungs_register,KML||https://tinyurl.com/yy7ya4g9/GR/3787_bdg_erw.kml" TargetMode="External"/><Relationship Id="rId482" Type="http://schemas.openxmlformats.org/officeDocument/2006/relationships/hyperlink" Target="https://map.geo.admin.ch/?zoom=13&amp;E=2760019&amp;N=1204002&amp;layers=ch.kantone.cadastralwebmap-farbe,ch.swisstopo.amtliches-strassenverzeichnis,ch.bfs.gebaeude_wohnungs_register,KML||https://tinyurl.com/yy7ya4g9/GR/3955_bdg_erw.kml" TargetMode="External"/><Relationship Id="rId538" Type="http://schemas.openxmlformats.org/officeDocument/2006/relationships/hyperlink" Target="https://map.geo.admin.ch/?zoom=13&amp;E=2761128.746&amp;N=1203998.862&amp;layers=ch.kantone.cadastralwebmap-farbe,ch.swisstopo.amtliches-strassenverzeichnis,ch.bfs.gebaeude_wohnungs_register,KML||https://tinyurl.com/yy7ya4g9/GR/3955_bdg_erw.kml" TargetMode="External"/><Relationship Id="rId81" Type="http://schemas.openxmlformats.org/officeDocument/2006/relationships/hyperlink" Target="https://map.geo.admin.ch/?zoom=13&amp;E=2803548&amp;N=1131203.25&amp;layers=ch.kantone.cadastralwebmap-farbe,ch.swisstopo.amtliches-strassenverzeichnis,ch.bfs.gebaeude_wohnungs_register,KML||https://tinyurl.com/yy7ya4g9/GR/3561_bdg_erw.kml" TargetMode="External"/><Relationship Id="rId135" Type="http://schemas.openxmlformats.org/officeDocument/2006/relationships/hyperlink" Target="https://map.geo.admin.ch/?zoom=13&amp;E=2738719.445&amp;N=1185011.671&amp;layers=ch.kantone.cadastralwebmap-farbe,ch.swisstopo.amtliches-strassenverzeichnis,ch.bfs.gebaeude_wohnungs_register,KML||https://tinyurl.com/yy7ya4g9/GR/3575_bdg_erw.kml" TargetMode="External"/><Relationship Id="rId177" Type="http://schemas.openxmlformats.org/officeDocument/2006/relationships/hyperlink" Target="https://map.geo.admin.ch/?zoom=13&amp;E=2751818.444&amp;N=1179224.331&amp;layers=ch.kantone.cadastralwebmap-farbe,ch.swisstopo.amtliches-strassenverzeichnis,ch.bfs.gebaeude_wohnungs_register,KML||https://tinyurl.com/yy7ya4g9/GR/3661_bdg_erw.kml" TargetMode="External"/><Relationship Id="rId342" Type="http://schemas.openxmlformats.org/officeDocument/2006/relationships/hyperlink" Target="https://map.geo.admin.ch/?zoom=13&amp;E=2791976.75&amp;N=1163155.75&amp;layers=ch.kantone.cadastralwebmap-farbe,ch.swisstopo.amtliches-strassenverzeichnis,ch.bfs.gebaeude_wohnungs_register,KML||https://tinyurl.com/yy7ya4g9/GR/3791_bdg_erw.kml" TargetMode="External"/><Relationship Id="rId384" Type="http://schemas.openxmlformats.org/officeDocument/2006/relationships/hyperlink" Target="https://map.geo.admin.ch/?zoom=13&amp;E=2735531&amp;N=1130362&amp;layers=ch.kantone.cadastralwebmap-farbe,ch.swisstopo.amtliches-strassenverzeichnis,ch.bfs.gebaeude_wohnungs_register,KML||https://tinyurl.com/yy7ya4g9/GR/3821_bdg_erw.kml" TargetMode="External"/><Relationship Id="rId591" Type="http://schemas.openxmlformats.org/officeDocument/2006/relationships/hyperlink" Target="https://map.geo.admin.ch/?zoom=13&amp;E=2762010.772&amp;N=1203986.856&amp;layers=ch.kantone.cadastralwebmap-farbe,ch.swisstopo.amtliches-strassenverzeichnis,ch.bfs.gebaeude_wohnungs_register,KML||https://tinyurl.com/yy7ya4g9/GR/3955_bdg_erw.kml" TargetMode="External"/><Relationship Id="rId605" Type="http://schemas.openxmlformats.org/officeDocument/2006/relationships/hyperlink" Target="https://map.geo.admin.ch/?zoom=13&amp;E=2761640.5&amp;N=1203555.5&amp;layers=ch.kantone.cadastralwebmap-farbe,ch.swisstopo.amtliches-strassenverzeichnis,ch.bfs.gebaeude_wohnungs_register,KML||https://tinyurl.com/yy7ya4g9/GR/3955_bdg_erw.kml" TargetMode="External"/><Relationship Id="rId202" Type="http://schemas.openxmlformats.org/officeDocument/2006/relationships/hyperlink" Target="https://map.geo.admin.ch/?zoom=13&amp;E=2745020&amp;N=1184013&amp;layers=ch.kantone.cadastralwebmap-farbe,ch.swisstopo.amtliches-strassenverzeichnis,ch.bfs.gebaeude_wohnungs_register,KML||https://tinyurl.com/yy7ya4g9/GR/3672_bdg_erw.kml" TargetMode="External"/><Relationship Id="rId244" Type="http://schemas.openxmlformats.org/officeDocument/2006/relationships/hyperlink" Target="https://map.geo.admin.ch/?zoom=13&amp;E=2783045.513&amp;N=1154476.28&amp;layers=ch.kantone.cadastralwebmap-farbe,ch.swisstopo.amtliches-strassenverzeichnis,ch.bfs.gebaeude_wohnungs_register,KML||https://tinyurl.com/yy7ya4g9/GR/3782_bdg_erw.kml" TargetMode="External"/><Relationship Id="rId647" Type="http://schemas.openxmlformats.org/officeDocument/2006/relationships/hyperlink" Target="https://map.geo.admin.ch/?zoom=13&amp;E=2725832.793&amp;N=1178504.793&amp;layers=ch.kantone.cadastralwebmap-farbe,ch.swisstopo.amtliches-strassenverzeichnis,ch.bfs.gebaeude_wohnungs_register,KML||https://tinyurl.com/yy7ya4g9/GR/3988_bdg_erw.kml" TargetMode="External"/><Relationship Id="rId39" Type="http://schemas.openxmlformats.org/officeDocument/2006/relationships/hyperlink" Target="https://map.geo.admin.ch/?zoom=13&amp;E=2807193.75&amp;N=1126604.125&amp;layers=ch.kantone.cadastralwebmap-farbe,ch.swisstopo.amtliches-strassenverzeichnis,ch.bfs.gebaeude_wohnungs_register,KML||https://tinyurl.com/yy7ya4g9/GR/3551_bdg_erw.kml" TargetMode="External"/><Relationship Id="rId286" Type="http://schemas.openxmlformats.org/officeDocument/2006/relationships/hyperlink" Target="https://map.geo.admin.ch/?zoom=13&amp;E=2789968.25&amp;N=1161749&amp;layers=ch.kantone.cadastralwebmap-farbe,ch.swisstopo.amtliches-strassenverzeichnis,ch.bfs.gebaeude_wohnungs_register,KML||https://tinyurl.com/yy7ya4g9/GR/3785_bdg_erw.kml" TargetMode="External"/><Relationship Id="rId451" Type="http://schemas.openxmlformats.org/officeDocument/2006/relationships/hyperlink" Target="https://map.geo.admin.ch/?zoom=13&amp;E=2757998&amp;N=1210494.75&amp;layers=ch.kantone.cadastralwebmap-farbe,ch.swisstopo.amtliches-strassenverzeichnis,ch.bfs.gebaeude_wohnungs_register,KML||https://tinyurl.com/yy7ya4g9/GR/3951_bdg_erw.kml" TargetMode="External"/><Relationship Id="rId493" Type="http://schemas.openxmlformats.org/officeDocument/2006/relationships/hyperlink" Target="https://map.geo.admin.ch/?zoom=13&amp;E=2759258&amp;N=1203423&amp;layers=ch.kantone.cadastralwebmap-farbe,ch.swisstopo.amtliches-strassenverzeichnis,ch.bfs.gebaeude_wohnungs_register,KML||https://tinyurl.com/yy7ya4g9/GR/3955_bdg_erw.kml" TargetMode="External"/><Relationship Id="rId507" Type="http://schemas.openxmlformats.org/officeDocument/2006/relationships/hyperlink" Target="https://map.geo.admin.ch/?zoom=13&amp;E=2762664&amp;N=1201903&amp;layers=ch.kantone.cadastralwebmap-farbe,ch.swisstopo.amtliches-strassenverzeichnis,ch.bfs.gebaeude_wohnungs_register,KML||https://tinyurl.com/yy7ya4g9/GR/3955_bdg_erw.kml" TargetMode="External"/><Relationship Id="rId549" Type="http://schemas.openxmlformats.org/officeDocument/2006/relationships/hyperlink" Target="https://map.geo.admin.ch/?zoom=13&amp;E=2761638.046&amp;N=1202505.214&amp;layers=ch.kantone.cadastralwebmap-farbe,ch.swisstopo.amtliches-strassenverzeichnis,ch.bfs.gebaeude_wohnungs_register,KML||https://tinyurl.com/yy7ya4g9/GR/3955_bdg_erw.kml" TargetMode="External"/><Relationship Id="rId50" Type="http://schemas.openxmlformats.org/officeDocument/2006/relationships/hyperlink" Target="https://map.geo.admin.ch/?zoom=13&amp;E=2799790.836&amp;N=1143651.976&amp;layers=ch.kantone.cadastralwebmap-farbe,ch.swisstopo.amtliches-strassenverzeichnis,ch.bfs.gebaeude_wohnungs_register,KML||https://tinyurl.com/yy7ya4g9/GR/3561_bdg_erw.kml" TargetMode="External"/><Relationship Id="rId104" Type="http://schemas.openxmlformats.org/officeDocument/2006/relationships/hyperlink" Target="https://map.geo.admin.ch/?zoom=13&amp;E=2803000&amp;N=1130719.625&amp;layers=ch.kantone.cadastralwebmap-farbe,ch.swisstopo.amtliches-strassenverzeichnis,ch.bfs.gebaeude_wohnungs_register,KML||https://tinyurl.com/yy7ya4g9/GR/3561_bdg_erw.kml" TargetMode="External"/><Relationship Id="rId146" Type="http://schemas.openxmlformats.org/officeDocument/2006/relationships/hyperlink" Target="https://map.geo.admin.ch/?zoom=13&amp;E=2732255.574&amp;N=1175662.996&amp;layers=ch.kantone.cadastralwebmap-farbe,ch.swisstopo.amtliches-strassenverzeichnis,ch.bfs.gebaeude_wohnungs_register,KML||https://tinyurl.com/yy7ya4g9/GR/3618_bdg_erw.kml" TargetMode="External"/><Relationship Id="rId188" Type="http://schemas.openxmlformats.org/officeDocument/2006/relationships/hyperlink" Target="https://map.geo.admin.ch/?zoom=13&amp;E=2751422&amp;N=1175957&amp;layers=ch.kantone.cadastralwebmap-farbe,ch.swisstopo.amtliches-strassenverzeichnis,ch.bfs.gebaeude_wohnungs_register,KML||https://tinyurl.com/yy7ya4g9/GR/3661_bdg_erw.kml" TargetMode="External"/><Relationship Id="rId311" Type="http://schemas.openxmlformats.org/officeDocument/2006/relationships/hyperlink" Target="https://map.geo.admin.ch/?zoom=13&amp;E=2795955.5&amp;N=1166253.25&amp;layers=ch.kantone.cadastralwebmap-farbe,ch.swisstopo.amtliches-strassenverzeichnis,ch.bfs.gebaeude_wohnungs_register,KML||https://tinyurl.com/yy7ya4g9/GR/3788_bdg_erw.kml" TargetMode="External"/><Relationship Id="rId353" Type="http://schemas.openxmlformats.org/officeDocument/2006/relationships/hyperlink" Target="https://map.geo.admin.ch/?zoom=13&amp;E=2793160.52&amp;N=1164236.083&amp;layers=ch.kantone.cadastralwebmap-farbe,ch.swisstopo.amtliches-strassenverzeichnis,ch.bfs.gebaeude_wohnungs_register,KML||https://tinyurl.com/yy7ya4g9/GR/3791_bdg_erw.kml" TargetMode="External"/><Relationship Id="rId395" Type="http://schemas.openxmlformats.org/officeDocument/2006/relationships/hyperlink" Target="https://map.geo.admin.ch/?zoom=13&amp;E=2736952.802&amp;N=1137347.666&amp;layers=ch.kantone.cadastralwebmap-farbe,ch.swisstopo.amtliches-strassenverzeichnis,ch.bfs.gebaeude_wohnungs_register,KML||https://tinyurl.com/yy7ya4g9/GR/3823_bdg_erw.kml" TargetMode="External"/><Relationship Id="rId409" Type="http://schemas.openxmlformats.org/officeDocument/2006/relationships/hyperlink" Target="https://map.geo.admin.ch/?zoom=13&amp;E=2732218&amp;N=1123477&amp;layers=ch.kantone.cadastralwebmap-farbe,ch.swisstopo.amtliches-strassenverzeichnis,ch.bfs.gebaeude_wohnungs_register,KML||https://tinyurl.com/yy7ya4g9/GR/3832_bdg_erw.kml" TargetMode="External"/><Relationship Id="rId560" Type="http://schemas.openxmlformats.org/officeDocument/2006/relationships/hyperlink" Target="https://map.geo.admin.ch/?zoom=13&amp;E=2760084.736&amp;N=1204156.871&amp;layers=ch.kantone.cadastralwebmap-farbe,ch.swisstopo.amtliches-strassenverzeichnis,ch.bfs.gebaeude_wohnungs_register,KML||https://tinyurl.com/yy7ya4g9/GR/3955_bdg_erw.kml" TargetMode="External"/><Relationship Id="rId92" Type="http://schemas.openxmlformats.org/officeDocument/2006/relationships/hyperlink" Target="https://map.geo.admin.ch/?zoom=13&amp;E=2801432&amp;N=1134576.875&amp;layers=ch.kantone.cadastralwebmap-farbe,ch.swisstopo.amtliches-strassenverzeichnis,ch.bfs.gebaeude_wohnungs_register,KML||https://tinyurl.com/yy7ya4g9/GR/3561_bdg_erw.kml" TargetMode="External"/><Relationship Id="rId213" Type="http://schemas.openxmlformats.org/officeDocument/2006/relationships/hyperlink" Target="https://map.geo.admin.ch/?zoom=13&amp;E=2745146.5&amp;N=1178977.5&amp;layers=ch.kantone.cadastralwebmap-farbe,ch.swisstopo.amtliches-strassenverzeichnis,ch.bfs.gebaeude_wohnungs_register,KML||https://tinyurl.com/yy7ya4g9/GR/3672_bdg_erw.kml" TargetMode="External"/><Relationship Id="rId420" Type="http://schemas.openxmlformats.org/officeDocument/2006/relationships/hyperlink" Target="https://map.geo.admin.ch/?zoom=13&amp;E=2760720.417&amp;N=1188414.158&amp;layers=ch.kantone.cadastralwebmap-farbe,ch.swisstopo.amtliches-strassenverzeichnis,ch.bfs.gebaeude_wohnungs_register,KML||https://tinyurl.com/yy7ya4g9/GR/3911_bdg_erw.kml" TargetMode="External"/><Relationship Id="rId616" Type="http://schemas.openxmlformats.org/officeDocument/2006/relationships/hyperlink" Target="https://map.geo.admin.ch/?zoom=13&amp;E=2770894.25&amp;N=1204303.5&amp;layers=ch.kantone.cadastralwebmap-farbe,ch.swisstopo.amtliches-strassenverzeichnis,ch.bfs.gebaeude_wohnungs_register,KML||https://tinyurl.com/yy7ya4g9/GR/3962_bdg_erw.kml" TargetMode="External"/><Relationship Id="rId658" Type="http://schemas.openxmlformats.org/officeDocument/2006/relationships/hyperlink" Target="https://map.geo.admin.ch/?zoom=13&amp;E=2731984.91&amp;N=1180965.358&amp;layers=ch.kantone.cadastralwebmap-farbe,ch.swisstopo.amtliches-strassenverzeichnis,ch.bfs.gebaeude_wohnungs_register,KML||https://tinyurl.com/yy7ya4g9/GR/3988_bdg_erw.kml" TargetMode="External"/><Relationship Id="rId255" Type="http://schemas.openxmlformats.org/officeDocument/2006/relationships/hyperlink" Target="https://map.geo.admin.ch/?zoom=13&amp;E=2786313.457&amp;N=1153854.915&amp;layers=ch.kantone.cadastralwebmap-farbe,ch.swisstopo.amtliches-strassenverzeichnis,ch.bfs.gebaeude_wohnungs_register,KML||https://tinyurl.com/yy7ya4g9/GR/3782_bdg_erw.kml" TargetMode="External"/><Relationship Id="rId297" Type="http://schemas.openxmlformats.org/officeDocument/2006/relationships/hyperlink" Target="https://map.geo.admin.ch/?zoom=13&amp;E=2784751.595&amp;N=1152537.814&amp;layers=ch.kantone.cadastralwebmap-farbe,ch.swisstopo.amtliches-strassenverzeichnis,ch.bfs.gebaeude_wohnungs_register,KML||https://tinyurl.com/yy7ya4g9/GR/3787_bdg_erw.kml" TargetMode="External"/><Relationship Id="rId462" Type="http://schemas.openxmlformats.org/officeDocument/2006/relationships/hyperlink" Target="https://map.geo.admin.ch/?zoom=13&amp;E=2761672&amp;N=1203305&amp;layers=ch.kantone.cadastralwebmap-farbe,ch.swisstopo.amtliches-strassenverzeichnis,ch.bfs.gebaeude_wohnungs_register,KML||https://tinyurl.com/yy7ya4g9/GR/3955_bdg_erw.kml" TargetMode="External"/><Relationship Id="rId518" Type="http://schemas.openxmlformats.org/officeDocument/2006/relationships/hyperlink" Target="https://map.geo.admin.ch/?zoom=13&amp;E=2762869&amp;N=1201712&amp;layers=ch.kantone.cadastralwebmap-farbe,ch.swisstopo.amtliches-strassenverzeichnis,ch.bfs.gebaeude_wohnungs_register,KML||https://tinyurl.com/yy7ya4g9/GR/3955_bdg_erw.kml" TargetMode="External"/><Relationship Id="rId115" Type="http://schemas.openxmlformats.org/officeDocument/2006/relationships/hyperlink" Target="https://map.geo.admin.ch/?zoom=13&amp;E=2802334.25&amp;N=1131748.125&amp;layers=ch.kantone.cadastralwebmap-farbe,ch.swisstopo.amtliches-strassenverzeichnis,ch.bfs.gebaeude_wohnungs_register,KML||https://tinyurl.com/yy7ya4g9/GR/3561_bdg_erw.kml" TargetMode="External"/><Relationship Id="rId157" Type="http://schemas.openxmlformats.org/officeDocument/2006/relationships/hyperlink" Target="https://map.geo.admin.ch/?zoom=13&amp;E=2732436.75&amp;N=1175293.5&amp;layers=ch.kantone.cadastralwebmap-farbe,ch.swisstopo.amtliches-strassenverzeichnis,ch.bfs.gebaeude_wohnungs_register,KML||https://tinyurl.com/yy7ya4g9/GR/3618_bdg_erw.kml" TargetMode="External"/><Relationship Id="rId322" Type="http://schemas.openxmlformats.org/officeDocument/2006/relationships/hyperlink" Target="https://map.geo.admin.ch/?zoom=13&amp;E=2781181.75&amp;N=1148164.75&amp;layers=ch.kantone.cadastralwebmap-farbe,ch.swisstopo.amtliches-strassenverzeichnis,ch.bfs.gebaeude_wohnungs_register,KML||https://tinyurl.com/yy7ya4g9/GR/3790_bdg_erw.kml" TargetMode="External"/><Relationship Id="rId364" Type="http://schemas.openxmlformats.org/officeDocument/2006/relationships/hyperlink" Target="https://map.geo.admin.ch/?zoom=13&amp;E=2763054.356&amp;N=1133679.954&amp;layers=ch.kantone.cadastralwebmap-farbe,ch.swisstopo.amtliches-strassenverzeichnis,ch.bfs.gebaeude_wohnungs_register,KML||https://tinyurl.com/yy7ya4g9/GR/3792_bdg_erw.kml" TargetMode="External"/><Relationship Id="rId61" Type="http://schemas.openxmlformats.org/officeDocument/2006/relationships/hyperlink" Target="https://map.geo.admin.ch/?zoom=13&amp;E=2802251.8&amp;N=1136593&amp;layers=ch.kantone.cadastralwebmap-farbe,ch.swisstopo.amtliches-strassenverzeichnis,ch.bfs.gebaeude_wohnungs_register,KML||https://tinyurl.com/yy7ya4g9/GR/3561_bdg_erw.kml" TargetMode="External"/><Relationship Id="rId199" Type="http://schemas.openxmlformats.org/officeDocument/2006/relationships/hyperlink" Target="https://map.geo.admin.ch/?zoom=13&amp;E=2751911.125&amp;N=1174230.944&amp;layers=ch.kantone.cadastralwebmap-farbe,ch.swisstopo.amtliches-strassenverzeichnis,ch.bfs.gebaeude_wohnungs_register,KML||https://tinyurl.com/yy7ya4g9/GR/3663_bdg_erw.kml" TargetMode="External"/><Relationship Id="rId571" Type="http://schemas.openxmlformats.org/officeDocument/2006/relationships/hyperlink" Target="https://map.geo.admin.ch/?zoom=13&amp;E=2761384.118&amp;N=1203690.048&amp;layers=ch.kantone.cadastralwebmap-farbe,ch.swisstopo.amtliches-strassenverzeichnis,ch.bfs.gebaeude_wohnungs_register,KML||https://tinyurl.com/yy7ya4g9/GR/3955_bdg_erw.kml" TargetMode="External"/><Relationship Id="rId627" Type="http://schemas.openxmlformats.org/officeDocument/2006/relationships/hyperlink" Target="https://map.geo.admin.ch/?zoom=13&amp;E=2704265.185&amp;N=1171663.884&amp;layers=ch.kantone.cadastralwebmap-farbe,ch.swisstopo.amtliches-strassenverzeichnis,ch.bfs.gebaeude_wohnungs_register,KML||https://tinyurl.com/yy7ya4g9/GR/3982_bdg_erw.kml" TargetMode="External"/><Relationship Id="rId669" Type="http://schemas.openxmlformats.org/officeDocument/2006/relationships/hyperlink" Target="https://map.geo.admin.ch/?zoom=13&amp;E=2729740.573&amp;N=1180394.826&amp;layers=ch.kantone.cadastralwebmap-farbe,ch.swisstopo.amtliches-strassenverzeichnis,ch.bfs.gebaeude_wohnungs_register,KML||https://tinyurl.com/yy7ya4g9/GR/3988_bdg_erw.kml" TargetMode="External"/><Relationship Id="rId19" Type="http://schemas.openxmlformats.org/officeDocument/2006/relationships/hyperlink" Target="https://map.geo.admin.ch/?zoom=13&amp;E=2765534.786&amp;N=1163108.288&amp;layers=ch.kantone.cadastralwebmap-farbe,ch.swisstopo.amtliches-strassenverzeichnis,ch.bfs.gebaeude_wohnungs_register,KML||https://tinyurl.com/yy7ya4g9/GR/3543_bdg_erw.kml" TargetMode="External"/><Relationship Id="rId224" Type="http://schemas.openxmlformats.org/officeDocument/2006/relationships/hyperlink" Target="https://map.geo.admin.ch/?zoom=13&amp;E=2747669&amp;N=1159668.25&amp;layers=ch.kantone.cadastralwebmap-farbe,ch.swisstopo.amtliches-strassenverzeichnis,ch.bfs.gebaeude_wohnungs_register,KML||https://tinyurl.com/yy7ya4g9/GR/3695_bdg_erw.kml" TargetMode="External"/><Relationship Id="rId266" Type="http://schemas.openxmlformats.org/officeDocument/2006/relationships/hyperlink" Target="https://map.geo.admin.ch/?zoom=13&amp;E=2783069.851&amp;N=1154498.52&amp;layers=ch.kantone.cadastralwebmap-farbe,ch.swisstopo.amtliches-strassenverzeichnis,ch.bfs.gebaeude_wohnungs_register,KML||https://tinyurl.com/yy7ya4g9/GR/3782_bdg_erw.kml" TargetMode="External"/><Relationship Id="rId431" Type="http://schemas.openxmlformats.org/officeDocument/2006/relationships/hyperlink" Target="https://map.geo.admin.ch/?zoom=13&amp;E=2771453.804&amp;N=1183188.677&amp;layers=ch.kantone.cadastralwebmap-farbe,ch.swisstopo.amtliches-strassenverzeichnis,ch.bfs.gebaeude_wohnungs_register,KML||https://tinyurl.com/yy7ya4g9/GR/3921_bdg_erw.kml" TargetMode="External"/><Relationship Id="rId473" Type="http://schemas.openxmlformats.org/officeDocument/2006/relationships/hyperlink" Target="https://map.geo.admin.ch/?zoom=13&amp;E=2762731.702&amp;N=1201703.951&amp;layers=ch.kantone.cadastralwebmap-farbe,ch.swisstopo.amtliches-strassenverzeichnis,ch.bfs.gebaeude_wohnungs_register,KML||https://tinyurl.com/yy7ya4g9/GR/3955_bdg_erw.kml" TargetMode="External"/><Relationship Id="rId529" Type="http://schemas.openxmlformats.org/officeDocument/2006/relationships/hyperlink" Target="https://map.geo.admin.ch/?zoom=13&amp;E=2761306.99&amp;N=1202647.417&amp;layers=ch.kantone.cadastralwebmap-farbe,ch.swisstopo.amtliches-strassenverzeichnis,ch.bfs.gebaeude_wohnungs_register,KML||https://tinyurl.com/yy7ya4g9/GR/3955_bdg_erw.kml" TargetMode="External"/><Relationship Id="rId680" Type="http://schemas.openxmlformats.org/officeDocument/2006/relationships/hyperlink" Target="https://map.geo.admin.ch/?zoom=13&amp;E=2724236.821&amp;N=1178093.429&amp;layers=ch.kantone.cadastralwebmap-farbe,ch.swisstopo.amtliches-strassenverzeichnis,ch.bfs.gebaeude_wohnungs_register,KML||https://tinyurl.com/yy7ya4g9/GR/3988_bdg_erw.kml" TargetMode="External"/><Relationship Id="rId30" Type="http://schemas.openxmlformats.org/officeDocument/2006/relationships/hyperlink" Target="https://map.geo.admin.ch/?zoom=13&amp;E=2807414.356&amp;N=1125652.471&amp;layers=ch.kantone.cadastralwebmap-farbe,ch.swisstopo.amtliches-strassenverzeichnis,ch.bfs.gebaeude_wohnungs_register,KML||https://tinyurl.com/yy7ya4g9/GR/3551_bdg_erw.kml" TargetMode="External"/><Relationship Id="rId126" Type="http://schemas.openxmlformats.org/officeDocument/2006/relationships/hyperlink" Target="https://map.geo.admin.ch/?zoom=13&amp;E=2801518&amp;N=1133254.5&amp;layers=ch.kantone.cadastralwebmap-farbe,ch.swisstopo.amtliches-strassenverzeichnis,ch.bfs.gebaeude_wohnungs_register,KML||https://tinyurl.com/yy7ya4g9/GR/3561_bdg_erw.kml" TargetMode="External"/><Relationship Id="rId168" Type="http://schemas.openxmlformats.org/officeDocument/2006/relationships/hyperlink" Target="https://map.geo.admin.ch/?zoom=13&amp;E=2754306.5&amp;N=1174327.25&amp;layers=ch.kantone.cadastralwebmap-farbe,ch.swisstopo.amtliches-strassenverzeichnis,ch.bfs.gebaeude_wohnungs_register,KML||https://tinyurl.com/yy7ya4g9/GR/3640_bdg_erw.kml" TargetMode="External"/><Relationship Id="rId333" Type="http://schemas.openxmlformats.org/officeDocument/2006/relationships/hyperlink" Target="https://map.geo.admin.ch/?zoom=13&amp;E=2781344.25&amp;N=1148871.75&amp;layers=ch.kantone.cadastralwebmap-farbe,ch.swisstopo.amtliches-strassenverzeichnis,ch.bfs.gebaeude_wohnungs_register,KML||https://tinyurl.com/yy7ya4g9/GR/3790_bdg_erw.kml" TargetMode="External"/><Relationship Id="rId540" Type="http://schemas.openxmlformats.org/officeDocument/2006/relationships/hyperlink" Target="https://map.geo.admin.ch/?zoom=13&amp;E=2761222.108&amp;N=1204105.809&amp;layers=ch.kantone.cadastralwebmap-farbe,ch.swisstopo.amtliches-strassenverzeichnis,ch.bfs.gebaeude_wohnungs_register,KML||https://tinyurl.com/yy7ya4g9/GR/3955_bdg_erw.kml" TargetMode="External"/><Relationship Id="rId72" Type="http://schemas.openxmlformats.org/officeDocument/2006/relationships/hyperlink" Target="https://map.geo.admin.ch/?zoom=13&amp;E=2801720.75&amp;N=1133203.375&amp;layers=ch.kantone.cadastralwebmap-farbe,ch.swisstopo.amtliches-strassenverzeichnis,ch.bfs.gebaeude_wohnungs_register,KML||https://tinyurl.com/yy7ya4g9/GR/3561_bdg_erw.kml" TargetMode="External"/><Relationship Id="rId375" Type="http://schemas.openxmlformats.org/officeDocument/2006/relationships/hyperlink" Target="https://map.geo.admin.ch/?zoom=13&amp;E=2774106&amp;N=1141770&amp;layers=ch.kantone.cadastralwebmap-farbe,ch.swisstopo.amtliches-strassenverzeichnis,ch.bfs.gebaeude_wohnungs_register,KML||https://tinyurl.com/yy7ya4g9/GR/3792_bdg_erw.kml" TargetMode="External"/><Relationship Id="rId582" Type="http://schemas.openxmlformats.org/officeDocument/2006/relationships/hyperlink" Target="https://map.geo.admin.ch/?zoom=13&amp;E=2762723.781&amp;N=1201562.822&amp;layers=ch.kantone.cadastralwebmap-farbe,ch.swisstopo.amtliches-strassenverzeichnis,ch.bfs.gebaeude_wohnungs_register,KML||https://tinyurl.com/yy7ya4g9/GR/3955_bdg_erw.kml" TargetMode="External"/><Relationship Id="rId638" Type="http://schemas.openxmlformats.org/officeDocument/2006/relationships/hyperlink" Target="https://map.geo.admin.ch/?zoom=13&amp;E=2719245.032&amp;N=1180366.608&amp;layers=ch.kantone.cadastralwebmap-farbe,ch.swisstopo.amtliches-strassenverzeichnis,ch.bfs.gebaeude_wohnungs_register,KML||https://tinyurl.com/yy7ya4g9/GR/3987_bdg_erw.kml" TargetMode="External"/><Relationship Id="rId3" Type="http://schemas.openxmlformats.org/officeDocument/2006/relationships/hyperlink" Target="https://map.geo.admin.ch/?zoom=13&amp;E=2760830.696&amp;N=1179896.012&amp;layers=ch.kantone.cadastralwebmap-farbe,ch.swisstopo.amtliches-strassenverzeichnis,ch.bfs.gebaeude_wohnungs_register,KML||https://tinyurl.com/yy7ya4g9/GR/3506_bdg_erw.kml" TargetMode="External"/><Relationship Id="rId235" Type="http://schemas.openxmlformats.org/officeDocument/2006/relationships/hyperlink" Target="https://map.geo.admin.ch/?zoom=13&amp;E=2740435.323&amp;N=1189197.884&amp;layers=ch.kantone.cadastralwebmap-farbe,ch.swisstopo.amtliches-strassenverzeichnis,ch.bfs.gebaeude_wohnungs_register,KML||https://tinyurl.com/yy7ya4g9/GR/3732_bdg_erw.kml" TargetMode="External"/><Relationship Id="rId277" Type="http://schemas.openxmlformats.org/officeDocument/2006/relationships/hyperlink" Target="https://map.geo.admin.ch/?zoom=13&amp;E=2788650.138&amp;N=1151949.629&amp;layers=ch.kantone.cadastralwebmap-farbe,ch.swisstopo.amtliches-strassenverzeichnis,ch.bfs.gebaeude_wohnungs_register,KML||https://tinyurl.com/yy7ya4g9/GR/3782_bdg_erw.kml" TargetMode="External"/><Relationship Id="rId400" Type="http://schemas.openxmlformats.org/officeDocument/2006/relationships/hyperlink" Target="https://map.geo.admin.ch/?zoom=13&amp;E=2731608.883&amp;N=1123197.801&amp;layers=ch.kantone.cadastralwebmap-farbe,ch.swisstopo.amtliches-strassenverzeichnis,ch.bfs.gebaeude_wohnungs_register,KML||https://tinyurl.com/yy7ya4g9/GR/3832_bdg_erw.kml" TargetMode="External"/><Relationship Id="rId442" Type="http://schemas.openxmlformats.org/officeDocument/2006/relationships/hyperlink" Target="https://map.geo.admin.ch/?zoom=13&amp;E=2761830.713&amp;N=1196516.063&amp;layers=ch.kantone.cadastralwebmap-farbe,ch.swisstopo.amtliches-strassenverzeichnis,ch.bfs.gebaeude_wohnungs_register,KML||https://tinyurl.com/yy7ya4g9/GR/3945_bdg_erw.kml" TargetMode="External"/><Relationship Id="rId484" Type="http://schemas.openxmlformats.org/officeDocument/2006/relationships/hyperlink" Target="https://map.geo.admin.ch/?zoom=13&amp;E=2762219&amp;N=1201286&amp;layers=ch.kantone.cadastralwebmap-farbe,ch.swisstopo.amtliches-strassenverzeichnis,ch.bfs.gebaeude_wohnungs_register,KML||https://tinyurl.com/yy7ya4g9/GR/3955_bdg_erw.kml" TargetMode="External"/><Relationship Id="rId137" Type="http://schemas.openxmlformats.org/officeDocument/2006/relationships/hyperlink" Target="https://map.geo.admin.ch/?zoom=13&amp;E=2739528.266&amp;N=1187018.069&amp;layers=ch.kantone.cadastralwebmap-farbe,ch.swisstopo.amtliches-strassenverzeichnis,ch.bfs.gebaeude_wohnungs_register,KML||https://tinyurl.com/yy7ya4g9/GR/3575_bdg_erw.kml" TargetMode="External"/><Relationship Id="rId302" Type="http://schemas.openxmlformats.org/officeDocument/2006/relationships/hyperlink" Target="https://map.geo.admin.ch/?zoom=13&amp;E=2785384&amp;N=1152544&amp;layers=ch.kantone.cadastralwebmap-farbe,ch.swisstopo.amtliches-strassenverzeichnis,ch.bfs.gebaeude_wohnungs_register,KML||https://tinyurl.com/yy7ya4g9/GR/3787_bdg_erw.kml" TargetMode="External"/><Relationship Id="rId344" Type="http://schemas.openxmlformats.org/officeDocument/2006/relationships/hyperlink" Target="https://map.geo.admin.ch/?zoom=13&amp;E=2792903.083&amp;N=1163960.041&amp;layers=ch.kantone.cadastralwebmap-farbe,ch.swisstopo.amtliches-strassenverzeichnis,ch.bfs.gebaeude_wohnungs_register,KML||https://tinyurl.com/yy7ya4g9/GR/3791_bdg_erw.kml" TargetMode="External"/><Relationship Id="rId41" Type="http://schemas.openxmlformats.org/officeDocument/2006/relationships/hyperlink" Target="https://map.geo.admin.ch/?zoom=13&amp;E=2807017.7&amp;N=1126760.7&amp;layers=ch.kantone.cadastralwebmap-farbe,ch.swisstopo.amtliches-strassenverzeichnis,ch.bfs.gebaeude_wohnungs_register,KML||https://tinyurl.com/yy7ya4g9/GR/3551_bdg_erw.kml" TargetMode="External"/><Relationship Id="rId83" Type="http://schemas.openxmlformats.org/officeDocument/2006/relationships/hyperlink" Target="https://map.geo.admin.ch/?zoom=13&amp;E=2802088.5&amp;N=1135612.625&amp;layers=ch.kantone.cadastralwebmap-farbe,ch.swisstopo.amtliches-strassenverzeichnis,ch.bfs.gebaeude_wohnungs_register,KML||https://tinyurl.com/yy7ya4g9/GR/3561_bdg_erw.kml" TargetMode="External"/><Relationship Id="rId179" Type="http://schemas.openxmlformats.org/officeDocument/2006/relationships/hyperlink" Target="https://map.geo.admin.ch/?zoom=13&amp;E=2749517.302&amp;N=1176404.481&amp;layers=ch.kantone.cadastralwebmap-farbe,ch.swisstopo.amtliches-strassenverzeichnis,ch.bfs.gebaeude_wohnungs_register,KML||https://tinyurl.com/yy7ya4g9/GR/3661_bdg_erw.kml" TargetMode="External"/><Relationship Id="rId386" Type="http://schemas.openxmlformats.org/officeDocument/2006/relationships/hyperlink" Target="https://map.geo.admin.ch/?zoom=13&amp;E=2735755.253&amp;N=1130658.457&amp;layers=ch.kantone.cadastralwebmap-farbe,ch.swisstopo.amtliches-strassenverzeichnis,ch.bfs.gebaeude_wohnungs_register,KML||https://tinyurl.com/yy7ya4g9/GR/3821_bdg_erw.kml" TargetMode="External"/><Relationship Id="rId551" Type="http://schemas.openxmlformats.org/officeDocument/2006/relationships/hyperlink" Target="https://map.geo.admin.ch/?zoom=13&amp;E=2761247.759&amp;N=1203565.857&amp;layers=ch.kantone.cadastralwebmap-farbe,ch.swisstopo.amtliches-strassenverzeichnis,ch.bfs.gebaeude_wohnungs_register,KML||https://tinyurl.com/yy7ya4g9/GR/3955_bdg_erw.kml" TargetMode="External"/><Relationship Id="rId593" Type="http://schemas.openxmlformats.org/officeDocument/2006/relationships/hyperlink" Target="https://map.geo.admin.ch/?zoom=13&amp;E=2762139.2&amp;N=1201925.1&amp;layers=ch.kantone.cadastralwebmap-farbe,ch.swisstopo.amtliches-strassenverzeichnis,ch.bfs.gebaeude_wohnungs_register,KML||https://tinyurl.com/yy7ya4g9/GR/3955_bdg_erw.kml" TargetMode="External"/><Relationship Id="rId607" Type="http://schemas.openxmlformats.org/officeDocument/2006/relationships/hyperlink" Target="https://map.geo.admin.ch/?zoom=13&amp;E=2763963.95&amp;N=1204438.69&amp;layers=ch.kantone.cadastralwebmap-farbe,ch.swisstopo.amtliches-strassenverzeichnis,ch.bfs.gebaeude_wohnungs_register,KML||https://tinyurl.com/yy7ya4g9/GR/3955_bdg_erw.kml" TargetMode="External"/><Relationship Id="rId649" Type="http://schemas.openxmlformats.org/officeDocument/2006/relationships/hyperlink" Target="https://map.geo.admin.ch/?zoom=13&amp;E=2729676.092&amp;N=1180406.37&amp;layers=ch.kantone.cadastralwebmap-farbe,ch.swisstopo.amtliches-strassenverzeichnis,ch.bfs.gebaeude_wohnungs_register,KML||https://tinyurl.com/yy7ya4g9/GR/3988_bdg_erw.kml" TargetMode="External"/><Relationship Id="rId190" Type="http://schemas.openxmlformats.org/officeDocument/2006/relationships/hyperlink" Target="https://map.geo.admin.ch/?zoom=13&amp;E=2752170&amp;N=1175494&amp;layers=ch.kantone.cadastralwebmap-farbe,ch.swisstopo.amtliches-strassenverzeichnis,ch.bfs.gebaeude_wohnungs_register,KML||https://tinyurl.com/yy7ya4g9/GR/3661_bdg_erw.kml" TargetMode="External"/><Relationship Id="rId204" Type="http://schemas.openxmlformats.org/officeDocument/2006/relationships/hyperlink" Target="https://map.geo.admin.ch/?zoom=13&amp;E=2742953.029&amp;N=1185757.35&amp;layers=ch.kantone.cadastralwebmap-farbe,ch.swisstopo.amtliches-strassenverzeichnis,ch.bfs.gebaeude_wohnungs_register,KML||https://tinyurl.com/yy7ya4g9/GR/3672_bdg_erw.kml" TargetMode="External"/><Relationship Id="rId246" Type="http://schemas.openxmlformats.org/officeDocument/2006/relationships/hyperlink" Target="https://map.geo.admin.ch/?zoom=13&amp;E=2785436.989&amp;N=1153677.697&amp;layers=ch.kantone.cadastralwebmap-farbe,ch.swisstopo.amtliches-strassenverzeichnis,ch.bfs.gebaeude_wohnungs_register,KML||https://tinyurl.com/yy7ya4g9/GR/3782_bdg_erw.kml" TargetMode="External"/><Relationship Id="rId288" Type="http://schemas.openxmlformats.org/officeDocument/2006/relationships/hyperlink" Target="https://map.geo.admin.ch/?zoom=13&amp;E=2787469.25&amp;N=1154214.5&amp;layers=ch.kantone.cadastralwebmap-farbe,ch.swisstopo.amtliches-strassenverzeichnis,ch.bfs.gebaeude_wohnungs_register,KML||https://tinyurl.com/yy7ya4g9/GR/3786_bdg_erw.kml" TargetMode="External"/><Relationship Id="rId411" Type="http://schemas.openxmlformats.org/officeDocument/2006/relationships/hyperlink" Target="https://map.geo.admin.ch/?zoom=13&amp;E=2728946.6&amp;N=1122192.5&amp;layers=ch.kantone.cadastralwebmap-farbe,ch.swisstopo.amtliches-strassenverzeichnis,ch.bfs.gebaeude_wohnungs_register,KML||https://tinyurl.com/yy7ya4g9/GR/3835_bdg_erw.kml" TargetMode="External"/><Relationship Id="rId453" Type="http://schemas.openxmlformats.org/officeDocument/2006/relationships/hyperlink" Target="https://map.geo.admin.ch/?zoom=13&amp;E=2758676.771&amp;N=1208651.185&amp;layers=ch.kantone.cadastralwebmap-farbe,ch.swisstopo.amtliches-strassenverzeichnis,ch.bfs.gebaeude_wohnungs_register,KML||https://tinyurl.com/yy7ya4g9/GR/3953_bdg_erw.kml" TargetMode="External"/><Relationship Id="rId509" Type="http://schemas.openxmlformats.org/officeDocument/2006/relationships/hyperlink" Target="https://map.geo.admin.ch/?zoom=13&amp;E=2762731&amp;N=1201838&amp;layers=ch.kantone.cadastralwebmap-farbe,ch.swisstopo.amtliches-strassenverzeichnis,ch.bfs.gebaeude_wohnungs_register,KML||https://tinyurl.com/yy7ya4g9/GR/3955_bdg_erw.kml" TargetMode="External"/><Relationship Id="rId660" Type="http://schemas.openxmlformats.org/officeDocument/2006/relationships/hyperlink" Target="https://map.geo.admin.ch/?zoom=13&amp;E=2725839.038&amp;N=1178874.068&amp;layers=ch.kantone.cadastralwebmap-farbe,ch.swisstopo.amtliches-strassenverzeichnis,ch.bfs.gebaeude_wohnungs_register,KML||https://tinyurl.com/yy7ya4g9/GR/3988_bdg_erw.kml" TargetMode="External"/><Relationship Id="rId106" Type="http://schemas.openxmlformats.org/officeDocument/2006/relationships/hyperlink" Target="https://map.geo.admin.ch/?zoom=13&amp;E=2800401.5&amp;N=1133584.875&amp;layers=ch.kantone.cadastralwebmap-farbe,ch.swisstopo.amtliches-strassenverzeichnis,ch.bfs.gebaeude_wohnungs_register,KML||https://tinyurl.com/yy7ya4g9/GR/3561_bdg_erw.kml" TargetMode="External"/><Relationship Id="rId313" Type="http://schemas.openxmlformats.org/officeDocument/2006/relationships/hyperlink" Target="https://map.geo.admin.ch/?zoom=13&amp;E=2782235.069&amp;N=1147597.424&amp;layers=ch.kantone.cadastralwebmap-farbe,ch.swisstopo.amtliches-strassenverzeichnis,ch.bfs.gebaeude_wohnungs_register,KML||https://tinyurl.com/yy7ya4g9/GR/3790_bdg_erw.kml" TargetMode="External"/><Relationship Id="rId495" Type="http://schemas.openxmlformats.org/officeDocument/2006/relationships/hyperlink" Target="https://map.geo.admin.ch/?zoom=13&amp;E=2761363&amp;N=1203826&amp;layers=ch.kantone.cadastralwebmap-farbe,ch.swisstopo.amtliches-strassenverzeichnis,ch.bfs.gebaeude_wohnungs_register,KML||https://tinyurl.com/yy7ya4g9/GR/3955_bdg_erw.kml" TargetMode="External"/><Relationship Id="rId10" Type="http://schemas.openxmlformats.org/officeDocument/2006/relationships/hyperlink" Target="https://map.geo.admin.ch/?zoom=13&amp;E=2760188.96&amp;N=1174200.711&amp;layers=ch.kantone.cadastralwebmap-farbe,ch.swisstopo.amtliches-strassenverzeichnis,ch.bfs.gebaeude_wohnungs_register,KML||https://tinyurl.com/yy7ya4g9/GR/3506_bdg_erw.kml" TargetMode="External"/><Relationship Id="rId52" Type="http://schemas.openxmlformats.org/officeDocument/2006/relationships/hyperlink" Target="https://map.geo.admin.ch/?zoom=13&amp;E=2802559.743&amp;N=1140199.352&amp;layers=ch.kantone.cadastralwebmap-farbe,ch.swisstopo.amtliches-strassenverzeichnis,ch.bfs.gebaeude_wohnungs_register,KML||https://tinyurl.com/yy7ya4g9/GR/3561_bdg_erw.kml" TargetMode="External"/><Relationship Id="rId94" Type="http://schemas.openxmlformats.org/officeDocument/2006/relationships/hyperlink" Target="https://map.geo.admin.ch/?zoom=13&amp;E=2801177&amp;N=1131083.625&amp;layers=ch.kantone.cadastralwebmap-farbe,ch.swisstopo.amtliches-strassenverzeichnis,ch.bfs.gebaeude_wohnungs_register,KML||https://tinyurl.com/yy7ya4g9/GR/3561_bdg_erw.kml" TargetMode="External"/><Relationship Id="rId148" Type="http://schemas.openxmlformats.org/officeDocument/2006/relationships/hyperlink" Target="https://map.geo.admin.ch/?zoom=13&amp;E=2732240&amp;N=1175666&amp;layers=ch.kantone.cadastralwebmap-farbe,ch.swisstopo.amtliches-strassenverzeichnis,ch.bfs.gebaeude_wohnungs_register,KML||https://tinyurl.com/yy7ya4g9/GR/3618_bdg_erw.kml" TargetMode="External"/><Relationship Id="rId355" Type="http://schemas.openxmlformats.org/officeDocument/2006/relationships/hyperlink" Target="https://map.geo.admin.ch/?zoom=13&amp;E=2792385.75&amp;N=1164438&amp;layers=ch.kantone.cadastralwebmap-farbe,ch.swisstopo.amtliches-strassenverzeichnis,ch.bfs.gebaeude_wohnungs_register,KML||https://tinyurl.com/yy7ya4g9/GR/3791_bdg_erw.kml" TargetMode="External"/><Relationship Id="rId397" Type="http://schemas.openxmlformats.org/officeDocument/2006/relationships/hyperlink" Target="https://map.geo.admin.ch/?zoom=13&amp;E=2733845.851&amp;N=1127054.911&amp;layers=ch.kantone.cadastralwebmap-farbe,ch.swisstopo.amtliches-strassenverzeichnis,ch.bfs.gebaeude_wohnungs_register,KML||https://tinyurl.com/yy7ya4g9/GR/3831_bdg_erw.kml" TargetMode="External"/><Relationship Id="rId520" Type="http://schemas.openxmlformats.org/officeDocument/2006/relationships/hyperlink" Target="https://map.geo.admin.ch/?zoom=13&amp;E=2762648&amp;N=1201729&amp;layers=ch.kantone.cadastralwebmap-farbe,ch.swisstopo.amtliches-strassenverzeichnis,ch.bfs.gebaeude_wohnungs_register,KML||https://tinyurl.com/yy7ya4g9/GR/3955_bdg_erw.kml" TargetMode="External"/><Relationship Id="rId562" Type="http://schemas.openxmlformats.org/officeDocument/2006/relationships/hyperlink" Target="https://map.geo.admin.ch/?zoom=13&amp;E=2762379.776&amp;N=1201264.822&amp;layers=ch.kantone.cadastralwebmap-farbe,ch.swisstopo.amtliches-strassenverzeichnis,ch.bfs.gebaeude_wohnungs_register,KML||https://tinyurl.com/yy7ya4g9/GR/3955_bdg_erw.kml" TargetMode="External"/><Relationship Id="rId618" Type="http://schemas.openxmlformats.org/officeDocument/2006/relationships/hyperlink" Target="https://map.geo.admin.ch/?zoom=13&amp;E=2724452&amp;N=1179711&amp;layers=ch.kantone.cadastralwebmap-farbe,ch.swisstopo.amtliches-strassenverzeichnis,ch.bfs.gebaeude_wohnungs_register,KML||https://tinyurl.com/yy7ya4g9/GR/3981_bdg_erw.kml" TargetMode="External"/><Relationship Id="rId215" Type="http://schemas.openxmlformats.org/officeDocument/2006/relationships/hyperlink" Target="https://map.geo.admin.ch/?zoom=13&amp;E=2753560.405&amp;N=1178026.161&amp;layers=ch.kantone.cadastralwebmap-farbe,ch.swisstopo.amtliches-strassenverzeichnis,ch.bfs.gebaeude_wohnungs_register,KML||https://tinyurl.com/yy7ya4g9/GR/3673_bdg_erw.kml" TargetMode="External"/><Relationship Id="rId257" Type="http://schemas.openxmlformats.org/officeDocument/2006/relationships/hyperlink" Target="https://map.geo.admin.ch/?zoom=13&amp;E=2785956.734&amp;N=1154283.066&amp;layers=ch.kantone.cadastralwebmap-farbe,ch.swisstopo.amtliches-strassenverzeichnis,ch.bfs.gebaeude_wohnungs_register,KML||https://tinyurl.com/yy7ya4g9/GR/3782_bdg_erw.kml" TargetMode="External"/><Relationship Id="rId422" Type="http://schemas.openxmlformats.org/officeDocument/2006/relationships/hyperlink" Target="https://map.geo.admin.ch/?zoom=13&amp;E=2771691.596&amp;N=1183757.562&amp;layers=ch.kantone.cadastralwebmap-farbe,ch.swisstopo.amtliches-strassenverzeichnis,ch.bfs.gebaeude_wohnungs_register,KML||https://tinyurl.com/yy7ya4g9/GR/3921_bdg_erw.kml" TargetMode="External"/><Relationship Id="rId464" Type="http://schemas.openxmlformats.org/officeDocument/2006/relationships/hyperlink" Target="https://map.geo.admin.ch/?zoom=13&amp;E=2761149&amp;N=1203344&amp;layers=ch.kantone.cadastralwebmap-farbe,ch.swisstopo.amtliches-strassenverzeichnis,ch.bfs.gebaeude_wohnungs_register,KML||https://tinyurl.com/yy7ya4g9/GR/3955_bdg_erw.kml" TargetMode="External"/><Relationship Id="rId299" Type="http://schemas.openxmlformats.org/officeDocument/2006/relationships/hyperlink" Target="https://map.geo.admin.ch/?zoom=13&amp;E=2784235&amp;N=1151191&amp;layers=ch.kantone.cadastralwebmap-farbe,ch.swisstopo.amtliches-strassenverzeichnis,ch.bfs.gebaeude_wohnungs_register,KML||https://tinyurl.com/yy7ya4g9/GR/3787_bdg_erw.kml" TargetMode="External"/><Relationship Id="rId63" Type="http://schemas.openxmlformats.org/officeDocument/2006/relationships/hyperlink" Target="https://map.geo.admin.ch/?zoom=13&amp;E=2801657.25&amp;N=1134569.375&amp;layers=ch.kantone.cadastralwebmap-farbe,ch.swisstopo.amtliches-strassenverzeichnis,ch.bfs.gebaeude_wohnungs_register,KML||https://tinyurl.com/yy7ya4g9/GR/3561_bdg_erw.kml" TargetMode="External"/><Relationship Id="rId159" Type="http://schemas.openxmlformats.org/officeDocument/2006/relationships/hyperlink" Target="https://map.geo.admin.ch/?zoom=13&amp;E=2733762.25&amp;N=1176270&amp;layers=ch.kantone.cadastralwebmap-farbe,ch.swisstopo.amtliches-strassenverzeichnis,ch.bfs.gebaeude_wohnungs_register,KML||https://tinyurl.com/yy7ya4g9/GR/3618_bdg_erw.kml" TargetMode="External"/><Relationship Id="rId366" Type="http://schemas.openxmlformats.org/officeDocument/2006/relationships/hyperlink" Target="https://map.geo.admin.ch/?zoom=13&amp;E=2773490.915&amp;N=1141846.679&amp;layers=ch.kantone.cadastralwebmap-farbe,ch.swisstopo.amtliches-strassenverzeichnis,ch.bfs.gebaeude_wohnungs_register,KML||https://tinyurl.com/yy7ya4g9/GR/3792_bdg_erw.kml" TargetMode="External"/><Relationship Id="rId573" Type="http://schemas.openxmlformats.org/officeDocument/2006/relationships/hyperlink" Target="https://map.geo.admin.ch/?zoom=13&amp;E=2761529.76&amp;N=1203942.859&amp;layers=ch.kantone.cadastralwebmap-farbe,ch.swisstopo.amtliches-strassenverzeichnis,ch.bfs.gebaeude_wohnungs_register,KML||https://tinyurl.com/yy7ya4g9/GR/3955_bdg_erw.kml" TargetMode="External"/><Relationship Id="rId226" Type="http://schemas.openxmlformats.org/officeDocument/2006/relationships/hyperlink" Target="https://map.geo.admin.ch/?zoom=13&amp;E=2749146&amp;N=1186312&amp;layers=ch.kantone.cadastralwebmap-farbe,ch.swisstopo.amtliches-strassenverzeichnis,ch.bfs.gebaeude_wohnungs_register,KML||https://tinyurl.com/yy7ya4g9/GR/3721_bdg_erw.kml" TargetMode="External"/><Relationship Id="rId433" Type="http://schemas.openxmlformats.org/officeDocument/2006/relationships/hyperlink" Target="https://map.geo.admin.ch/?zoom=13&amp;E=2770469.294&amp;N=1189301.106&amp;layers=ch.kantone.cadastralwebmap-farbe,ch.swisstopo.amtliches-strassenverzeichnis,ch.bfs.gebaeude_wohnungs_register,KML||https://tinyurl.com/yy7ya4g9/GR/3921_bdg_erw.kml" TargetMode="External"/><Relationship Id="rId640" Type="http://schemas.openxmlformats.org/officeDocument/2006/relationships/hyperlink" Target="https://map.geo.admin.ch/?zoom=13&amp;E=2718555.75&amp;N=1178001.25&amp;layers=ch.kantone.cadastralwebmap-farbe,ch.swisstopo.amtliches-strassenverzeichnis,ch.bfs.gebaeude_wohnungs_register,KML||https://tinyurl.com/yy7ya4g9/GR/3987_bdg_erw.kml" TargetMode="External"/><Relationship Id="rId74" Type="http://schemas.openxmlformats.org/officeDocument/2006/relationships/hyperlink" Target="https://map.geo.admin.ch/?zoom=13&amp;E=2801734.5&amp;N=1133164.125&amp;layers=ch.kantone.cadastralwebmap-farbe,ch.swisstopo.amtliches-strassenverzeichnis,ch.bfs.gebaeude_wohnungs_register,KML||https://tinyurl.com/yy7ya4g9/GR/3561_bdg_erw.kml" TargetMode="External"/><Relationship Id="rId377" Type="http://schemas.openxmlformats.org/officeDocument/2006/relationships/hyperlink" Target="https://map.geo.admin.ch/?zoom=13&amp;E=2774116.469&amp;N=1141773.18&amp;layers=ch.kantone.cadastralwebmap-farbe,ch.swisstopo.amtliches-strassenverzeichnis,ch.bfs.gebaeude_wohnungs_register,KML||https://tinyurl.com/yy7ya4g9/GR/3792_bdg_erw.kml" TargetMode="External"/><Relationship Id="rId500" Type="http://schemas.openxmlformats.org/officeDocument/2006/relationships/hyperlink" Target="https://map.geo.admin.ch/?zoom=13&amp;E=2761330&amp;N=1203526&amp;layers=ch.kantone.cadastralwebmap-farbe,ch.swisstopo.amtliches-strassenverzeichnis,ch.bfs.gebaeude_wohnungs_register,KML||https://tinyurl.com/yy7ya4g9/GR/3955_bdg_erw.kml" TargetMode="External"/><Relationship Id="rId584" Type="http://schemas.openxmlformats.org/officeDocument/2006/relationships/hyperlink" Target="https://map.geo.admin.ch/?zoom=13&amp;E=2762779.782&amp;N=1201520.822&amp;layers=ch.kantone.cadastralwebmap-farbe,ch.swisstopo.amtliches-strassenverzeichnis,ch.bfs.gebaeude_wohnungs_register,KML||https://tinyurl.com/yy7ya4g9/GR/3955_bdg_erw.kml" TargetMode="External"/><Relationship Id="rId5" Type="http://schemas.openxmlformats.org/officeDocument/2006/relationships/hyperlink" Target="https://map.geo.admin.ch/?zoom=13&amp;E=2761579.176&amp;N=1179586.106&amp;layers=ch.kantone.cadastralwebmap-farbe,ch.swisstopo.amtliches-strassenverzeichnis,ch.bfs.gebaeude_wohnungs_register,KML||https://tinyurl.com/yy7ya4g9/GR/3506_bdg_erw.kml" TargetMode="External"/><Relationship Id="rId237" Type="http://schemas.openxmlformats.org/officeDocument/2006/relationships/hyperlink" Target="https://map.geo.admin.ch/?zoom=13&amp;E=2741862.297&amp;N=1189365.931&amp;layers=ch.kantone.cadastralwebmap-farbe,ch.swisstopo.amtliches-strassenverzeichnis,ch.bfs.gebaeude_wohnungs_register,KML||https://tinyurl.com/yy7ya4g9/GR/3732_bdg_erw.kml" TargetMode="External"/><Relationship Id="rId444" Type="http://schemas.openxmlformats.org/officeDocument/2006/relationships/hyperlink" Target="https://map.geo.admin.ch/?zoom=13&amp;E=2762021&amp;N=1196052&amp;layers=ch.kantone.cadastralwebmap-farbe,ch.swisstopo.amtliches-strassenverzeichnis,ch.bfs.gebaeude_wohnungs_register,KML||https://tinyurl.com/yy7ya4g9/GR/3945_bdg_erw.kml" TargetMode="External"/><Relationship Id="rId651" Type="http://schemas.openxmlformats.org/officeDocument/2006/relationships/hyperlink" Target="https://map.geo.admin.ch/?zoom=13&amp;E=2728528.082&amp;N=1179433.179&amp;layers=ch.kantone.cadastralwebmap-farbe,ch.swisstopo.amtliches-strassenverzeichnis,ch.bfs.gebaeude_wohnungs_register,KML||https://tinyurl.com/yy7ya4g9/GR/3988_bdg_erw.kml" TargetMode="External"/><Relationship Id="rId290" Type="http://schemas.openxmlformats.org/officeDocument/2006/relationships/hyperlink" Target="https://map.geo.admin.ch/?zoom=13&amp;E=2786406.25&amp;N=1156343.25&amp;layers=ch.kantone.cadastralwebmap-farbe,ch.swisstopo.amtliches-strassenverzeichnis,ch.bfs.gebaeude_wohnungs_register,KML||https://tinyurl.com/yy7ya4g9/GR/3786_bdg_erw.kml" TargetMode="External"/><Relationship Id="rId304" Type="http://schemas.openxmlformats.org/officeDocument/2006/relationships/hyperlink" Target="https://map.geo.admin.ch/?zoom=13&amp;E=2784058&amp;N=1151200&amp;layers=ch.kantone.cadastralwebmap-farbe,ch.swisstopo.amtliches-strassenverzeichnis,ch.bfs.gebaeude_wohnungs_register,KML||https://tinyurl.com/yy7ya4g9/GR/3787_bdg_erw.kml" TargetMode="External"/><Relationship Id="rId388" Type="http://schemas.openxmlformats.org/officeDocument/2006/relationships/hyperlink" Target="https://map.geo.admin.ch/?zoom=13&amp;E=2737243.47&amp;N=1136715.602&amp;layers=ch.kantone.cadastralwebmap-farbe,ch.swisstopo.amtliches-strassenverzeichnis,ch.bfs.gebaeude_wohnungs_register,KML||https://tinyurl.com/yy7ya4g9/GR/3823_bdg_erw.kml" TargetMode="External"/><Relationship Id="rId511" Type="http://schemas.openxmlformats.org/officeDocument/2006/relationships/hyperlink" Target="https://map.geo.admin.ch/?zoom=13&amp;E=2761363.587&amp;N=1203358.914&amp;layers=ch.kantone.cadastralwebmap-farbe,ch.swisstopo.amtliches-strassenverzeichnis,ch.bfs.gebaeude_wohnungs_register,KML||https://tinyurl.com/yy7ya4g9/GR/3955_bdg_erw.kml" TargetMode="External"/><Relationship Id="rId609" Type="http://schemas.openxmlformats.org/officeDocument/2006/relationships/hyperlink" Target="https://map.geo.admin.ch/?zoom=13&amp;E=2762442.49&amp;N=1202003.06&amp;layers=ch.kantone.cadastralwebmap-farbe,ch.swisstopo.amtliches-strassenverzeichnis,ch.bfs.gebaeude_wohnungs_register,KML||https://tinyurl.com/yy7ya4g9/GR/3955_bdg_erw.kml" TargetMode="External"/><Relationship Id="rId85" Type="http://schemas.openxmlformats.org/officeDocument/2006/relationships/hyperlink" Target="https://map.geo.admin.ch/?zoom=13&amp;E=2802672&amp;N=1141623.375&amp;layers=ch.kantone.cadastralwebmap-farbe,ch.swisstopo.amtliches-strassenverzeichnis,ch.bfs.gebaeude_wohnungs_register,KML||https://tinyurl.com/yy7ya4g9/GR/3561_bdg_erw.kml" TargetMode="External"/><Relationship Id="rId150" Type="http://schemas.openxmlformats.org/officeDocument/2006/relationships/hyperlink" Target="https://map.geo.admin.ch/?zoom=13&amp;E=2732388.047&amp;N=1175615.703&amp;layers=ch.kantone.cadastralwebmap-farbe,ch.swisstopo.amtliches-strassenverzeichnis,ch.bfs.gebaeude_wohnungs_register,KML||https://tinyurl.com/yy7ya4g9/GR/3618_bdg_erw.kml" TargetMode="External"/><Relationship Id="rId595" Type="http://schemas.openxmlformats.org/officeDocument/2006/relationships/hyperlink" Target="https://map.geo.admin.ch/?zoom=13&amp;E=2761838.766&amp;N=1204039.857&amp;layers=ch.kantone.cadastralwebmap-farbe,ch.swisstopo.amtliches-strassenverzeichnis,ch.bfs.gebaeude_wohnungs_register,KML||https://tinyurl.com/yy7ya4g9/GR/3955_bdg_erw.kml" TargetMode="External"/><Relationship Id="rId248" Type="http://schemas.openxmlformats.org/officeDocument/2006/relationships/hyperlink" Target="https://map.geo.admin.ch/?zoom=13&amp;E=2785531.993&amp;N=1153750.695&amp;layers=ch.kantone.cadastralwebmap-farbe,ch.swisstopo.amtliches-strassenverzeichnis,ch.bfs.gebaeude_wohnungs_register,KML||https://tinyurl.com/yy7ya4g9/GR/3782_bdg_erw.kml" TargetMode="External"/><Relationship Id="rId455" Type="http://schemas.openxmlformats.org/officeDocument/2006/relationships/hyperlink" Target="https://map.geo.admin.ch/?zoom=13&amp;E=2760139&amp;N=1208778&amp;layers=ch.kantone.cadastralwebmap-farbe,ch.swisstopo.amtliches-strassenverzeichnis,ch.bfs.gebaeude_wohnungs_register,KML||https://tinyurl.com/yy7ya4g9/GR/3953_bdg_erw.kml" TargetMode="External"/><Relationship Id="rId662" Type="http://schemas.openxmlformats.org/officeDocument/2006/relationships/hyperlink" Target="https://map.geo.admin.ch/?zoom=13&amp;E=2728247.923&amp;N=1179321.378&amp;layers=ch.kantone.cadastralwebmap-farbe,ch.swisstopo.amtliches-strassenverzeichnis,ch.bfs.gebaeude_wohnungs_register,KML||https://tinyurl.com/yy7ya4g9/GR/3988_bdg_erw.kml" TargetMode="External"/><Relationship Id="rId12" Type="http://schemas.openxmlformats.org/officeDocument/2006/relationships/hyperlink" Target="https://map.geo.admin.ch/?zoom=13&amp;E=2759887.104&amp;N=1173984.097&amp;layers=ch.kantone.cadastralwebmap-farbe,ch.swisstopo.amtliches-strassenverzeichnis,ch.bfs.gebaeude_wohnungs_register,KML||https://tinyurl.com/yy7ya4g9/GR/3506_bdg_erw.kml" TargetMode="External"/><Relationship Id="rId108" Type="http://schemas.openxmlformats.org/officeDocument/2006/relationships/hyperlink" Target="https://map.geo.admin.ch/?zoom=13&amp;E=2803376&amp;N=1136868.625&amp;layers=ch.kantone.cadastralwebmap-farbe,ch.swisstopo.amtliches-strassenverzeichnis,ch.bfs.gebaeude_wohnungs_register,KML||https://tinyurl.com/yy7ya4g9/GR/3561_bdg_erw.kml" TargetMode="External"/><Relationship Id="rId315" Type="http://schemas.openxmlformats.org/officeDocument/2006/relationships/hyperlink" Target="https://map.geo.admin.ch/?zoom=13&amp;E=2782324&amp;N=1147696&amp;layers=ch.kantone.cadastralwebmap-farbe,ch.swisstopo.amtliches-strassenverzeichnis,ch.bfs.gebaeude_wohnungs_register,KML||https://tinyurl.com/yy7ya4g9/GR/3790_bdg_erw.kml" TargetMode="External"/><Relationship Id="rId522" Type="http://schemas.openxmlformats.org/officeDocument/2006/relationships/hyperlink" Target="https://map.geo.admin.ch/?zoom=13&amp;E=2761205.759&amp;N=1203646.858&amp;layers=ch.kantone.cadastralwebmap-farbe,ch.swisstopo.amtliches-strassenverzeichnis,ch.bfs.gebaeude_wohnungs_register,KML||https://tinyurl.com/yy7ya4g9/GR/3955_bdg_erw.kml" TargetMode="External"/><Relationship Id="rId96" Type="http://schemas.openxmlformats.org/officeDocument/2006/relationships/hyperlink" Target="https://map.geo.admin.ch/?zoom=13&amp;E=2803435.75&amp;N=1128609.625&amp;layers=ch.kantone.cadastralwebmap-farbe,ch.swisstopo.amtliches-strassenverzeichnis,ch.bfs.gebaeude_wohnungs_register,KML||https://tinyurl.com/yy7ya4g9/GR/3561_bdg_erw.kml" TargetMode="External"/><Relationship Id="rId161" Type="http://schemas.openxmlformats.org/officeDocument/2006/relationships/hyperlink" Target="https://map.geo.admin.ch/?zoom=13&amp;E=2734086&amp;N=1176514.25&amp;layers=ch.kantone.cadastralwebmap-farbe,ch.swisstopo.amtliches-strassenverzeichnis,ch.bfs.gebaeude_wohnungs_register,KML||https://tinyurl.com/yy7ya4g9/GR/3618_bdg_erw.kml" TargetMode="External"/><Relationship Id="rId399" Type="http://schemas.openxmlformats.org/officeDocument/2006/relationships/hyperlink" Target="https://map.geo.admin.ch/?zoom=13&amp;E=2733493&amp;N=1126077.875&amp;layers=ch.kantone.cadastralwebmap-farbe,ch.swisstopo.amtliches-strassenverzeichnis,ch.bfs.gebaeude_wohnungs_register,KML||https://tinyurl.com/yy7ya4g9/GR/3831_bdg_erw.kml" TargetMode="External"/><Relationship Id="rId259" Type="http://schemas.openxmlformats.org/officeDocument/2006/relationships/hyperlink" Target="https://map.geo.admin.ch/?zoom=13&amp;E=2785877.432&amp;N=1153974.072&amp;layers=ch.kantone.cadastralwebmap-farbe,ch.swisstopo.amtliches-strassenverzeichnis,ch.bfs.gebaeude_wohnungs_register,KML||https://tinyurl.com/yy7ya4g9/GR/3782_bdg_erw.kml" TargetMode="External"/><Relationship Id="rId466" Type="http://schemas.openxmlformats.org/officeDocument/2006/relationships/hyperlink" Target="https://map.geo.admin.ch/?zoom=13&amp;E=2761666.819&amp;N=1203494.119&amp;layers=ch.kantone.cadastralwebmap-farbe,ch.swisstopo.amtliches-strassenverzeichnis,ch.bfs.gebaeude_wohnungs_register,KML||https://tinyurl.com/yy7ya4g9/GR/3955_bdg_erw.kml" TargetMode="External"/><Relationship Id="rId673" Type="http://schemas.openxmlformats.org/officeDocument/2006/relationships/hyperlink" Target="https://map.geo.admin.ch/?zoom=13&amp;E=2728545.756&amp;N=1179441.796&amp;layers=ch.kantone.cadastralwebmap-farbe,ch.swisstopo.amtliches-strassenverzeichnis,ch.bfs.gebaeude_wohnungs_register,KML||https://tinyurl.com/yy7ya4g9/GR/3988_bdg_erw.kml" TargetMode="External"/><Relationship Id="rId23" Type="http://schemas.openxmlformats.org/officeDocument/2006/relationships/hyperlink" Target="https://map.geo.admin.ch/?zoom=13&amp;E=2805254.052&amp;N=1128125.667&amp;layers=ch.kantone.cadastralwebmap-farbe,ch.swisstopo.amtliches-strassenverzeichnis,ch.bfs.gebaeude_wohnungs_register,KML||https://tinyurl.com/yy7ya4g9/GR/3551_bdg_erw.kml" TargetMode="External"/><Relationship Id="rId119" Type="http://schemas.openxmlformats.org/officeDocument/2006/relationships/hyperlink" Target="https://map.geo.admin.ch/?zoom=13&amp;E=2801511.25&amp;N=1134274.375&amp;layers=ch.kantone.cadastralwebmap-farbe,ch.swisstopo.amtliches-strassenverzeichnis,ch.bfs.gebaeude_wohnungs_register,KML||https://tinyurl.com/yy7ya4g9/GR/3561_bdg_erw.kml" TargetMode="External"/><Relationship Id="rId326" Type="http://schemas.openxmlformats.org/officeDocument/2006/relationships/hyperlink" Target="https://map.geo.admin.ch/?zoom=13&amp;E=2781082.5&amp;N=1148115.5&amp;layers=ch.kantone.cadastralwebmap-farbe,ch.swisstopo.amtliches-strassenverzeichnis,ch.bfs.gebaeude_wohnungs_register,KML||https://tinyurl.com/yy7ya4g9/GR/3790_bdg_erw.kml" TargetMode="External"/><Relationship Id="rId533" Type="http://schemas.openxmlformats.org/officeDocument/2006/relationships/hyperlink" Target="https://map.geo.admin.ch/?zoom=13&amp;E=2761387.761&amp;N=1202921.849&amp;layers=ch.kantone.cadastralwebmap-farbe,ch.swisstopo.amtliches-strassenverzeichnis,ch.bfs.gebaeude_wohnungs_register,KML||https://tinyurl.com/yy7ya4g9/GR/3955_bdg_erw.kml" TargetMode="External"/><Relationship Id="rId172" Type="http://schemas.openxmlformats.org/officeDocument/2006/relationships/hyperlink" Target="https://map.geo.admin.ch/?zoom=13&amp;E=2751647.807&amp;N=1179722.761&amp;layers=ch.kantone.cadastralwebmap-farbe,ch.swisstopo.amtliches-strassenverzeichnis,ch.bfs.gebaeude_wohnungs_register,KML||https://tinyurl.com/yy7ya4g9/GR/3661_bdg_erw.kml" TargetMode="External"/><Relationship Id="rId477" Type="http://schemas.openxmlformats.org/officeDocument/2006/relationships/hyperlink" Target="https://map.geo.admin.ch/?zoom=13&amp;E=2762929&amp;N=1204264&amp;layers=ch.kantone.cadastralwebmap-farbe,ch.swisstopo.amtliches-strassenverzeichnis,ch.bfs.gebaeude_wohnungs_register,KML||https://tinyurl.com/yy7ya4g9/GR/3955_bdg_erw.kml" TargetMode="External"/><Relationship Id="rId600" Type="http://schemas.openxmlformats.org/officeDocument/2006/relationships/hyperlink" Target="https://map.geo.admin.ch/?zoom=13&amp;E=2762010.25&amp;N=1201993.75&amp;layers=ch.kantone.cadastralwebmap-farbe,ch.swisstopo.amtliches-strassenverzeichnis,ch.bfs.gebaeude_wohnungs_register,KML||https://tinyurl.com/yy7ya4g9/GR/3955_bdg_erw.kml" TargetMode="External"/><Relationship Id="rId684" Type="http://schemas.openxmlformats.org/officeDocument/2006/relationships/printerSettings" Target="../printerSettings/printerSettings7.bin"/><Relationship Id="rId337" Type="http://schemas.openxmlformats.org/officeDocument/2006/relationships/hyperlink" Target="https://map.geo.admin.ch/?zoom=13&amp;E=2792297.77&amp;N=1163817.083&amp;layers=ch.kantone.cadastralwebmap-farbe,ch.swisstopo.amtliches-strassenverzeichnis,ch.bfs.gebaeude_wohnungs_register,KML||https://tinyurl.com/yy7ya4g9/GR/3791_bdg_erw.kml" TargetMode="External"/><Relationship Id="rId34" Type="http://schemas.openxmlformats.org/officeDocument/2006/relationships/hyperlink" Target="https://map.geo.admin.ch/?zoom=13&amp;E=2807364.25&amp;N=1125809.625&amp;layers=ch.kantone.cadastralwebmap-farbe,ch.swisstopo.amtliches-strassenverzeichnis,ch.bfs.gebaeude_wohnungs_register,KML||https://tinyurl.com/yy7ya4g9/GR/3551_bdg_erw.kml" TargetMode="External"/><Relationship Id="rId544" Type="http://schemas.openxmlformats.org/officeDocument/2006/relationships/hyperlink" Target="https://map.geo.admin.ch/?zoom=13&amp;E=2762299.822&amp;N=1201636.259&amp;layers=ch.kantone.cadastralwebmap-farbe,ch.swisstopo.amtliches-strassenverzeichnis,ch.bfs.gebaeude_wohnungs_register,KML||https://tinyurl.com/yy7ya4g9/GR/3955_bdg_erw.kml" TargetMode="External"/><Relationship Id="rId183" Type="http://schemas.openxmlformats.org/officeDocument/2006/relationships/hyperlink" Target="https://map.geo.admin.ch/?zoom=13&amp;E=2750295.319&amp;N=1175617.505&amp;layers=ch.kantone.cadastralwebmap-farbe,ch.swisstopo.amtliches-strassenverzeichnis,ch.bfs.gebaeude_wohnungs_register,KML||https://tinyurl.com/yy7ya4g9/GR/3661_bdg_erw.kml" TargetMode="External"/><Relationship Id="rId390" Type="http://schemas.openxmlformats.org/officeDocument/2006/relationships/hyperlink" Target="https://map.geo.admin.ch/?zoom=13&amp;E=2735774.05&amp;N=1134491.222&amp;layers=ch.kantone.cadastralwebmap-farbe,ch.swisstopo.amtliches-strassenverzeichnis,ch.bfs.gebaeude_wohnungs_register,KML||https://tinyurl.com/yy7ya4g9/GR/3823_bdg_erw.kml" TargetMode="External"/><Relationship Id="rId404" Type="http://schemas.openxmlformats.org/officeDocument/2006/relationships/hyperlink" Target="https://map.geo.admin.ch/?zoom=13&amp;E=2731271.728&amp;N=1122648.554&amp;layers=ch.kantone.cadastralwebmap-farbe,ch.swisstopo.amtliches-strassenverzeichnis,ch.bfs.gebaeude_wohnungs_register,KML||https://tinyurl.com/yy7ya4g9/GR/3832_bdg_erw.kml" TargetMode="External"/><Relationship Id="rId611" Type="http://schemas.openxmlformats.org/officeDocument/2006/relationships/hyperlink" Target="https://map.geo.admin.ch/?zoom=13&amp;E=2761742.49&amp;N=1204033.95&amp;layers=ch.kantone.cadastralwebmap-farbe,ch.swisstopo.amtliches-strassenverzeichnis,ch.bfs.gebaeude_wohnungs_register,KML||https://tinyurl.com/yy7ya4g9/GR/3955_bdg_erw.kml" TargetMode="External"/><Relationship Id="rId250" Type="http://schemas.openxmlformats.org/officeDocument/2006/relationships/hyperlink" Target="https://map.geo.admin.ch/?zoom=13&amp;E=2785518.993&amp;N=1153693.696&amp;layers=ch.kantone.cadastralwebmap-farbe,ch.swisstopo.amtliches-strassenverzeichnis,ch.bfs.gebaeude_wohnungs_register,KML||https://tinyurl.com/yy7ya4g9/GR/3782_bdg_erw.kml" TargetMode="External"/><Relationship Id="rId488" Type="http://schemas.openxmlformats.org/officeDocument/2006/relationships/hyperlink" Target="https://map.geo.admin.ch/?zoom=13&amp;E=2762063&amp;N=1201833&amp;layers=ch.kantone.cadastralwebmap-farbe,ch.swisstopo.amtliches-strassenverzeichnis,ch.bfs.gebaeude_wohnungs_register,KML||https://tinyurl.com/yy7ya4g9/GR/3955_bdg_erw.kml" TargetMode="External"/><Relationship Id="rId45" Type="http://schemas.openxmlformats.org/officeDocument/2006/relationships/hyperlink" Target="https://map.geo.admin.ch/?zoom=13&amp;E=2801741&amp;N=1135417&amp;layers=ch.kantone.cadastralwebmap-farbe,ch.swisstopo.amtliches-strassenverzeichnis,ch.bfs.gebaeude_wohnungs_register,KML||https://tinyurl.com/yy7ya4g9/GR/3561_bdg_erw.kml" TargetMode="External"/><Relationship Id="rId110" Type="http://schemas.openxmlformats.org/officeDocument/2006/relationships/hyperlink" Target="https://map.geo.admin.ch/?zoom=13&amp;E=2800834&amp;N=1132477.375&amp;layers=ch.kantone.cadastralwebmap-farbe,ch.swisstopo.amtliches-strassenverzeichnis,ch.bfs.gebaeude_wohnungs_register,KML||https://tinyurl.com/yy7ya4g9/GR/3561_bdg_erw.kml" TargetMode="External"/><Relationship Id="rId348" Type="http://schemas.openxmlformats.org/officeDocument/2006/relationships/hyperlink" Target="https://map.geo.admin.ch/?zoom=13&amp;E=2793301.604&amp;N=1164564.937&amp;layers=ch.kantone.cadastralwebmap-farbe,ch.swisstopo.amtliches-strassenverzeichnis,ch.bfs.gebaeude_wohnungs_register,KML||https://tinyurl.com/yy7ya4g9/GR/3791_bdg_erw.kml" TargetMode="External"/><Relationship Id="rId555" Type="http://schemas.openxmlformats.org/officeDocument/2006/relationships/hyperlink" Target="https://map.geo.admin.ch/?zoom=13&amp;E=2761977.768&amp;N=1204117.857&amp;layers=ch.kantone.cadastralwebmap-farbe,ch.swisstopo.amtliches-strassenverzeichnis,ch.bfs.gebaeude_wohnungs_register,KML||https://tinyurl.com/yy7ya4g9/GR/3955_bdg_erw.kml" TargetMode="External"/><Relationship Id="rId194" Type="http://schemas.openxmlformats.org/officeDocument/2006/relationships/hyperlink" Target="https://map.geo.admin.ch/?zoom=13&amp;E=2751364&amp;N=1180772&amp;layers=ch.kantone.cadastralwebmap-farbe,ch.swisstopo.amtliches-strassenverzeichnis,ch.bfs.gebaeude_wohnungs_register,KML||https://tinyurl.com/yy7ya4g9/GR/3661_bdg_erw.kml" TargetMode="External"/><Relationship Id="rId208" Type="http://schemas.openxmlformats.org/officeDocument/2006/relationships/hyperlink" Target="https://map.geo.admin.ch/?zoom=13&amp;E=2744473&amp;N=1184347&amp;layers=ch.kantone.cadastralwebmap-farbe,ch.swisstopo.amtliches-strassenverzeichnis,ch.bfs.gebaeude_wohnungs_register,KML||https://tinyurl.com/yy7ya4g9/GR/3672_bdg_erw.kml" TargetMode="External"/><Relationship Id="rId415" Type="http://schemas.openxmlformats.org/officeDocument/2006/relationships/hyperlink" Target="https://map.geo.admin.ch/?zoom=13&amp;E=2770166.542&amp;N=1200821.221&amp;layers=ch.kantone.cadastralwebmap-farbe,ch.swisstopo.amtliches-strassenverzeichnis,ch.bfs.gebaeude_wohnungs_register,KML||https://tinyurl.com/yy7ya4g9/GR/3862_bdg_erw.kml" TargetMode="External"/><Relationship Id="rId622" Type="http://schemas.openxmlformats.org/officeDocument/2006/relationships/hyperlink" Target="https://map.geo.admin.ch/?zoom=13&amp;E=2707358&amp;N=1172938&amp;layers=ch.kantone.cadastralwebmap-farbe,ch.swisstopo.amtliches-strassenverzeichnis,ch.bfs.gebaeude_wohnungs_register,KML||https://tinyurl.com/yy7ya4g9/GR/3982_bdg_erw.kml" TargetMode="External"/><Relationship Id="rId261" Type="http://schemas.openxmlformats.org/officeDocument/2006/relationships/hyperlink" Target="https://map.geo.admin.ch/?zoom=13&amp;E=2785385&amp;N=1153288&amp;layers=ch.kantone.cadastralwebmap-farbe,ch.swisstopo.amtliches-strassenverzeichnis,ch.bfs.gebaeude_wohnungs_register,KML||https://tinyurl.com/yy7ya4g9/GR/3782_bdg_erw.kml" TargetMode="External"/><Relationship Id="rId499" Type="http://schemas.openxmlformats.org/officeDocument/2006/relationships/hyperlink" Target="https://map.geo.admin.ch/?zoom=13&amp;E=2761286&amp;N=1203700&amp;layers=ch.kantone.cadastralwebmap-farbe,ch.swisstopo.amtliches-strassenverzeichnis,ch.bfs.gebaeude_wohnungs_register,KML||https://tinyurl.com/yy7ya4g9/GR/3955_bdg_erw.kml" TargetMode="External"/><Relationship Id="rId56" Type="http://schemas.openxmlformats.org/officeDocument/2006/relationships/hyperlink" Target="https://map.geo.admin.ch/?zoom=13&amp;E=2802112.559&amp;N=1131576.892&amp;layers=ch.kantone.cadastralwebmap-farbe,ch.swisstopo.amtliches-strassenverzeichnis,ch.bfs.gebaeude_wohnungs_register,KML||https://tinyurl.com/yy7ya4g9/GR/3561_bdg_erw.kml" TargetMode="External"/><Relationship Id="rId359" Type="http://schemas.openxmlformats.org/officeDocument/2006/relationships/hyperlink" Target="https://map.geo.admin.ch/?zoom=13&amp;E=2792991.458&amp;N=1164417.458&amp;layers=ch.kantone.cadastralwebmap-farbe,ch.swisstopo.amtliches-strassenverzeichnis,ch.bfs.gebaeude_wohnungs_register,KML||https://tinyurl.com/yy7ya4g9/GR/3791_bdg_erw.kml" TargetMode="External"/><Relationship Id="rId566" Type="http://schemas.openxmlformats.org/officeDocument/2006/relationships/hyperlink" Target="https://map.geo.admin.ch/?zoom=13&amp;E=2762162.773&amp;N=1202028.832&amp;layers=ch.kantone.cadastralwebmap-farbe,ch.swisstopo.amtliches-strassenverzeichnis,ch.bfs.gebaeude_wohnungs_register,KML||https://tinyurl.com/yy7ya4g9/GR/3955_bdg_erw.kml" TargetMode="External"/><Relationship Id="rId121" Type="http://schemas.openxmlformats.org/officeDocument/2006/relationships/hyperlink" Target="https://map.geo.admin.ch/?zoom=13&amp;E=2801839.75&amp;N=1135572.625&amp;layers=ch.kantone.cadastralwebmap-farbe,ch.swisstopo.amtliches-strassenverzeichnis,ch.bfs.gebaeude_wohnungs_register,KML||https://tinyurl.com/yy7ya4g9/GR/3561_bdg_erw.kml" TargetMode="External"/><Relationship Id="rId219" Type="http://schemas.openxmlformats.org/officeDocument/2006/relationships/hyperlink" Target="https://map.geo.admin.ch/?zoom=13&amp;E=2752197&amp;N=1184443&amp;layers=ch.kantone.cadastralwebmap-farbe,ch.swisstopo.amtliches-strassenverzeichnis,ch.bfs.gebaeude_wohnungs_register,KML||https://tinyurl.com/yy7ya4g9/GR/3673_bdg_erw.kml" TargetMode="External"/><Relationship Id="rId426" Type="http://schemas.openxmlformats.org/officeDocument/2006/relationships/hyperlink" Target="https://map.geo.admin.ch/?zoom=13&amp;E=2770802.443&amp;N=1183092.453&amp;layers=ch.kantone.cadastralwebmap-farbe,ch.swisstopo.amtliches-strassenverzeichnis,ch.bfs.gebaeude_wohnungs_register,KML||https://tinyurl.com/yy7ya4g9/GR/3921_bdg_erw.kml" TargetMode="External"/><Relationship Id="rId633" Type="http://schemas.openxmlformats.org/officeDocument/2006/relationships/hyperlink" Target="https://map.geo.admin.ch/?zoom=13&amp;E=2713091.99&amp;N=1176154.976&amp;layers=ch.kantone.cadastralwebmap-farbe,ch.swisstopo.amtliches-strassenverzeichnis,ch.bfs.gebaeude_wohnungs_register,KML||https://tinyurl.com/yy7ya4g9/GR/3985_bdg_erw.kml" TargetMode="External"/><Relationship Id="rId67" Type="http://schemas.openxmlformats.org/officeDocument/2006/relationships/hyperlink" Target="https://map.geo.admin.ch/?zoom=13&amp;E=2801668.25&amp;N=1130461.125&amp;layers=ch.kantone.cadastralwebmap-farbe,ch.swisstopo.amtliches-strassenverzeichnis,ch.bfs.gebaeude_wohnungs_register,KML||https://tinyurl.com/yy7ya4g9/GR/3561_bdg_erw.kml" TargetMode="External"/><Relationship Id="rId272" Type="http://schemas.openxmlformats.org/officeDocument/2006/relationships/hyperlink" Target="https://map.geo.admin.ch/?zoom=13&amp;E=2785282.974&amp;N=1153910.697&amp;layers=ch.kantone.cadastralwebmap-farbe,ch.swisstopo.amtliches-strassenverzeichnis,ch.bfs.gebaeude_wohnungs_register,KML||https://tinyurl.com/yy7ya4g9/GR/3782_bdg_erw.kml" TargetMode="External"/><Relationship Id="rId577" Type="http://schemas.openxmlformats.org/officeDocument/2006/relationships/hyperlink" Target="https://map.geo.admin.ch/?zoom=13&amp;E=2762040.771&amp;N=1202383.837&amp;layers=ch.kantone.cadastralwebmap-farbe,ch.swisstopo.amtliches-strassenverzeichnis,ch.bfs.gebaeude_wohnungs_register,KML||https://tinyurl.com/yy7ya4g9/GR/3955_bdg_erw.kml" TargetMode="External"/><Relationship Id="rId132" Type="http://schemas.openxmlformats.org/officeDocument/2006/relationships/hyperlink" Target="https://map.geo.admin.ch/?zoom=13&amp;E=2803586.5&amp;N=1130100.75&amp;layers=ch.kantone.cadastralwebmap-farbe,ch.swisstopo.amtliches-strassenverzeichnis,ch.bfs.gebaeude_wohnungs_register,KML||https://tinyurl.com/yy7ya4g9/GR/3561_bdg_erw.kml" TargetMode="External"/><Relationship Id="rId437" Type="http://schemas.openxmlformats.org/officeDocument/2006/relationships/hyperlink" Target="https://map.geo.admin.ch/?zoom=13&amp;E=2771467.753&amp;N=1183831.457&amp;layers=ch.kantone.cadastralwebmap-farbe,ch.swisstopo.amtliches-strassenverzeichnis,ch.bfs.gebaeude_wohnungs_register,KML||https://tinyurl.com/yy7ya4g9/GR/3921_bdg_erw.kml" TargetMode="External"/><Relationship Id="rId644" Type="http://schemas.openxmlformats.org/officeDocument/2006/relationships/hyperlink" Target="https://map.geo.admin.ch/?zoom=13&amp;E=2728613.994&amp;N=1179455.074&amp;layers=ch.kantone.cadastralwebmap-farbe,ch.swisstopo.amtliches-strassenverzeichnis,ch.bfs.gebaeude_wohnungs_register,KML||https://tinyurl.com/yy7ya4g9/GR/3988_bdg_erw.kml" TargetMode="External"/><Relationship Id="rId283" Type="http://schemas.openxmlformats.org/officeDocument/2006/relationships/hyperlink" Target="https://map.geo.admin.ch/?zoom=13&amp;E=2790783.399&amp;N=1161505.099&amp;layers=ch.kantone.cadastralwebmap-farbe,ch.swisstopo.amtliches-strassenverzeichnis,ch.bfs.gebaeude_wohnungs_register,KML||https://tinyurl.com/yy7ya4g9/GR/3785_bdg_erw.kml" TargetMode="External"/><Relationship Id="rId490" Type="http://schemas.openxmlformats.org/officeDocument/2006/relationships/hyperlink" Target="https://map.geo.admin.ch/?zoom=13&amp;E=2762751&amp;N=1201842&amp;layers=ch.kantone.cadastralwebmap-farbe,ch.swisstopo.amtliches-strassenverzeichnis,ch.bfs.gebaeude_wohnungs_register,KML||https://tinyurl.com/yy7ya4g9/GR/3955_bdg_erw.kml" TargetMode="External"/><Relationship Id="rId504" Type="http://schemas.openxmlformats.org/officeDocument/2006/relationships/hyperlink" Target="https://map.geo.admin.ch/?zoom=13&amp;E=2760483&amp;N=1204487&amp;layers=ch.kantone.cadastralwebmap-farbe,ch.swisstopo.amtliches-strassenverzeichnis,ch.bfs.gebaeude_wohnungs_register,KML||https://tinyurl.com/yy7ya4g9/GR/3955_bdg_erw.kml" TargetMode="External"/><Relationship Id="rId78" Type="http://schemas.openxmlformats.org/officeDocument/2006/relationships/hyperlink" Target="https://map.geo.admin.ch/?zoom=13&amp;E=2802133.25&amp;N=1133486.875&amp;layers=ch.kantone.cadastralwebmap-farbe,ch.swisstopo.amtliches-strassenverzeichnis,ch.bfs.gebaeude_wohnungs_register,KML||https://tinyurl.com/yy7ya4g9/GR/3561_bdg_erw.kml" TargetMode="External"/><Relationship Id="rId143" Type="http://schemas.openxmlformats.org/officeDocument/2006/relationships/hyperlink" Target="https://map.geo.admin.ch/?zoom=13&amp;E=2734551.702&amp;N=1174013.346&amp;layers=ch.kantone.cadastralwebmap-farbe,ch.swisstopo.amtliches-strassenverzeichnis,ch.bfs.gebaeude_wohnungs_register,KML||https://tinyurl.com/yy7ya4g9/GR/3618_bdg_erw.kml" TargetMode="External"/><Relationship Id="rId350" Type="http://schemas.openxmlformats.org/officeDocument/2006/relationships/hyperlink" Target="https://map.geo.admin.ch/?zoom=13&amp;E=2793166.25&amp;N=1164326.916&amp;layers=ch.kantone.cadastralwebmap-farbe,ch.swisstopo.amtliches-strassenverzeichnis,ch.bfs.gebaeude_wohnungs_register,KML||https://tinyurl.com/yy7ya4g9/GR/3791_bdg_erw.kml" TargetMode="External"/><Relationship Id="rId588" Type="http://schemas.openxmlformats.org/officeDocument/2006/relationships/hyperlink" Target="https://map.geo.admin.ch/?zoom=13&amp;E=2762305.5&amp;N=1202602.6&amp;layers=ch.kantone.cadastralwebmap-farbe,ch.swisstopo.amtliches-strassenverzeichnis,ch.bfs.gebaeude_wohnungs_register,KML||https://tinyurl.com/yy7ya4g9/GR/3955_bdg_erw.kml" TargetMode="External"/><Relationship Id="rId9" Type="http://schemas.openxmlformats.org/officeDocument/2006/relationships/hyperlink" Target="https://map.geo.admin.ch/?zoom=13&amp;E=2760276.813&amp;N=1174299.077&amp;layers=ch.kantone.cadastralwebmap-farbe,ch.swisstopo.amtliches-strassenverzeichnis,ch.bfs.gebaeude_wohnungs_register,KML||https://tinyurl.com/yy7ya4g9/GR/3506_bdg_erw.kml" TargetMode="External"/><Relationship Id="rId210" Type="http://schemas.openxmlformats.org/officeDocument/2006/relationships/hyperlink" Target="https://map.geo.admin.ch/?zoom=13&amp;E=2744122.25&amp;N=1175021.25&amp;layers=ch.kantone.cadastralwebmap-farbe,ch.swisstopo.amtliches-strassenverzeichnis,ch.bfs.gebaeude_wohnungs_register,KML||https://tinyurl.com/yy7ya4g9/GR/3672_bdg_erw.kml" TargetMode="External"/><Relationship Id="rId448" Type="http://schemas.openxmlformats.org/officeDocument/2006/relationships/hyperlink" Target="https://map.geo.admin.ch/?zoom=13&amp;E=2759743.613&amp;N=1199892.409&amp;layers=ch.kantone.cadastralwebmap-farbe,ch.swisstopo.amtliches-strassenverzeichnis,ch.bfs.gebaeude_wohnungs_register,KML||https://tinyurl.com/yy7ya4g9/GR/3946_bdg_erw.kml" TargetMode="External"/><Relationship Id="rId655" Type="http://schemas.openxmlformats.org/officeDocument/2006/relationships/hyperlink" Target="https://map.geo.admin.ch/?zoom=13&amp;E=2728477.71&amp;N=1179484.672&amp;layers=ch.kantone.cadastralwebmap-farbe,ch.swisstopo.amtliches-strassenverzeichnis,ch.bfs.gebaeude_wohnungs_register,KML||https://tinyurl.com/yy7ya4g9/GR/3988_bdg_erw.kml" TargetMode="External"/><Relationship Id="rId294" Type="http://schemas.openxmlformats.org/officeDocument/2006/relationships/hyperlink" Target="https://map.geo.admin.ch/?zoom=13&amp;E=2784060&amp;N=1151543&amp;layers=ch.kantone.cadastralwebmap-farbe,ch.swisstopo.amtliches-strassenverzeichnis,ch.bfs.gebaeude_wohnungs_register,KML||https://tinyurl.com/yy7ya4g9/GR/3787_bdg_erw.kml" TargetMode="External"/><Relationship Id="rId308" Type="http://schemas.openxmlformats.org/officeDocument/2006/relationships/hyperlink" Target="https://map.geo.admin.ch/?zoom=13&amp;E=2785047&amp;N=1152512&amp;layers=ch.kantone.cadastralwebmap-farbe,ch.swisstopo.amtliches-strassenverzeichnis,ch.bfs.gebaeude_wohnungs_register,KML||https://tinyurl.com/yy7ya4g9/GR/3787_bdg_erw.kml" TargetMode="External"/><Relationship Id="rId515" Type="http://schemas.openxmlformats.org/officeDocument/2006/relationships/hyperlink" Target="https://map.geo.admin.ch/?zoom=13&amp;E=2762661&amp;N=1204110&amp;layers=ch.kantone.cadastralwebmap-farbe,ch.swisstopo.amtliches-strassenverzeichnis,ch.bfs.gebaeude_wohnungs_register,KML||https://tinyurl.com/yy7ya4g9/GR/3955_bdg_erw.kml" TargetMode="External"/><Relationship Id="rId89" Type="http://schemas.openxmlformats.org/officeDocument/2006/relationships/hyperlink" Target="https://map.geo.admin.ch/?zoom=13&amp;E=2801756.5&amp;N=1135218.625&amp;layers=ch.kantone.cadastralwebmap-farbe,ch.swisstopo.amtliches-strassenverzeichnis,ch.bfs.gebaeude_wohnungs_register,KML||https://tinyurl.com/yy7ya4g9/GR/3561_bdg_erw.kml" TargetMode="External"/><Relationship Id="rId154" Type="http://schemas.openxmlformats.org/officeDocument/2006/relationships/hyperlink" Target="https://map.geo.admin.ch/?zoom=13&amp;E=2733670.665&amp;N=1176714.54&amp;layers=ch.kantone.cadastralwebmap-farbe,ch.swisstopo.amtliches-strassenverzeichnis,ch.bfs.gebaeude_wohnungs_register,KML||https://tinyurl.com/yy7ya4g9/GR/3618_bdg_erw.kml" TargetMode="External"/><Relationship Id="rId361" Type="http://schemas.openxmlformats.org/officeDocument/2006/relationships/hyperlink" Target="https://map.geo.admin.ch/?zoom=13&amp;E=2792828.166&amp;N=1163902.708&amp;layers=ch.kantone.cadastralwebmap-farbe,ch.swisstopo.amtliches-strassenverzeichnis,ch.bfs.gebaeude_wohnungs_register,KML||https://tinyurl.com/yy7ya4g9/GR/3791_bdg_erw.kml" TargetMode="External"/><Relationship Id="rId599" Type="http://schemas.openxmlformats.org/officeDocument/2006/relationships/hyperlink" Target="https://map.geo.admin.ch/?zoom=13&amp;E=2762414.6&amp;N=1202661.9&amp;layers=ch.kantone.cadastralwebmap-farbe,ch.swisstopo.amtliches-strassenverzeichnis,ch.bfs.gebaeude_wohnungs_register,KML||https://tinyurl.com/yy7ya4g9/GR/3955_bdg_erw.kml" TargetMode="External"/><Relationship Id="rId459" Type="http://schemas.openxmlformats.org/officeDocument/2006/relationships/hyperlink" Target="https://map.geo.admin.ch/?zoom=13&amp;E=2763996.77&amp;N=1204443.68&amp;layers=ch.kantone.cadastralwebmap-farbe,ch.swisstopo.amtliches-strassenverzeichnis,ch.bfs.gebaeude_wohnungs_register,KML||https://tinyurl.com/yy7ya4g9/GR/3955_bdg_erw.kml" TargetMode="External"/><Relationship Id="rId666" Type="http://schemas.openxmlformats.org/officeDocument/2006/relationships/hyperlink" Target="https://map.geo.admin.ch/?zoom=13&amp;E=2729595.376&amp;N=1180242.738&amp;layers=ch.kantone.cadastralwebmap-farbe,ch.swisstopo.amtliches-strassenverzeichnis,ch.bfs.gebaeude_wohnungs_register,KML||https://tinyurl.com/yy7ya4g9/GR/3988_bdg_erw.kml" TargetMode="External"/><Relationship Id="rId16" Type="http://schemas.openxmlformats.org/officeDocument/2006/relationships/hyperlink" Target="https://map.geo.admin.ch/?zoom=13&amp;E=2761092&amp;N=1179683&amp;layers=ch.kantone.cadastralwebmap-farbe,ch.swisstopo.amtliches-strassenverzeichnis,ch.bfs.gebaeude_wohnungs_register,KML||https://tinyurl.com/yy7ya4g9/GR/3506_bdg_erw.kml" TargetMode="External"/><Relationship Id="rId221" Type="http://schemas.openxmlformats.org/officeDocument/2006/relationships/hyperlink" Target="https://map.geo.admin.ch/?zoom=13&amp;E=2754184&amp;N=1185231&amp;layers=ch.kantone.cadastralwebmap-farbe,ch.swisstopo.amtliches-strassenverzeichnis,ch.bfs.gebaeude_wohnungs_register,KML||https://tinyurl.com/yy7ya4g9/GR/3673_bdg_erw.kml" TargetMode="External"/><Relationship Id="rId319" Type="http://schemas.openxmlformats.org/officeDocument/2006/relationships/hyperlink" Target="https://map.geo.admin.ch/?zoom=13&amp;E=2782314&amp;N=1150055&amp;layers=ch.kantone.cadastralwebmap-farbe,ch.swisstopo.amtliches-strassenverzeichnis,ch.bfs.gebaeude_wohnungs_register,KML||https://tinyurl.com/yy7ya4g9/GR/3790_bdg_erw.kml" TargetMode="External"/><Relationship Id="rId526" Type="http://schemas.openxmlformats.org/officeDocument/2006/relationships/hyperlink" Target="https://map.geo.admin.ch/?zoom=13&amp;E=2761718.766&amp;N=1202458.841&amp;layers=ch.kantone.cadastralwebmap-farbe,ch.swisstopo.amtliches-strassenverzeichnis,ch.bfs.gebaeude_wohnungs_register,KML||https://tinyurl.com/yy7ya4g9/GR/3955_bdg_erw.kml" TargetMode="External"/><Relationship Id="rId165" Type="http://schemas.openxmlformats.org/officeDocument/2006/relationships/hyperlink" Target="https://map.geo.admin.ch/?zoom=13&amp;E=2731411&amp;N=1183465&amp;layers=ch.kantone.cadastralwebmap-farbe,ch.swisstopo.amtliches-strassenverzeichnis,ch.bfs.gebaeude_wohnungs_register,KML||https://tinyurl.com/yy7ya4g9/GR/3619_bdg_erw.kml" TargetMode="External"/><Relationship Id="rId372" Type="http://schemas.openxmlformats.org/officeDocument/2006/relationships/hyperlink" Target="https://map.geo.admin.ch/?zoom=13&amp;E=2763139.129&amp;N=1133928.624&amp;layers=ch.kantone.cadastralwebmap-farbe,ch.swisstopo.amtliches-strassenverzeichnis,ch.bfs.gebaeude_wohnungs_register,KML||https://tinyurl.com/yy7ya4g9/GR/3792_bdg_erw.kml" TargetMode="External"/><Relationship Id="rId677" Type="http://schemas.openxmlformats.org/officeDocument/2006/relationships/hyperlink" Target="https://map.geo.admin.ch/?zoom=13&amp;E=2726267.633&amp;N=1178179.961&amp;layers=ch.kantone.cadastralwebmap-farbe,ch.swisstopo.amtliches-strassenverzeichnis,ch.bfs.gebaeude_wohnungs_register,KML||https://tinyurl.com/yy7ya4g9/GR/3988_bdg_erw.kml" TargetMode="External"/><Relationship Id="rId232" Type="http://schemas.openxmlformats.org/officeDocument/2006/relationships/hyperlink" Target="https://map.geo.admin.ch/?zoom=13&amp;E=2749318.25&amp;N=1184736.5&amp;layers=ch.kantone.cadastralwebmap-farbe,ch.swisstopo.amtliches-strassenverzeichnis,ch.bfs.gebaeude_wohnungs_register,KML||https://tinyurl.com/yy7ya4g9/GR/3723_bdg_erw.kml" TargetMode="External"/><Relationship Id="rId27" Type="http://schemas.openxmlformats.org/officeDocument/2006/relationships/hyperlink" Target="https://map.geo.admin.ch/?zoom=13&amp;E=2807537&amp;N=1125247.75&amp;layers=ch.kantone.cadastralwebmap-farbe,ch.swisstopo.amtliches-strassenverzeichnis,ch.bfs.gebaeude_wohnungs_register,KML||https://tinyurl.com/yy7ya4g9/GR/3551_bdg_erw.kml" TargetMode="External"/><Relationship Id="rId537" Type="http://schemas.openxmlformats.org/officeDocument/2006/relationships/hyperlink" Target="https://map.geo.admin.ch/?zoom=13&amp;E=2761387.761&amp;N=1202921.849&amp;layers=ch.kantone.cadastralwebmap-farbe,ch.swisstopo.amtliches-strassenverzeichnis,ch.bfs.gebaeude_wohnungs_register,KML||https://tinyurl.com/yy7ya4g9/GR/3955_bdg_erw.kml" TargetMode="External"/><Relationship Id="rId80" Type="http://schemas.openxmlformats.org/officeDocument/2006/relationships/hyperlink" Target="https://map.geo.admin.ch/?zoom=13&amp;E=2802718&amp;N=1132103.375&amp;layers=ch.kantone.cadastralwebmap-farbe,ch.swisstopo.amtliches-strassenverzeichnis,ch.bfs.gebaeude_wohnungs_register,KML||https://tinyurl.com/yy7ya4g9/GR/3561_bdg_erw.kml" TargetMode="External"/><Relationship Id="rId176" Type="http://schemas.openxmlformats.org/officeDocument/2006/relationships/hyperlink" Target="https://map.geo.admin.ch/?zoom=13&amp;E=2750656.835&amp;N=1176337.566&amp;layers=ch.kantone.cadastralwebmap-farbe,ch.swisstopo.amtliches-strassenverzeichnis,ch.bfs.gebaeude_wohnungs_register,KML||https://tinyurl.com/yy7ya4g9/GR/3661_bdg_erw.kml" TargetMode="External"/><Relationship Id="rId383" Type="http://schemas.openxmlformats.org/officeDocument/2006/relationships/hyperlink" Target="https://map.geo.admin.ch/?zoom=13&amp;E=2735754.277&amp;N=1130654.452&amp;layers=ch.kantone.cadastralwebmap-farbe,ch.swisstopo.amtliches-strassenverzeichnis,ch.bfs.gebaeude_wohnungs_register,KML||https://tinyurl.com/yy7ya4g9/GR/3821_bdg_erw.kml" TargetMode="External"/><Relationship Id="rId590" Type="http://schemas.openxmlformats.org/officeDocument/2006/relationships/hyperlink" Target="https://map.geo.admin.ch/?zoom=13&amp;E=2762888.784&amp;N=1201787.824&amp;layers=ch.kantone.cadastralwebmap-farbe,ch.swisstopo.amtliches-strassenverzeichnis,ch.bfs.gebaeude_wohnungs_register,KML||https://tinyurl.com/yy7ya4g9/GR/3955_bdg_erw.kml" TargetMode="External"/><Relationship Id="rId604" Type="http://schemas.openxmlformats.org/officeDocument/2006/relationships/hyperlink" Target="https://map.geo.admin.ch/?zoom=13&amp;E=2761612.25&amp;N=1203550.75&amp;layers=ch.kantone.cadastralwebmap-farbe,ch.swisstopo.amtliches-strassenverzeichnis,ch.bfs.gebaeude_wohnungs_register,KML||https://tinyurl.com/yy7ya4g9/GR/3955_bdg_erw.kml" TargetMode="External"/><Relationship Id="rId243" Type="http://schemas.openxmlformats.org/officeDocument/2006/relationships/hyperlink" Target="https://map.geo.admin.ch/?zoom=13&amp;E=2785880&amp;N=1154391&amp;layers=ch.kantone.cadastralwebmap-farbe,ch.swisstopo.amtliches-strassenverzeichnis,ch.bfs.gebaeude_wohnungs_register,KML||https://tinyurl.com/yy7ya4g9/GR/3782_bdg_erw.kml" TargetMode="External"/><Relationship Id="rId450" Type="http://schemas.openxmlformats.org/officeDocument/2006/relationships/hyperlink" Target="https://map.geo.admin.ch/?zoom=13&amp;E=2759562&amp;N=1199382&amp;layers=ch.kantone.cadastralwebmap-farbe,ch.swisstopo.amtliches-strassenverzeichnis,ch.bfs.gebaeude_wohnungs_register,KML||https://tinyurl.com/yy7ya4g9/GR/3946_bdg_erw.kml" TargetMode="External"/><Relationship Id="rId38" Type="http://schemas.openxmlformats.org/officeDocument/2006/relationships/hyperlink" Target="https://map.geo.admin.ch/?zoom=13&amp;E=2807183&amp;N=1126612.875&amp;layers=ch.kantone.cadastralwebmap-farbe,ch.swisstopo.amtliches-strassenverzeichnis,ch.bfs.gebaeude_wohnungs_register,KML||https://tinyurl.com/yy7ya4g9/GR/3551_bdg_erw.kml" TargetMode="External"/><Relationship Id="rId103" Type="http://schemas.openxmlformats.org/officeDocument/2006/relationships/hyperlink" Target="https://map.geo.admin.ch/?zoom=13&amp;E=2802203&amp;N=1130034.375&amp;layers=ch.kantone.cadastralwebmap-farbe,ch.swisstopo.amtliches-strassenverzeichnis,ch.bfs.gebaeude_wohnungs_register,KML||https://tinyurl.com/yy7ya4g9/GR/3561_bdg_erw.kml" TargetMode="External"/><Relationship Id="rId310" Type="http://schemas.openxmlformats.org/officeDocument/2006/relationships/hyperlink" Target="https://map.geo.admin.ch/?zoom=13&amp;E=2795960.66&amp;N=1166253.673&amp;layers=ch.kantone.cadastralwebmap-farbe,ch.swisstopo.amtliches-strassenverzeichnis,ch.bfs.gebaeude_wohnungs_register,KML||https://tinyurl.com/yy7ya4g9/GR/3788_bdg_erw.kml" TargetMode="External"/><Relationship Id="rId548" Type="http://schemas.openxmlformats.org/officeDocument/2006/relationships/hyperlink" Target="https://map.geo.admin.ch/?zoom=13&amp;E=2762165.486&amp;N=1202809.241&amp;layers=ch.kantone.cadastralwebmap-farbe,ch.swisstopo.amtliches-strassenverzeichnis,ch.bfs.gebaeude_wohnungs_register,KML||https://tinyurl.com/yy7ya4g9/GR/3955_bdg_erw.kml" TargetMode="External"/><Relationship Id="rId91" Type="http://schemas.openxmlformats.org/officeDocument/2006/relationships/hyperlink" Target="https://map.geo.admin.ch/?zoom=13&amp;E=2802674&amp;N=1138062.25&amp;layers=ch.kantone.cadastralwebmap-farbe,ch.swisstopo.amtliches-strassenverzeichnis,ch.bfs.gebaeude_wohnungs_register,KML||https://tinyurl.com/yy7ya4g9/GR/3561_bdg_erw.kml" TargetMode="External"/><Relationship Id="rId187" Type="http://schemas.openxmlformats.org/officeDocument/2006/relationships/hyperlink" Target="https://map.geo.admin.ch/?zoom=13&amp;E=2751422&amp;N=1175957&amp;layers=ch.kantone.cadastralwebmap-farbe,ch.swisstopo.amtliches-strassenverzeichnis,ch.bfs.gebaeude_wohnungs_register,KML||https://tinyurl.com/yy7ya4g9/GR/3661_bdg_erw.kml" TargetMode="External"/><Relationship Id="rId394" Type="http://schemas.openxmlformats.org/officeDocument/2006/relationships/hyperlink" Target="https://map.geo.admin.ch/?zoom=13&amp;E=2736874.384&amp;N=1137381.961&amp;layers=ch.kantone.cadastralwebmap-farbe,ch.swisstopo.amtliches-strassenverzeichnis,ch.bfs.gebaeude_wohnungs_register,KML||https://tinyurl.com/yy7ya4g9/GR/3823_bdg_erw.kml" TargetMode="External"/><Relationship Id="rId408" Type="http://schemas.openxmlformats.org/officeDocument/2006/relationships/hyperlink" Target="https://map.geo.admin.ch/?zoom=13&amp;E=2731989.083&amp;N=1123408.087&amp;layers=ch.kantone.cadastralwebmap-farbe,ch.swisstopo.amtliches-strassenverzeichnis,ch.bfs.gebaeude_wohnungs_register,KML||https://tinyurl.com/yy7ya4g9/GR/3832_bdg_erw.kml" TargetMode="External"/><Relationship Id="rId615" Type="http://schemas.openxmlformats.org/officeDocument/2006/relationships/hyperlink" Target="https://map.geo.admin.ch/?zoom=13&amp;E=2768616.64&amp;N=1205684.857&amp;layers=ch.kantone.cadastralwebmap-farbe,ch.swisstopo.amtliches-strassenverzeichnis,ch.bfs.gebaeude_wohnungs_register,KML||https://tinyurl.com/yy7ya4g9/GR/3961_bdg_erw.kml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map.geo.admin.ch/?zoom=13&amp;E=2753780.131&amp;N=1175644.625&amp;layers=ch.kantone.cadastralwebmap-farbe,ch.swisstopo.amtliches-strassenverzeichnis,ch.bfs.gebaeude_wohnungs_register,KML||https://tinyurl.com/yy7ya4g9/GR/3633_bdg_erw.kml" TargetMode="External"/><Relationship Id="rId299" Type="http://schemas.openxmlformats.org/officeDocument/2006/relationships/hyperlink" Target="https://map.geo.admin.ch/?zoom=13&amp;E=2784921.538&amp;N=1154403.252&amp;layers=ch.kantone.cadastralwebmap-farbe,ch.swisstopo.amtliches-strassenverzeichnis,ch.bfs.gebaeude_wohnungs_register,KML||https://tinyurl.com/yy7ya4g9/GR/3782_bdg_erw.kml" TargetMode="External"/><Relationship Id="rId21" Type="http://schemas.openxmlformats.org/officeDocument/2006/relationships/hyperlink" Target="https://map.geo.admin.ch/?zoom=13&amp;E=2808366.391&amp;N=1124031.785&amp;layers=ch.kantone.cadastralwebmap-farbe,ch.swisstopo.amtliches-strassenverzeichnis,ch.bfs.gebaeude_wohnungs_register,KML||https://tinyurl.com/yy7ya4g9/GR/3551_bdg_erw.kml" TargetMode="External"/><Relationship Id="rId63" Type="http://schemas.openxmlformats.org/officeDocument/2006/relationships/hyperlink" Target="https://map.geo.admin.ch/?zoom=13&amp;E=2802369.301&amp;N=1131600.044&amp;layers=ch.kantone.cadastralwebmap-farbe,ch.swisstopo.amtliches-strassenverzeichnis,ch.bfs.gebaeude_wohnungs_register,KML||https://tinyurl.com/yy7ya4g9/GR/3561_bdg_erw.kml" TargetMode="External"/><Relationship Id="rId159" Type="http://schemas.openxmlformats.org/officeDocument/2006/relationships/hyperlink" Target="https://map.geo.admin.ch/?zoom=13&amp;E=2753135.648&amp;N=1182740.794&amp;layers=ch.kantone.cadastralwebmap-farbe,ch.swisstopo.amtliches-strassenverzeichnis,ch.bfs.gebaeude_wohnungs_register,KML||https://tinyurl.com/yy7ya4g9/GR/3673_bdg_erw.kml" TargetMode="External"/><Relationship Id="rId324" Type="http://schemas.openxmlformats.org/officeDocument/2006/relationships/hyperlink" Target="https://map.geo.admin.ch/?zoom=13&amp;E=2784503.203&amp;N=1151200.505&amp;layers=ch.kantone.cadastralwebmap-farbe,ch.swisstopo.amtliches-strassenverzeichnis,ch.bfs.gebaeude_wohnungs_register,KML||https://tinyurl.com/yy7ya4g9/GR/3787_bdg_erw.kml" TargetMode="External"/><Relationship Id="rId366" Type="http://schemas.openxmlformats.org/officeDocument/2006/relationships/hyperlink" Target="https://map.geo.admin.ch/?zoom=13&amp;E=2732265.279&amp;N=1123491.045&amp;layers=ch.kantone.cadastralwebmap-farbe,ch.swisstopo.amtliches-strassenverzeichnis,ch.bfs.gebaeude_wohnungs_register,KML||https://tinyurl.com/yy7ya4g9/GR/3832_bdg_erw.kml" TargetMode="External"/><Relationship Id="rId170" Type="http://schemas.openxmlformats.org/officeDocument/2006/relationships/hyperlink" Target="https://map.geo.admin.ch/?zoom=13&amp;E=2785039.454&amp;N=1153562.953&amp;layers=ch.kantone.cadastralwebmap-farbe,ch.swisstopo.amtliches-strassenverzeichnis,ch.bfs.gebaeude_wohnungs_register,KML||https://tinyurl.com/yy7ya4g9/GR/3782_bdg_erw.kml" TargetMode="External"/><Relationship Id="rId226" Type="http://schemas.openxmlformats.org/officeDocument/2006/relationships/hyperlink" Target="https://map.geo.admin.ch/?zoom=13&amp;E=2782027.572&amp;N=1154640.278&amp;layers=ch.kantone.cadastralwebmap-farbe,ch.swisstopo.amtliches-strassenverzeichnis,ch.bfs.gebaeude_wohnungs_register,KML||https://tinyurl.com/yy7ya4g9/GR/3782_bdg_erw.kml" TargetMode="External"/><Relationship Id="rId433" Type="http://schemas.openxmlformats.org/officeDocument/2006/relationships/hyperlink" Target="https://map.geo.admin.ch/?zoom=13&amp;E=2723477.533&amp;N=1179522.234&amp;layers=ch.kantone.cadastralwebmap-farbe,ch.swisstopo.amtliches-strassenverzeichnis,ch.bfs.gebaeude_wohnungs_register,KML||https://tinyurl.com/yy7ya4g9/GR/3981_bdg_erw.kml" TargetMode="External"/><Relationship Id="rId268" Type="http://schemas.openxmlformats.org/officeDocument/2006/relationships/hyperlink" Target="https://map.geo.admin.ch/?zoom=13&amp;E=2785903.749&amp;N=1154411.69&amp;layers=ch.kantone.cadastralwebmap-farbe,ch.swisstopo.amtliches-strassenverzeichnis,ch.bfs.gebaeude_wohnungs_register,KML||https://tinyurl.com/yy7ya4g9/GR/3782_bdg_erw.kml" TargetMode="External"/><Relationship Id="rId32" Type="http://schemas.openxmlformats.org/officeDocument/2006/relationships/hyperlink" Target="https://map.geo.admin.ch/?zoom=13&amp;E=2807234.511&amp;N=1126450.246&amp;layers=ch.kantone.cadastralwebmap-farbe,ch.swisstopo.amtliches-strassenverzeichnis,ch.bfs.gebaeude_wohnungs_register,KML||https://tinyurl.com/yy7ya4g9/GR/3551_bdg_erw.kml" TargetMode="External"/><Relationship Id="rId74" Type="http://schemas.openxmlformats.org/officeDocument/2006/relationships/hyperlink" Target="https://map.geo.admin.ch/?zoom=13&amp;E=2732587.368&amp;N=1175296.804&amp;layers=ch.kantone.cadastralwebmap-farbe,ch.swisstopo.amtliches-strassenverzeichnis,ch.bfs.gebaeude_wohnungs_register,KML||https://tinyurl.com/yy7ya4g9/GR/3618_bdg_erw.kml" TargetMode="External"/><Relationship Id="rId128" Type="http://schemas.openxmlformats.org/officeDocument/2006/relationships/hyperlink" Target="https://map.geo.admin.ch/?zoom=13&amp;E=2751551.485&amp;N=1176332.828&amp;layers=ch.kantone.cadastralwebmap-farbe,ch.swisstopo.amtliches-strassenverzeichnis,ch.bfs.gebaeude_wohnungs_register,KML||https://tinyurl.com/yy7ya4g9/GR/3661_bdg_erw.kml" TargetMode="External"/><Relationship Id="rId335" Type="http://schemas.openxmlformats.org/officeDocument/2006/relationships/hyperlink" Target="https://map.geo.admin.ch/?zoom=13&amp;E=2774007.41&amp;N=1142275.486&amp;layers=ch.kantone.cadastralwebmap-farbe,ch.swisstopo.amtliches-strassenverzeichnis,ch.bfs.gebaeude_wohnungs_register,KML||https://tinyurl.com/yy7ya4g9/GR/3792_bdg_erw.kml" TargetMode="External"/><Relationship Id="rId377" Type="http://schemas.openxmlformats.org/officeDocument/2006/relationships/hyperlink" Target="https://map.geo.admin.ch/?zoom=13&amp;E=2771538.577&amp;N=1183725.455&amp;layers=ch.kantone.cadastralwebmap-farbe,ch.swisstopo.amtliches-strassenverzeichnis,ch.bfs.gebaeude_wohnungs_register,KML||https://tinyurl.com/yy7ya4g9/GR/3921_bdg_erw.kml" TargetMode="External"/><Relationship Id="rId5" Type="http://schemas.openxmlformats.org/officeDocument/2006/relationships/hyperlink" Target="https://map.geo.admin.ch/?zoom=13&amp;E=2761800.922&amp;N=1176782.322&amp;layers=ch.kantone.cadastralwebmap-farbe,ch.swisstopo.amtliches-strassenverzeichnis,ch.bfs.gebaeude_wohnungs_register,KML||https://tinyurl.com/yy7ya4g9/GR/3506_bdg_erw.kml" TargetMode="External"/><Relationship Id="rId181" Type="http://schemas.openxmlformats.org/officeDocument/2006/relationships/hyperlink" Target="https://map.geo.admin.ch/?zoom=13&amp;E=2785460.741&amp;N=1153893.977&amp;layers=ch.kantone.cadastralwebmap-farbe,ch.swisstopo.amtliches-strassenverzeichnis,ch.bfs.gebaeude_wohnungs_register,KML||https://tinyurl.com/yy7ya4g9/GR/3782_bdg_erw.kml" TargetMode="External"/><Relationship Id="rId237" Type="http://schemas.openxmlformats.org/officeDocument/2006/relationships/hyperlink" Target="https://map.geo.admin.ch/?zoom=13&amp;E=2784727.73&amp;N=1153173.276&amp;layers=ch.kantone.cadastralwebmap-farbe,ch.swisstopo.amtliches-strassenverzeichnis,ch.bfs.gebaeude_wohnungs_register,KML||https://tinyurl.com/yy7ya4g9/GR/3782_bdg_erw.kml" TargetMode="External"/><Relationship Id="rId402" Type="http://schemas.openxmlformats.org/officeDocument/2006/relationships/hyperlink" Target="https://map.geo.admin.ch/?zoom=13&amp;E=2763550.229&amp;N=1203980.044&amp;layers=ch.kantone.cadastralwebmap-farbe,ch.swisstopo.amtliches-strassenverzeichnis,ch.bfs.gebaeude_wohnungs_register,KML||https://tinyurl.com/yy7ya4g9/GR/3955_bdg_erw.kml" TargetMode="External"/><Relationship Id="rId279" Type="http://schemas.openxmlformats.org/officeDocument/2006/relationships/hyperlink" Target="https://map.geo.admin.ch/?zoom=13&amp;E=2787077.612&amp;N=1151119.59&amp;layers=ch.kantone.cadastralwebmap-farbe,ch.swisstopo.amtliches-strassenverzeichnis,ch.bfs.gebaeude_wohnungs_register,KML||https://tinyurl.com/yy7ya4g9/GR/3782_bdg_erw.kml" TargetMode="External"/><Relationship Id="rId444" Type="http://schemas.openxmlformats.org/officeDocument/2006/relationships/hyperlink" Target="https://map.geo.admin.ch/?zoom=13&amp;E=2720350.99&amp;N=1177438.719&amp;layers=ch.kantone.cadastralwebmap-farbe,ch.swisstopo.amtliches-strassenverzeichnis,ch.bfs.gebaeude_wohnungs_register,KML||https://tinyurl.com/yy7ya4g9/GR/3987_bdg_erw.kml" TargetMode="External"/><Relationship Id="rId43" Type="http://schemas.openxmlformats.org/officeDocument/2006/relationships/hyperlink" Target="https://map.geo.admin.ch/?zoom=13&amp;E=2802725.451&amp;N=1132243.338&amp;layers=ch.kantone.cadastralwebmap-farbe,ch.swisstopo.amtliches-strassenverzeichnis,ch.bfs.gebaeude_wohnungs_register,KML||https://tinyurl.com/yy7ya4g9/GR/3561_bdg_erw.kml" TargetMode="External"/><Relationship Id="rId139" Type="http://schemas.openxmlformats.org/officeDocument/2006/relationships/hyperlink" Target="https://map.geo.admin.ch/?zoom=13&amp;E=2752166.93&amp;N=1176847.843&amp;layers=ch.kantone.cadastralwebmap-farbe,ch.swisstopo.amtliches-strassenverzeichnis,ch.bfs.gebaeude_wohnungs_register,KML||https://tinyurl.com/yy7ya4g9/GR/3661_bdg_erw.kml" TargetMode="External"/><Relationship Id="rId290" Type="http://schemas.openxmlformats.org/officeDocument/2006/relationships/hyperlink" Target="https://map.geo.admin.ch/?zoom=13&amp;E=2784884.366&amp;N=1153759.695&amp;layers=ch.kantone.cadastralwebmap-farbe,ch.swisstopo.amtliches-strassenverzeichnis,ch.bfs.gebaeude_wohnungs_register,KML||https://tinyurl.com/yy7ya4g9/GR/3782_bdg_erw.kml" TargetMode="External"/><Relationship Id="rId304" Type="http://schemas.openxmlformats.org/officeDocument/2006/relationships/hyperlink" Target="https://map.geo.admin.ch/?zoom=13&amp;E=2785973.888&amp;N=1153825.047&amp;layers=ch.kantone.cadastralwebmap-farbe,ch.swisstopo.amtliches-strassenverzeichnis,ch.bfs.gebaeude_wohnungs_register,KML||https://tinyurl.com/yy7ya4g9/GR/3782_bdg_erw.kml" TargetMode="External"/><Relationship Id="rId346" Type="http://schemas.openxmlformats.org/officeDocument/2006/relationships/hyperlink" Target="https://map.geo.admin.ch/?zoom=13&amp;E=2731115.846&amp;N=1124270.109&amp;layers=ch.kantone.cadastralwebmap-farbe,ch.swisstopo.amtliches-strassenverzeichnis,ch.bfs.gebaeude_wohnungs_register,KML||https://tinyurl.com/yy7ya4g9/GR/3805_bdg_erw.kml" TargetMode="External"/><Relationship Id="rId388" Type="http://schemas.openxmlformats.org/officeDocument/2006/relationships/hyperlink" Target="https://map.geo.admin.ch/?zoom=13&amp;E=2761342.617&amp;N=1204014.209&amp;layers=ch.kantone.cadastralwebmap-farbe,ch.swisstopo.amtliches-strassenverzeichnis,ch.bfs.gebaeude_wohnungs_register,KML||https://tinyurl.com/yy7ya4g9/GR/3955_bdg_erw.kml" TargetMode="External"/><Relationship Id="rId85" Type="http://schemas.openxmlformats.org/officeDocument/2006/relationships/hyperlink" Target="https://map.geo.admin.ch/?zoom=13&amp;E=2729579.776&amp;N=1167049.081&amp;layers=ch.kantone.cadastralwebmap-farbe,ch.swisstopo.amtliches-strassenverzeichnis,ch.bfs.gebaeude_wohnungs_register,KML||https://tinyurl.com/yy7ya4g9/GR/3618_bdg_erw.kml" TargetMode="External"/><Relationship Id="rId150" Type="http://schemas.openxmlformats.org/officeDocument/2006/relationships/hyperlink" Target="https://map.geo.admin.ch/?zoom=13&amp;E=2754432.432&amp;N=1181299.249&amp;layers=ch.kantone.cadastralwebmap-farbe,ch.swisstopo.amtliches-strassenverzeichnis,ch.bfs.gebaeude_wohnungs_register,KML||https://tinyurl.com/yy7ya4g9/GR/3673_bdg_erw.kml" TargetMode="External"/><Relationship Id="rId192" Type="http://schemas.openxmlformats.org/officeDocument/2006/relationships/hyperlink" Target="https://map.geo.admin.ch/?zoom=13&amp;E=2785938.868&amp;N=1153815.311&amp;layers=ch.kantone.cadastralwebmap-farbe,ch.swisstopo.amtliches-strassenverzeichnis,ch.bfs.gebaeude_wohnungs_register,KML||https://tinyurl.com/yy7ya4g9/GR/3782_bdg_erw.kml" TargetMode="External"/><Relationship Id="rId206" Type="http://schemas.openxmlformats.org/officeDocument/2006/relationships/hyperlink" Target="https://map.geo.admin.ch/?zoom=13&amp;E=2785416.868&amp;N=1153740.159&amp;layers=ch.kantone.cadastralwebmap-farbe,ch.swisstopo.amtliches-strassenverzeichnis,ch.bfs.gebaeude_wohnungs_register,KML||https://tinyurl.com/yy7ya4g9/GR/3782_bdg_erw.kml" TargetMode="External"/><Relationship Id="rId413" Type="http://schemas.openxmlformats.org/officeDocument/2006/relationships/hyperlink" Target="https://map.geo.admin.ch/?zoom=13&amp;E=2762598.26&amp;N=1201775.644&amp;layers=ch.kantone.cadastralwebmap-farbe,ch.swisstopo.amtliches-strassenverzeichnis,ch.bfs.gebaeude_wohnungs_register,KML||https://tinyurl.com/yy7ya4g9/GR/3955_bdg_erw.kml" TargetMode="External"/><Relationship Id="rId248" Type="http://schemas.openxmlformats.org/officeDocument/2006/relationships/hyperlink" Target="https://map.geo.admin.ch/?zoom=13&amp;E=2785616.897&amp;N=1153866.674&amp;layers=ch.kantone.cadastralwebmap-farbe,ch.swisstopo.amtliches-strassenverzeichnis,ch.bfs.gebaeude_wohnungs_register,KML||https://tinyurl.com/yy7ya4g9/GR/3782_bdg_erw.kml" TargetMode="External"/><Relationship Id="rId12" Type="http://schemas.openxmlformats.org/officeDocument/2006/relationships/hyperlink" Target="https://map.geo.admin.ch/?zoom=13&amp;E=2767476.998&amp;N=1154703.493&amp;layers=ch.kantone.cadastralwebmap-farbe,ch.swisstopo.amtliches-strassenverzeichnis,ch.bfs.gebaeude_wohnungs_register,KML||https://tinyurl.com/yy7ya4g9/GR/3543_bdg_erw.kml" TargetMode="External"/><Relationship Id="rId108" Type="http://schemas.openxmlformats.org/officeDocument/2006/relationships/hyperlink" Target="https://map.geo.admin.ch/?zoom=13&amp;E=2737851.981&amp;N=1182004.12&amp;layers=ch.kantone.cadastralwebmap-farbe,ch.swisstopo.amtliches-strassenverzeichnis,ch.bfs.gebaeude_wohnungs_register,KML||https://tinyurl.com/yy7ya4g9/GR/3619_bdg_erw.kml" TargetMode="External"/><Relationship Id="rId315" Type="http://schemas.openxmlformats.org/officeDocument/2006/relationships/hyperlink" Target="https://map.geo.admin.ch/?zoom=13&amp;E=2788746.62&amp;N=1152702.946&amp;layers=ch.kantone.cadastralwebmap-farbe,ch.swisstopo.amtliches-strassenverzeichnis,ch.bfs.gebaeude_wohnungs_register,KML||https://tinyurl.com/yy7ya4g9/GR/3784_bdg_erw.kml" TargetMode="External"/><Relationship Id="rId357" Type="http://schemas.openxmlformats.org/officeDocument/2006/relationships/hyperlink" Target="https://map.geo.admin.ch/?zoom=13&amp;E=2737330.957&amp;N=1135588.872&amp;layers=ch.kantone.cadastralwebmap-farbe,ch.swisstopo.amtliches-strassenverzeichnis,ch.bfs.gebaeude_wohnungs_register,KML||https://tinyurl.com/yy7ya4g9/GR/3823_bdg_erw.kml" TargetMode="External"/><Relationship Id="rId54" Type="http://schemas.openxmlformats.org/officeDocument/2006/relationships/hyperlink" Target="https://map.geo.admin.ch/?zoom=13&amp;E=2802512.751&amp;N=1133170.687&amp;layers=ch.kantone.cadastralwebmap-farbe,ch.swisstopo.amtliches-strassenverzeichnis,ch.bfs.gebaeude_wohnungs_register,KML||https://tinyurl.com/yy7ya4g9/GR/3561_bdg_erw.kml" TargetMode="External"/><Relationship Id="rId96" Type="http://schemas.openxmlformats.org/officeDocument/2006/relationships/hyperlink" Target="https://map.geo.admin.ch/?zoom=13&amp;E=2735182.829&amp;N=1175596.961&amp;layers=ch.kantone.cadastralwebmap-farbe,ch.swisstopo.amtliches-strassenverzeichnis,ch.bfs.gebaeude_wohnungs_register,KML||https://tinyurl.com/yy7ya4g9/GR/3619_bdg_erw.kml" TargetMode="External"/><Relationship Id="rId161" Type="http://schemas.openxmlformats.org/officeDocument/2006/relationships/hyperlink" Target="https://map.geo.admin.ch/?zoom=13&amp;E=2752219.745&amp;N=1184457.294&amp;layers=ch.kantone.cadastralwebmap-farbe,ch.swisstopo.amtliches-strassenverzeichnis,ch.bfs.gebaeude_wohnungs_register,KML||https://tinyurl.com/yy7ya4g9/GR/3673_bdg_erw.kml" TargetMode="External"/><Relationship Id="rId217" Type="http://schemas.openxmlformats.org/officeDocument/2006/relationships/hyperlink" Target="https://map.geo.admin.ch/?zoom=13&amp;E=2783081.529&amp;N=1154498.301&amp;layers=ch.kantone.cadastralwebmap-farbe,ch.swisstopo.amtliches-strassenverzeichnis,ch.bfs.gebaeude_wohnungs_register,KML||https://tinyurl.com/yy7ya4g9/GR/3782_bdg_erw.kml" TargetMode="External"/><Relationship Id="rId399" Type="http://schemas.openxmlformats.org/officeDocument/2006/relationships/hyperlink" Target="https://map.geo.admin.ch/?zoom=13&amp;E=2761525.614&amp;N=1203872.921&amp;layers=ch.kantone.cadastralwebmap-farbe,ch.swisstopo.amtliches-strassenverzeichnis,ch.bfs.gebaeude_wohnungs_register,KML||https://tinyurl.com/yy7ya4g9/GR/3955_bdg_erw.kml" TargetMode="External"/><Relationship Id="rId259" Type="http://schemas.openxmlformats.org/officeDocument/2006/relationships/hyperlink" Target="https://map.geo.admin.ch/?zoom=13&amp;E=2785445.787&amp;N=1154610.398&amp;layers=ch.kantone.cadastralwebmap-farbe,ch.swisstopo.amtliches-strassenverzeichnis,ch.bfs.gebaeude_wohnungs_register,KML||https://tinyurl.com/yy7ya4g9/GR/3782_bdg_erw.kml" TargetMode="External"/><Relationship Id="rId424" Type="http://schemas.openxmlformats.org/officeDocument/2006/relationships/hyperlink" Target="https://map.geo.admin.ch/?zoom=13&amp;E=2762339.389&amp;N=1201617.295&amp;layers=ch.kantone.cadastralwebmap-farbe,ch.swisstopo.amtliches-strassenverzeichnis,ch.bfs.gebaeude_wohnungs_register,KML||https://tinyurl.com/yy7ya4g9/GR/3955_bdg_erw.kml" TargetMode="External"/><Relationship Id="rId23" Type="http://schemas.openxmlformats.org/officeDocument/2006/relationships/hyperlink" Target="https://map.geo.admin.ch/?zoom=13&amp;E=2807565.135&amp;N=1125105.112&amp;layers=ch.kantone.cadastralwebmap-farbe,ch.swisstopo.amtliches-strassenverzeichnis,ch.bfs.gebaeude_wohnungs_register,KML||https://tinyurl.com/yy7ya4g9/GR/3551_bdg_erw.kml" TargetMode="External"/><Relationship Id="rId119" Type="http://schemas.openxmlformats.org/officeDocument/2006/relationships/hyperlink" Target="https://map.geo.admin.ch/?zoom=13&amp;E=2753580.309&amp;N=1176380.209&amp;layers=ch.kantone.cadastralwebmap-farbe,ch.swisstopo.amtliches-strassenverzeichnis,ch.bfs.gebaeude_wohnungs_register,KML||https://tinyurl.com/yy7ya4g9/GR/3633_bdg_erw.kml" TargetMode="External"/><Relationship Id="rId270" Type="http://schemas.openxmlformats.org/officeDocument/2006/relationships/hyperlink" Target="https://map.geo.admin.ch/?zoom=13&amp;E=2785767.558&amp;N=1154100.53&amp;layers=ch.kantone.cadastralwebmap-farbe,ch.swisstopo.amtliches-strassenverzeichnis,ch.bfs.gebaeude_wohnungs_register,KML||https://tinyurl.com/yy7ya4g9/GR/3782_bdg_erw.kml" TargetMode="External"/><Relationship Id="rId326" Type="http://schemas.openxmlformats.org/officeDocument/2006/relationships/hyperlink" Target="https://map.geo.admin.ch/?zoom=13&amp;E=2783421.855&amp;N=1150855.647&amp;layers=ch.kantone.cadastralwebmap-farbe,ch.swisstopo.amtliches-strassenverzeichnis,ch.bfs.gebaeude_wohnungs_register,KML||https://tinyurl.com/yy7ya4g9/GR/3787_bdg_erw.kml" TargetMode="External"/><Relationship Id="rId65" Type="http://schemas.openxmlformats.org/officeDocument/2006/relationships/hyperlink" Target="https://map.geo.admin.ch/?zoom=13&amp;E=2803401.597&amp;N=1131360.227&amp;layers=ch.kantone.cadastralwebmap-farbe,ch.swisstopo.amtliches-strassenverzeichnis,ch.bfs.gebaeude_wohnungs_register,KML||https://tinyurl.com/yy7ya4g9/GR/3561_bdg_erw.kml" TargetMode="External"/><Relationship Id="rId130" Type="http://schemas.openxmlformats.org/officeDocument/2006/relationships/hyperlink" Target="https://map.geo.admin.ch/?zoom=13&amp;E=2751256.482&amp;N=1180661.087&amp;layers=ch.kantone.cadastralwebmap-farbe,ch.swisstopo.amtliches-strassenverzeichnis,ch.bfs.gebaeude_wohnungs_register,KML||https://tinyurl.com/yy7ya4g9/GR/3661_bdg_erw.kml" TargetMode="External"/><Relationship Id="rId368" Type="http://schemas.openxmlformats.org/officeDocument/2006/relationships/hyperlink" Target="https://map.geo.admin.ch/?zoom=13&amp;E=2729346.97&amp;N=1122038.173&amp;layers=ch.kantone.cadastralwebmap-farbe,ch.swisstopo.amtliches-strassenverzeichnis,ch.bfs.gebaeude_wohnungs_register,KML||https://tinyurl.com/yy7ya4g9/GR/3835_bdg_erw.kml" TargetMode="External"/><Relationship Id="rId172" Type="http://schemas.openxmlformats.org/officeDocument/2006/relationships/hyperlink" Target="https://map.geo.admin.ch/?zoom=13&amp;E=2785115.034&amp;N=1153700.186&amp;layers=ch.kantone.cadastralwebmap-farbe,ch.swisstopo.amtliches-strassenverzeichnis,ch.bfs.gebaeude_wohnungs_register,KML||https://tinyurl.com/yy7ya4g9/GR/3782_bdg_erw.kml" TargetMode="External"/><Relationship Id="rId228" Type="http://schemas.openxmlformats.org/officeDocument/2006/relationships/hyperlink" Target="https://map.geo.admin.ch/?zoom=13&amp;E=2780651.166&amp;N=1155227.12&amp;layers=ch.kantone.cadastralwebmap-farbe,ch.swisstopo.amtliches-strassenverzeichnis,ch.bfs.gebaeude_wohnungs_register,KML||https://tinyurl.com/yy7ya4g9/GR/3782_bdg_erw.kml" TargetMode="External"/><Relationship Id="rId435" Type="http://schemas.openxmlformats.org/officeDocument/2006/relationships/hyperlink" Target="https://map.geo.admin.ch/?zoom=13&amp;E=2715841.573&amp;N=1174028.297&amp;layers=ch.kantone.cadastralwebmap-farbe,ch.swisstopo.amtliches-strassenverzeichnis,ch.bfs.gebaeude_wohnungs_register,KML||https://tinyurl.com/yy7ya4g9/GR/3985_bdg_erw.kml" TargetMode="External"/><Relationship Id="rId281" Type="http://schemas.openxmlformats.org/officeDocument/2006/relationships/hyperlink" Target="https://map.geo.admin.ch/?zoom=13&amp;E=2786239.868&amp;N=1151367.541&amp;layers=ch.kantone.cadastralwebmap-farbe,ch.swisstopo.amtliches-strassenverzeichnis,ch.bfs.gebaeude_wohnungs_register,KML||https://tinyurl.com/yy7ya4g9/GR/3782_bdg_erw.kml" TargetMode="External"/><Relationship Id="rId337" Type="http://schemas.openxmlformats.org/officeDocument/2006/relationships/hyperlink" Target="https://map.geo.admin.ch/?zoom=13&amp;E=2767937.175&amp;N=1135434.073&amp;layers=ch.kantone.cadastralwebmap-farbe,ch.swisstopo.amtliches-strassenverzeichnis,ch.bfs.gebaeude_wohnungs_register,KML||https://tinyurl.com/yy7ya4g9/GR/3792_bdg_erw.kml" TargetMode="External"/><Relationship Id="rId34" Type="http://schemas.openxmlformats.org/officeDocument/2006/relationships/hyperlink" Target="https://map.geo.admin.ch/?zoom=13&amp;E=2807075.727&amp;N=1126444.212&amp;layers=ch.kantone.cadastralwebmap-farbe,ch.swisstopo.amtliches-strassenverzeichnis,ch.bfs.gebaeude_wohnungs_register,KML||https://tinyurl.com/yy7ya4g9/GR/3551_bdg_erw.kml" TargetMode="External"/><Relationship Id="rId76" Type="http://schemas.openxmlformats.org/officeDocument/2006/relationships/hyperlink" Target="https://map.geo.admin.ch/?zoom=13&amp;E=2733253.118&amp;N=1176773.388&amp;layers=ch.kantone.cadastralwebmap-farbe,ch.swisstopo.amtliches-strassenverzeichnis,ch.bfs.gebaeude_wohnungs_register,KML||https://tinyurl.com/yy7ya4g9/GR/3618_bdg_erw.kml" TargetMode="External"/><Relationship Id="rId141" Type="http://schemas.openxmlformats.org/officeDocument/2006/relationships/hyperlink" Target="https://map.geo.admin.ch/?zoom=13&amp;E=2744492.082&amp;N=1184463.683&amp;layers=ch.kantone.cadastralwebmap-farbe,ch.swisstopo.amtliches-strassenverzeichnis,ch.bfs.gebaeude_wohnungs_register,KML||https://tinyurl.com/yy7ya4g9/GR/3672_bdg_erw.kml" TargetMode="External"/><Relationship Id="rId379" Type="http://schemas.openxmlformats.org/officeDocument/2006/relationships/hyperlink" Target="https://map.geo.admin.ch/?zoom=13&amp;E=2771029.625&amp;N=1184161.526&amp;layers=ch.kantone.cadastralwebmap-farbe,ch.swisstopo.amtliches-strassenverzeichnis,ch.bfs.gebaeude_wohnungs_register,KML||https://tinyurl.com/yy7ya4g9/GR/3921_bdg_erw.kml" TargetMode="External"/><Relationship Id="rId7" Type="http://schemas.openxmlformats.org/officeDocument/2006/relationships/hyperlink" Target="https://map.geo.admin.ch/?zoom=13&amp;E=2759880.934&amp;N=1174064.116&amp;layers=ch.kantone.cadastralwebmap-farbe,ch.swisstopo.amtliches-strassenverzeichnis,ch.bfs.gebaeude_wohnungs_register,KML||https://tinyurl.com/yy7ya4g9/GR/3506_bdg_erw.kml" TargetMode="External"/><Relationship Id="rId183" Type="http://schemas.openxmlformats.org/officeDocument/2006/relationships/hyperlink" Target="https://map.geo.admin.ch/?zoom=13&amp;E=2786011.835&amp;N=1153928.877&amp;layers=ch.kantone.cadastralwebmap-farbe,ch.swisstopo.amtliches-strassenverzeichnis,ch.bfs.gebaeude_wohnungs_register,KML||https://tinyurl.com/yy7ya4g9/GR/3782_bdg_erw.kml" TargetMode="External"/><Relationship Id="rId239" Type="http://schemas.openxmlformats.org/officeDocument/2006/relationships/hyperlink" Target="https://map.geo.admin.ch/?zoom=13&amp;E=2786086.386&amp;N=1154537.238&amp;layers=ch.kantone.cadastralwebmap-farbe,ch.swisstopo.amtliches-strassenverzeichnis,ch.bfs.gebaeude_wohnungs_register,KML||https://tinyurl.com/yy7ya4g9/GR/3782_bdg_erw.kml" TargetMode="External"/><Relationship Id="rId390" Type="http://schemas.openxmlformats.org/officeDocument/2006/relationships/hyperlink" Target="https://map.geo.admin.ch/?zoom=13&amp;E=2762892.032&amp;N=1204170.727&amp;layers=ch.kantone.cadastralwebmap-farbe,ch.swisstopo.amtliches-strassenverzeichnis,ch.bfs.gebaeude_wohnungs_register,KML||https://tinyurl.com/yy7ya4g9/GR/3955_bdg_erw.kml" TargetMode="External"/><Relationship Id="rId404" Type="http://schemas.openxmlformats.org/officeDocument/2006/relationships/hyperlink" Target="https://map.geo.admin.ch/?zoom=13&amp;E=2763601.601&amp;N=1203987.641&amp;layers=ch.kantone.cadastralwebmap-farbe,ch.swisstopo.amtliches-strassenverzeichnis,ch.bfs.gebaeude_wohnungs_register,KML||https://tinyurl.com/yy7ya4g9/GR/3955_bdg_erw.kml" TargetMode="External"/><Relationship Id="rId446" Type="http://schemas.openxmlformats.org/officeDocument/2006/relationships/hyperlink" Target="https://map.geo.admin.ch/?zoom=13&amp;E=2716495.265&amp;N=1179878.997&amp;layers=ch.kantone.cadastralwebmap-farbe,ch.swisstopo.amtliches-strassenverzeichnis,ch.bfs.gebaeude_wohnungs_register,KML||https://tinyurl.com/yy7ya4g9/GR/3987_bdg_erw.kml" TargetMode="External"/><Relationship Id="rId250" Type="http://schemas.openxmlformats.org/officeDocument/2006/relationships/hyperlink" Target="https://map.geo.admin.ch/?zoom=13&amp;E=2785607.51&amp;N=1153924.064&amp;layers=ch.kantone.cadastralwebmap-farbe,ch.swisstopo.amtliches-strassenverzeichnis,ch.bfs.gebaeude_wohnungs_register,KML||https://tinyurl.com/yy7ya4g9/GR/3782_bdg_erw.kml" TargetMode="External"/><Relationship Id="rId292" Type="http://schemas.openxmlformats.org/officeDocument/2006/relationships/hyperlink" Target="https://map.geo.admin.ch/?zoom=13&amp;E=2784382.562&amp;N=1153327.602&amp;layers=ch.kantone.cadastralwebmap-farbe,ch.swisstopo.amtliches-strassenverzeichnis,ch.bfs.gebaeude_wohnungs_register,KML||https://tinyurl.com/yy7ya4g9/GR/3782_bdg_erw.kml" TargetMode="External"/><Relationship Id="rId306" Type="http://schemas.openxmlformats.org/officeDocument/2006/relationships/hyperlink" Target="https://map.geo.admin.ch/?zoom=13&amp;E=2785968.671&amp;N=1153857.469&amp;layers=ch.kantone.cadastralwebmap-farbe,ch.swisstopo.amtliches-strassenverzeichnis,ch.bfs.gebaeude_wohnungs_register,KML||https://tinyurl.com/yy7ya4g9/GR/3782_bdg_erw.kml" TargetMode="External"/><Relationship Id="rId45" Type="http://schemas.openxmlformats.org/officeDocument/2006/relationships/hyperlink" Target="https://map.geo.admin.ch/?zoom=13&amp;E=2802505.267&amp;N=1133080.342&amp;layers=ch.kantone.cadastralwebmap-farbe,ch.swisstopo.amtliches-strassenverzeichnis,ch.bfs.gebaeude_wohnungs_register,KML||https://tinyurl.com/yy7ya4g9/GR/3561_bdg_erw.kml" TargetMode="External"/><Relationship Id="rId87" Type="http://schemas.openxmlformats.org/officeDocument/2006/relationships/hyperlink" Target="https://map.geo.admin.ch/?zoom=13&amp;E=2732526.07&amp;N=1175527.325&amp;layers=ch.kantone.cadastralwebmap-farbe,ch.swisstopo.amtliches-strassenverzeichnis,ch.bfs.gebaeude_wohnungs_register,KML||https://tinyurl.com/yy7ya4g9/GR/3618_bdg_erw.kml" TargetMode="External"/><Relationship Id="rId110" Type="http://schemas.openxmlformats.org/officeDocument/2006/relationships/hyperlink" Target="https://map.geo.admin.ch/?zoom=13&amp;E=2735008.861&amp;N=1182138.633&amp;layers=ch.kantone.cadastralwebmap-farbe,ch.swisstopo.amtliches-strassenverzeichnis,ch.bfs.gebaeude_wohnungs_register,KML||https://tinyurl.com/yy7ya4g9/GR/3619_bdg_erw.kml" TargetMode="External"/><Relationship Id="rId348" Type="http://schemas.openxmlformats.org/officeDocument/2006/relationships/hyperlink" Target="https://map.geo.admin.ch/?zoom=13&amp;E=2731220.201&amp;N=1124395.893&amp;layers=ch.kantone.cadastralwebmap-farbe,ch.swisstopo.amtliches-strassenverzeichnis,ch.bfs.gebaeude_wohnungs_register,KML||https://tinyurl.com/yy7ya4g9/GR/3805_bdg_erw.kml" TargetMode="External"/><Relationship Id="rId152" Type="http://schemas.openxmlformats.org/officeDocument/2006/relationships/hyperlink" Target="https://map.geo.admin.ch/?zoom=13&amp;E=2753207.399&amp;N=1177853.023&amp;layers=ch.kantone.cadastralwebmap-farbe,ch.swisstopo.amtliches-strassenverzeichnis,ch.bfs.gebaeude_wohnungs_register,KML||https://tinyurl.com/yy7ya4g9/GR/3673_bdg_erw.kml" TargetMode="External"/><Relationship Id="rId194" Type="http://schemas.openxmlformats.org/officeDocument/2006/relationships/hyperlink" Target="https://map.geo.admin.ch/?zoom=13&amp;E=2785378.605&amp;N=1153928.644&amp;layers=ch.kantone.cadastralwebmap-farbe,ch.swisstopo.amtliches-strassenverzeichnis,ch.bfs.gebaeude_wohnungs_register,KML||https://tinyurl.com/yy7ya4g9/GR/3782_bdg_erw.kml" TargetMode="External"/><Relationship Id="rId208" Type="http://schemas.openxmlformats.org/officeDocument/2006/relationships/hyperlink" Target="https://map.geo.admin.ch/?zoom=13&amp;E=2785352.209&amp;N=1153615.364&amp;layers=ch.kantone.cadastralwebmap-farbe,ch.swisstopo.amtliches-strassenverzeichnis,ch.bfs.gebaeude_wohnungs_register,KML||https://tinyurl.com/yy7ya4g9/GR/3782_bdg_erw.kml" TargetMode="External"/><Relationship Id="rId415" Type="http://schemas.openxmlformats.org/officeDocument/2006/relationships/hyperlink" Target="https://map.geo.admin.ch/?zoom=13&amp;E=2761213.748&amp;N=1204070.931&amp;layers=ch.kantone.cadastralwebmap-farbe,ch.swisstopo.amtliches-strassenverzeichnis,ch.bfs.gebaeude_wohnungs_register,KML||https://tinyurl.com/yy7ya4g9/GR/3955_bdg_erw.kml" TargetMode="External"/><Relationship Id="rId261" Type="http://schemas.openxmlformats.org/officeDocument/2006/relationships/hyperlink" Target="https://map.geo.admin.ch/?zoom=13&amp;E=2785687.791&amp;N=1154555.266&amp;layers=ch.kantone.cadastralwebmap-farbe,ch.swisstopo.amtliches-strassenverzeichnis,ch.bfs.gebaeude_wohnungs_register,KML||https://tinyurl.com/yy7ya4g9/GR/3782_bdg_erw.kml" TargetMode="External"/><Relationship Id="rId14" Type="http://schemas.openxmlformats.org/officeDocument/2006/relationships/hyperlink" Target="https://map.geo.admin.ch/?zoom=13&amp;E=2806770.314&amp;N=1126759.083&amp;layers=ch.kantone.cadastralwebmap-farbe,ch.swisstopo.amtliches-strassenverzeichnis,ch.bfs.gebaeude_wohnungs_register,KML||https://tinyurl.com/yy7ya4g9/GR/3551_bdg_erw.kml" TargetMode="External"/><Relationship Id="rId56" Type="http://schemas.openxmlformats.org/officeDocument/2006/relationships/hyperlink" Target="https://map.geo.admin.ch/?zoom=13&amp;E=2801611.483&amp;N=1133180.291&amp;layers=ch.kantone.cadastralwebmap-farbe,ch.swisstopo.amtliches-strassenverzeichnis,ch.bfs.gebaeude_wohnungs_register,KML||https://tinyurl.com/yy7ya4g9/GR/3561_bdg_erw.kml" TargetMode="External"/><Relationship Id="rId317" Type="http://schemas.openxmlformats.org/officeDocument/2006/relationships/hyperlink" Target="https://map.geo.admin.ch/?zoom=13&amp;E=2788632.711&amp;N=1152635.174&amp;layers=ch.kantone.cadastralwebmap-farbe,ch.swisstopo.amtliches-strassenverzeichnis,ch.bfs.gebaeude_wohnungs_register,KML||https://tinyurl.com/yy7ya4g9/GR/3784_bdg_erw.kml" TargetMode="External"/><Relationship Id="rId359" Type="http://schemas.openxmlformats.org/officeDocument/2006/relationships/hyperlink" Target="https://map.geo.admin.ch/?zoom=13&amp;E=2733716.429&amp;N=1127422.934&amp;layers=ch.kantone.cadastralwebmap-farbe,ch.swisstopo.amtliches-strassenverzeichnis,ch.bfs.gebaeude_wohnungs_register,KML||https://tinyurl.com/yy7ya4g9/GR/3832_bdg_erw.kml" TargetMode="External"/><Relationship Id="rId98" Type="http://schemas.openxmlformats.org/officeDocument/2006/relationships/hyperlink" Target="https://map.geo.admin.ch/?zoom=13&amp;E=2735482.278&amp;N=1175523.167&amp;layers=ch.kantone.cadastralwebmap-farbe,ch.swisstopo.amtliches-strassenverzeichnis,ch.bfs.gebaeude_wohnungs_register,KML||https://tinyurl.com/yy7ya4g9/GR/3619_bdg_erw.kml" TargetMode="External"/><Relationship Id="rId121" Type="http://schemas.openxmlformats.org/officeDocument/2006/relationships/hyperlink" Target="https://map.geo.admin.ch/?zoom=13&amp;E=2754456.668&amp;N=1176256.824&amp;layers=ch.kantone.cadastralwebmap-farbe,ch.swisstopo.amtliches-strassenverzeichnis,ch.bfs.gebaeude_wohnungs_register,KML||https://tinyurl.com/yy7ya4g9/GR/3638_bdg_erw.kml" TargetMode="External"/><Relationship Id="rId163" Type="http://schemas.openxmlformats.org/officeDocument/2006/relationships/hyperlink" Target="https://map.geo.admin.ch/?zoom=13&amp;E=2747668.951&amp;N=1159668.58&amp;layers=ch.kantone.cadastralwebmap-farbe,ch.swisstopo.amtliches-strassenverzeichnis,ch.bfs.gebaeude_wohnungs_register,KML||https://tinyurl.com/yy7ya4g9/GR/3695_bdg_erw.kml" TargetMode="External"/><Relationship Id="rId219" Type="http://schemas.openxmlformats.org/officeDocument/2006/relationships/hyperlink" Target="https://map.geo.admin.ch/?zoom=13&amp;E=2783049.842&amp;N=1154481.054&amp;layers=ch.kantone.cadastralwebmap-farbe,ch.swisstopo.amtliches-strassenverzeichnis,ch.bfs.gebaeude_wohnungs_register,KML||https://tinyurl.com/yy7ya4g9/GR/3782_bdg_erw.kml" TargetMode="External"/><Relationship Id="rId370" Type="http://schemas.openxmlformats.org/officeDocument/2006/relationships/hyperlink" Target="https://map.geo.admin.ch/?zoom=13&amp;E=2757315.851&amp;N=1182936.567&amp;layers=ch.kantone.cadastralwebmap-farbe,ch.swisstopo.amtliches-strassenverzeichnis,ch.bfs.gebaeude_wohnungs_register,KML||https://tinyurl.com/yy7ya4g9/GR/3911_bdg_erw.kml" TargetMode="External"/><Relationship Id="rId426" Type="http://schemas.openxmlformats.org/officeDocument/2006/relationships/hyperlink" Target="https://map.geo.admin.ch/?zoom=13&amp;E=2762608.182&amp;N=1201420.955&amp;layers=ch.kantone.cadastralwebmap-farbe,ch.swisstopo.amtliches-strassenverzeichnis,ch.bfs.gebaeude_wohnungs_register,KML||https://tinyurl.com/yy7ya4g9/GR/3955_bdg_erw.kml" TargetMode="External"/><Relationship Id="rId230" Type="http://schemas.openxmlformats.org/officeDocument/2006/relationships/hyperlink" Target="https://map.geo.admin.ch/?zoom=13&amp;E=2785764.277&amp;N=1154291.407&amp;layers=ch.kantone.cadastralwebmap-farbe,ch.swisstopo.amtliches-strassenverzeichnis,ch.bfs.gebaeude_wohnungs_register,KML||https://tinyurl.com/yy7ya4g9/GR/3782_bdg_erw.kml" TargetMode="External"/><Relationship Id="rId25" Type="http://schemas.openxmlformats.org/officeDocument/2006/relationships/hyperlink" Target="https://map.geo.admin.ch/?zoom=13&amp;E=2807597.096&amp;N=1125183.517&amp;layers=ch.kantone.cadastralwebmap-farbe,ch.swisstopo.amtliches-strassenverzeichnis,ch.bfs.gebaeude_wohnungs_register,KML||https://tinyurl.com/yy7ya4g9/GR/3551_bdg_erw.kml" TargetMode="External"/><Relationship Id="rId67" Type="http://schemas.openxmlformats.org/officeDocument/2006/relationships/hyperlink" Target="https://map.geo.admin.ch/?zoom=13&amp;E=2801873.712&amp;N=1135590.054&amp;layers=ch.kantone.cadastralwebmap-farbe,ch.swisstopo.amtliches-strassenverzeichnis,ch.bfs.gebaeude_wohnungs_register,KML||https://tinyurl.com/yy7ya4g9/GR/3561_bdg_erw.kml" TargetMode="External"/><Relationship Id="rId272" Type="http://schemas.openxmlformats.org/officeDocument/2006/relationships/hyperlink" Target="https://map.geo.admin.ch/?zoom=13&amp;E=2785357.902&amp;N=1154172.607&amp;layers=ch.kantone.cadastralwebmap-farbe,ch.swisstopo.amtliches-strassenverzeichnis,ch.bfs.gebaeude_wohnungs_register,KML||https://tinyurl.com/yy7ya4g9/GR/3782_bdg_erw.kml" TargetMode="External"/><Relationship Id="rId328" Type="http://schemas.openxmlformats.org/officeDocument/2006/relationships/hyperlink" Target="https://map.geo.admin.ch/?zoom=13&amp;E=2782496.529&amp;N=1147925.636&amp;layers=ch.kantone.cadastralwebmap-farbe,ch.swisstopo.amtliches-strassenverzeichnis,ch.bfs.gebaeude_wohnungs_register,KML||https://tinyurl.com/yy7ya4g9/GR/3790_bdg_erw.kml" TargetMode="External"/><Relationship Id="rId132" Type="http://schemas.openxmlformats.org/officeDocument/2006/relationships/hyperlink" Target="https://map.geo.admin.ch/?zoom=13&amp;E=2752220.426&amp;N=1178361.068&amp;layers=ch.kantone.cadastralwebmap-farbe,ch.swisstopo.amtliches-strassenverzeichnis,ch.bfs.gebaeude_wohnungs_register,KML||https://tinyurl.com/yy7ya4g9/GR/3661_bdg_erw.kml" TargetMode="External"/><Relationship Id="rId174" Type="http://schemas.openxmlformats.org/officeDocument/2006/relationships/hyperlink" Target="https://map.geo.admin.ch/?zoom=13&amp;E=2785377.265&amp;N=1153736.369&amp;layers=ch.kantone.cadastralwebmap-farbe,ch.swisstopo.amtliches-strassenverzeichnis,ch.bfs.gebaeude_wohnungs_register,KML||https://tinyurl.com/yy7ya4g9/GR/3782_bdg_erw.kml" TargetMode="External"/><Relationship Id="rId381" Type="http://schemas.openxmlformats.org/officeDocument/2006/relationships/hyperlink" Target="https://map.geo.admin.ch/?zoom=13&amp;E=2771499.337&amp;N=1183788.756&amp;layers=ch.kantone.cadastralwebmap-farbe,ch.swisstopo.amtliches-strassenverzeichnis,ch.bfs.gebaeude_wohnungs_register,KML||https://tinyurl.com/yy7ya4g9/GR/3921_bdg_erw.kml" TargetMode="External"/><Relationship Id="rId241" Type="http://schemas.openxmlformats.org/officeDocument/2006/relationships/hyperlink" Target="https://map.geo.admin.ch/?zoom=13&amp;E=2786142.299&amp;N=1154205.448&amp;layers=ch.kantone.cadastralwebmap-farbe,ch.swisstopo.amtliches-strassenverzeichnis,ch.bfs.gebaeude_wohnungs_register,KML||https://tinyurl.com/yy7ya4g9/GR/3782_bdg_erw.kml" TargetMode="External"/><Relationship Id="rId437" Type="http://schemas.openxmlformats.org/officeDocument/2006/relationships/hyperlink" Target="https://map.geo.admin.ch/?zoom=13&amp;E=2714702.118&amp;N=1176203.418&amp;layers=ch.kantone.cadastralwebmap-farbe,ch.swisstopo.amtliches-strassenverzeichnis,ch.bfs.gebaeude_wohnungs_register,KML||https://tinyurl.com/yy7ya4g9/GR/3985_bdg_erw.kml" TargetMode="External"/><Relationship Id="rId36" Type="http://schemas.openxmlformats.org/officeDocument/2006/relationships/hyperlink" Target="https://map.geo.admin.ch/?zoom=13&amp;E=2806942.689&amp;N=1126671.053&amp;layers=ch.kantone.cadastralwebmap-farbe,ch.swisstopo.amtliches-strassenverzeichnis,ch.bfs.gebaeude_wohnungs_register,KML||https://tinyurl.com/yy7ya4g9/GR/3551_bdg_erw.kml" TargetMode="External"/><Relationship Id="rId283" Type="http://schemas.openxmlformats.org/officeDocument/2006/relationships/hyperlink" Target="https://map.geo.admin.ch/?zoom=13&amp;E=2786661.817&amp;N=1152397.931&amp;layers=ch.kantone.cadastralwebmap-farbe,ch.swisstopo.amtliches-strassenverzeichnis,ch.bfs.gebaeude_wohnungs_register,KML||https://tinyurl.com/yy7ya4g9/GR/3782_bdg_erw.kml" TargetMode="External"/><Relationship Id="rId339" Type="http://schemas.openxmlformats.org/officeDocument/2006/relationships/hyperlink" Target="https://map.geo.admin.ch/?zoom=13&amp;E=2763070.553&amp;N=1133917.322&amp;layers=ch.kantone.cadastralwebmap-farbe,ch.swisstopo.amtliches-strassenverzeichnis,ch.bfs.gebaeude_wohnungs_register,KML||https://tinyurl.com/yy7ya4g9/GR/3792_bdg_erw.kml" TargetMode="External"/><Relationship Id="rId78" Type="http://schemas.openxmlformats.org/officeDocument/2006/relationships/hyperlink" Target="https://map.geo.admin.ch/?zoom=13&amp;E=2733379.304&amp;N=1175926.395&amp;layers=ch.kantone.cadastralwebmap-farbe,ch.swisstopo.amtliches-strassenverzeichnis,ch.bfs.gebaeude_wohnungs_register,KML||https://tinyurl.com/yy7ya4g9/GR/3618_bdg_erw.kml" TargetMode="External"/><Relationship Id="rId101" Type="http://schemas.openxmlformats.org/officeDocument/2006/relationships/hyperlink" Target="https://map.geo.admin.ch/?zoom=13&amp;E=2730570.453&amp;N=1182202.635&amp;layers=ch.kantone.cadastralwebmap-farbe,ch.swisstopo.amtliches-strassenverzeichnis,ch.bfs.gebaeude_wohnungs_register,KML||https://tinyurl.com/yy7ya4g9/GR/3619_bdg_erw.kml" TargetMode="External"/><Relationship Id="rId143" Type="http://schemas.openxmlformats.org/officeDocument/2006/relationships/hyperlink" Target="https://map.geo.admin.ch/?zoom=13&amp;E=2741589.316&amp;N=1168968.076&amp;layers=ch.kantone.cadastralwebmap-farbe,ch.swisstopo.amtliches-strassenverzeichnis,ch.bfs.gebaeude_wohnungs_register,KML||https://tinyurl.com/yy7ya4g9/GR/3672_bdg_erw.kml" TargetMode="External"/><Relationship Id="rId185" Type="http://schemas.openxmlformats.org/officeDocument/2006/relationships/hyperlink" Target="https://map.geo.admin.ch/?zoom=13&amp;E=2786284.912&amp;N=1153854.308&amp;layers=ch.kantone.cadastralwebmap-farbe,ch.swisstopo.amtliches-strassenverzeichnis,ch.bfs.gebaeude_wohnungs_register,KML||https://tinyurl.com/yy7ya4g9/GR/3782_bdg_erw.kml" TargetMode="External"/><Relationship Id="rId350" Type="http://schemas.openxmlformats.org/officeDocument/2006/relationships/hyperlink" Target="https://map.geo.admin.ch/?zoom=13&amp;E=2731494.023&amp;N=1125225.504&amp;layers=ch.kantone.cadastralwebmap-farbe,ch.swisstopo.amtliches-strassenverzeichnis,ch.bfs.gebaeude_wohnungs_register,KML||https://tinyurl.com/yy7ya4g9/GR/3810_bdg_erw.kml" TargetMode="External"/><Relationship Id="rId406" Type="http://schemas.openxmlformats.org/officeDocument/2006/relationships/hyperlink" Target="https://map.geo.admin.ch/?zoom=13&amp;E=2760234.673&amp;N=1204116.713&amp;layers=ch.kantone.cadastralwebmap-farbe,ch.swisstopo.amtliches-strassenverzeichnis,ch.bfs.gebaeude_wohnungs_register,KML||https://tinyurl.com/yy7ya4g9/GR/3955_bdg_erw.kml" TargetMode="External"/><Relationship Id="rId9" Type="http://schemas.openxmlformats.org/officeDocument/2006/relationships/hyperlink" Target="https://map.geo.admin.ch/?zoom=13&amp;E=2760971.313&amp;N=1176949.981&amp;layers=ch.kantone.cadastralwebmap-farbe,ch.swisstopo.amtliches-strassenverzeichnis,ch.bfs.gebaeude_wohnungs_register,KML||https://tinyurl.com/yy7ya4g9/GR/3506_bdg_erw.kml" TargetMode="External"/><Relationship Id="rId210" Type="http://schemas.openxmlformats.org/officeDocument/2006/relationships/hyperlink" Target="https://map.geo.admin.ch/?zoom=13&amp;E=2784298.114&amp;N=1154655.242&amp;layers=ch.kantone.cadastralwebmap-farbe,ch.swisstopo.amtliches-strassenverzeichnis,ch.bfs.gebaeude_wohnungs_register,KML||https://tinyurl.com/yy7ya4g9/GR/3782_bdg_erw.kml" TargetMode="External"/><Relationship Id="rId392" Type="http://schemas.openxmlformats.org/officeDocument/2006/relationships/hyperlink" Target="https://map.geo.admin.ch/?zoom=13&amp;E=2762210.721&amp;N=1201528.427&amp;layers=ch.kantone.cadastralwebmap-farbe,ch.swisstopo.amtliches-strassenverzeichnis,ch.bfs.gebaeude_wohnungs_register,KML||https://tinyurl.com/yy7ya4g9/GR/3955_bdg_erw.kml" TargetMode="External"/><Relationship Id="rId448" Type="http://schemas.openxmlformats.org/officeDocument/2006/relationships/hyperlink" Target="https://map.geo.admin.ch/?zoom=13&amp;E=2731712.757&amp;N=1181183.305&amp;layers=ch.kantone.cadastralwebmap-farbe,ch.swisstopo.amtliches-strassenverzeichnis,ch.bfs.gebaeude_wohnungs_register,KML||https://tinyurl.com/yy7ya4g9/GR/3988_bdg_erw.kml" TargetMode="External"/><Relationship Id="rId252" Type="http://schemas.openxmlformats.org/officeDocument/2006/relationships/hyperlink" Target="https://map.geo.admin.ch/?zoom=13&amp;E=2786716.36&amp;N=1152414.302&amp;layers=ch.kantone.cadastralwebmap-farbe,ch.swisstopo.amtliches-strassenverzeichnis,ch.bfs.gebaeude_wohnungs_register,KML||https://tinyurl.com/yy7ya4g9/GR/3782_bdg_erw.kml" TargetMode="External"/><Relationship Id="rId294" Type="http://schemas.openxmlformats.org/officeDocument/2006/relationships/hyperlink" Target="https://map.geo.admin.ch/?zoom=13&amp;E=2785871.56&amp;N=1154207.359&amp;layers=ch.kantone.cadastralwebmap-farbe,ch.swisstopo.amtliches-strassenverzeichnis,ch.bfs.gebaeude_wohnungs_register,KML||https://tinyurl.com/yy7ya4g9/GR/3782_bdg_erw.kml" TargetMode="External"/><Relationship Id="rId308" Type="http://schemas.openxmlformats.org/officeDocument/2006/relationships/hyperlink" Target="https://map.geo.admin.ch/?zoom=13&amp;E=2784136.482&amp;N=1155015.793&amp;layers=ch.kantone.cadastralwebmap-farbe,ch.swisstopo.amtliches-strassenverzeichnis,ch.bfs.gebaeude_wohnungs_register,KML||https://tinyurl.com/yy7ya4g9/GR/3782_bdg_erw.kml" TargetMode="External"/><Relationship Id="rId47" Type="http://schemas.openxmlformats.org/officeDocument/2006/relationships/hyperlink" Target="https://map.geo.admin.ch/?zoom=13&amp;E=2801703.277&amp;N=1134968.706&amp;layers=ch.kantone.cadastralwebmap-farbe,ch.swisstopo.amtliches-strassenverzeichnis,ch.bfs.gebaeude_wohnungs_register,KML||https://tinyurl.com/yy7ya4g9/GR/3561_bdg_erw.kml" TargetMode="External"/><Relationship Id="rId89" Type="http://schemas.openxmlformats.org/officeDocument/2006/relationships/hyperlink" Target="https://map.geo.admin.ch/?zoom=13&amp;E=2726351.416&amp;N=1167674.015&amp;layers=ch.kantone.cadastralwebmap-farbe,ch.swisstopo.amtliches-strassenverzeichnis,ch.bfs.gebaeude_wohnungs_register,KML||https://tinyurl.com/yy7ya4g9/GR/3618_bdg_erw.kml" TargetMode="External"/><Relationship Id="rId112" Type="http://schemas.openxmlformats.org/officeDocument/2006/relationships/hyperlink" Target="https://map.geo.admin.ch/?zoom=13&amp;E=2732165.852&amp;N=1185072.226&amp;layers=ch.kantone.cadastralwebmap-farbe,ch.swisstopo.amtliches-strassenverzeichnis,ch.bfs.gebaeude_wohnungs_register,KML||https://tinyurl.com/yy7ya4g9/GR/3619_bdg_erw.kml" TargetMode="External"/><Relationship Id="rId154" Type="http://schemas.openxmlformats.org/officeDocument/2006/relationships/hyperlink" Target="https://map.geo.admin.ch/?zoom=13&amp;E=2753284.974&amp;N=1178158.172&amp;layers=ch.kantone.cadastralwebmap-farbe,ch.swisstopo.amtliches-strassenverzeichnis,ch.bfs.gebaeude_wohnungs_register,KML||https://tinyurl.com/yy7ya4g9/GR/3673_bdg_erw.kml" TargetMode="External"/><Relationship Id="rId361" Type="http://schemas.openxmlformats.org/officeDocument/2006/relationships/hyperlink" Target="https://map.geo.admin.ch/?zoom=13&amp;E=2733735.365&amp;N=1127489.016&amp;layers=ch.kantone.cadastralwebmap-farbe,ch.swisstopo.amtliches-strassenverzeichnis,ch.bfs.gebaeude_wohnungs_register,KML||https://tinyurl.com/yy7ya4g9/GR/3832_bdg_erw.kml" TargetMode="External"/><Relationship Id="rId196" Type="http://schemas.openxmlformats.org/officeDocument/2006/relationships/hyperlink" Target="https://map.geo.admin.ch/?zoom=13&amp;E=2788739.183&amp;N=1151993.922&amp;layers=ch.kantone.cadastralwebmap-farbe,ch.swisstopo.amtliches-strassenverzeichnis,ch.bfs.gebaeude_wohnungs_register,KML||https://tinyurl.com/yy7ya4g9/GR/3782_bdg_erw.kml" TargetMode="External"/><Relationship Id="rId417" Type="http://schemas.openxmlformats.org/officeDocument/2006/relationships/hyperlink" Target="https://map.geo.admin.ch/?zoom=13&amp;E=2762185.283&amp;N=1201713.102&amp;layers=ch.kantone.cadastralwebmap-farbe,ch.swisstopo.amtliches-strassenverzeichnis,ch.bfs.gebaeude_wohnungs_register,KML||https://tinyurl.com/yy7ya4g9/GR/3955_bdg_erw.kml" TargetMode="External"/><Relationship Id="rId16" Type="http://schemas.openxmlformats.org/officeDocument/2006/relationships/hyperlink" Target="https://map.geo.admin.ch/?zoom=13&amp;E=2809458.661&amp;N=1125693.238&amp;layers=ch.kantone.cadastralwebmap-farbe,ch.swisstopo.amtliches-strassenverzeichnis,ch.bfs.gebaeude_wohnungs_register,KML||https://tinyurl.com/yy7ya4g9/GR/3551_bdg_erw.kml" TargetMode="External"/><Relationship Id="rId221" Type="http://schemas.openxmlformats.org/officeDocument/2006/relationships/hyperlink" Target="https://map.geo.admin.ch/?zoom=13&amp;E=2782390.134&amp;N=1155810.224&amp;layers=ch.kantone.cadastralwebmap-farbe,ch.swisstopo.amtliches-strassenverzeichnis,ch.bfs.gebaeude_wohnungs_register,KML||https://tinyurl.com/yy7ya4g9/GR/3782_bdg_erw.kml" TargetMode="External"/><Relationship Id="rId263" Type="http://schemas.openxmlformats.org/officeDocument/2006/relationships/hyperlink" Target="https://map.geo.admin.ch/?zoom=13&amp;E=2785247.043&amp;N=1153815.847&amp;layers=ch.kantone.cadastralwebmap-farbe,ch.swisstopo.amtliches-strassenverzeichnis,ch.bfs.gebaeude_wohnungs_register,KML||https://tinyurl.com/yy7ya4g9/GR/3782_bdg_erw.kml" TargetMode="External"/><Relationship Id="rId319" Type="http://schemas.openxmlformats.org/officeDocument/2006/relationships/hyperlink" Target="https://map.geo.admin.ch/?zoom=13&amp;E=2789374.585&amp;N=1151649.813&amp;layers=ch.kantone.cadastralwebmap-farbe,ch.swisstopo.amtliches-strassenverzeichnis,ch.bfs.gebaeude_wohnungs_register,KML||https://tinyurl.com/yy7ya4g9/GR/3784_bdg_erw.kml" TargetMode="External"/><Relationship Id="rId58" Type="http://schemas.openxmlformats.org/officeDocument/2006/relationships/hyperlink" Target="https://map.geo.admin.ch/?zoom=13&amp;E=2802837.205&amp;N=1132139.169&amp;layers=ch.kantone.cadastralwebmap-farbe,ch.swisstopo.amtliches-strassenverzeichnis,ch.bfs.gebaeude_wohnungs_register,KML||https://tinyurl.com/yy7ya4g9/GR/3561_bdg_erw.kml" TargetMode="External"/><Relationship Id="rId123" Type="http://schemas.openxmlformats.org/officeDocument/2006/relationships/hyperlink" Target="https://map.geo.admin.ch/?zoom=13&amp;E=2750155.822&amp;N=1175304.357&amp;layers=ch.kantone.cadastralwebmap-farbe,ch.swisstopo.amtliches-strassenverzeichnis,ch.bfs.gebaeude_wohnungs_register,KML||https://tinyurl.com/yy7ya4g9/GR/3661_bdg_erw.kml" TargetMode="External"/><Relationship Id="rId330" Type="http://schemas.openxmlformats.org/officeDocument/2006/relationships/hyperlink" Target="https://map.geo.admin.ch/?zoom=13&amp;E=2789409.004&amp;N=1164007.28&amp;layers=ch.kantone.cadastralwebmap-farbe,ch.swisstopo.amtliches-strassenverzeichnis,ch.bfs.gebaeude_wohnungs_register,KML||https://tinyurl.com/yy7ya4g9/GR/3791_bdg_erw.kml" TargetMode="External"/><Relationship Id="rId165" Type="http://schemas.openxmlformats.org/officeDocument/2006/relationships/hyperlink" Target="https://map.geo.admin.ch/?zoom=13&amp;E=2753650.732&amp;N=1167836.015&amp;layers=ch.kantone.cadastralwebmap-farbe,ch.swisstopo.amtliches-strassenverzeichnis,ch.bfs.gebaeude_wohnungs_register,KML||https://tinyurl.com/yy7ya4g9/GR/3712_bdg_erw.kml" TargetMode="External"/><Relationship Id="rId372" Type="http://schemas.openxmlformats.org/officeDocument/2006/relationships/hyperlink" Target="https://map.geo.admin.ch/?zoom=13&amp;E=2760939.52&amp;N=1188654.804&amp;layers=ch.kantone.cadastralwebmap-farbe,ch.swisstopo.amtliches-strassenverzeichnis,ch.bfs.gebaeude_wohnungs_register,KML||https://tinyurl.com/yy7ya4g9/GR/3911_bdg_erw.kml" TargetMode="External"/><Relationship Id="rId428" Type="http://schemas.openxmlformats.org/officeDocument/2006/relationships/hyperlink" Target="https://map.geo.admin.ch/?zoom=13&amp;E=2761352.691&amp;N=1203460.446&amp;layers=ch.kantone.cadastralwebmap-farbe,ch.swisstopo.amtliches-strassenverzeichnis,ch.bfs.gebaeude_wohnungs_register,KML||https://tinyurl.com/yy7ya4g9/GR/3955_bdg_erw.kml" TargetMode="External"/><Relationship Id="rId232" Type="http://schemas.openxmlformats.org/officeDocument/2006/relationships/hyperlink" Target="https://map.geo.admin.ch/?zoom=13&amp;E=2785369.236&amp;N=1154031.847&amp;layers=ch.kantone.cadastralwebmap-farbe,ch.swisstopo.amtliches-strassenverzeichnis,ch.bfs.gebaeude_wohnungs_register,KML||https://tinyurl.com/yy7ya4g9/GR/3782_bdg_erw.kml" TargetMode="External"/><Relationship Id="rId274" Type="http://schemas.openxmlformats.org/officeDocument/2006/relationships/hyperlink" Target="https://map.geo.admin.ch/?zoom=13&amp;E=2785962.298&amp;N=1154341.978&amp;layers=ch.kantone.cadastralwebmap-farbe,ch.swisstopo.amtliches-strassenverzeichnis,ch.bfs.gebaeude_wohnungs_register,KML||https://tinyurl.com/yy7ya4g9/GR/3782_bdg_erw.kml" TargetMode="External"/><Relationship Id="rId27" Type="http://schemas.openxmlformats.org/officeDocument/2006/relationships/hyperlink" Target="https://map.geo.admin.ch/?zoom=13&amp;E=2805558.18&amp;N=1128056.746&amp;layers=ch.kantone.cadastralwebmap-farbe,ch.swisstopo.amtliches-strassenverzeichnis,ch.bfs.gebaeude_wohnungs_register,KML||https://tinyurl.com/yy7ya4g9/GR/3551_bdg_erw.kml" TargetMode="External"/><Relationship Id="rId69" Type="http://schemas.openxmlformats.org/officeDocument/2006/relationships/hyperlink" Target="https://map.geo.admin.ch/?zoom=13&amp;E=2738187.3&amp;N=1185558.368&amp;layers=ch.kantone.cadastralwebmap-farbe,ch.swisstopo.amtliches-strassenverzeichnis,ch.bfs.gebaeude_wohnungs_register,KML||https://tinyurl.com/yy7ya4g9/GR/3575_bdg_erw.kml" TargetMode="External"/><Relationship Id="rId134" Type="http://schemas.openxmlformats.org/officeDocument/2006/relationships/hyperlink" Target="https://map.geo.admin.ch/?zoom=13&amp;E=2751570.02&amp;N=1176341.649&amp;layers=ch.kantone.cadastralwebmap-farbe,ch.swisstopo.amtliches-strassenverzeichnis,ch.bfs.gebaeude_wohnungs_register,KML||https://tinyurl.com/yy7ya4g9/GR/3661_bdg_erw.kml" TargetMode="External"/><Relationship Id="rId80" Type="http://schemas.openxmlformats.org/officeDocument/2006/relationships/hyperlink" Target="https://map.geo.admin.ch/?zoom=13&amp;E=2731654.026&amp;N=1174626.992&amp;layers=ch.kantone.cadastralwebmap-farbe,ch.swisstopo.amtliches-strassenverzeichnis,ch.bfs.gebaeude_wohnungs_register,KML||https://tinyurl.com/yy7ya4g9/GR/3618_bdg_erw.kml" TargetMode="External"/><Relationship Id="rId176" Type="http://schemas.openxmlformats.org/officeDocument/2006/relationships/hyperlink" Target="https://map.geo.admin.ch/?zoom=13&amp;E=2785396.249&amp;N=1153762.525&amp;layers=ch.kantone.cadastralwebmap-farbe,ch.swisstopo.amtliches-strassenverzeichnis,ch.bfs.gebaeude_wohnungs_register,KML||https://tinyurl.com/yy7ya4g9/GR/3782_bdg_erw.kml" TargetMode="External"/><Relationship Id="rId341" Type="http://schemas.openxmlformats.org/officeDocument/2006/relationships/hyperlink" Target="https://map.geo.admin.ch/?zoom=13&amp;E=2766212.381&amp;N=1137193.293&amp;layers=ch.kantone.cadastralwebmap-farbe,ch.swisstopo.amtliches-strassenverzeichnis,ch.bfs.gebaeude_wohnungs_register,KML||https://tinyurl.com/yy7ya4g9/GR/3792_bdg_erw.kml" TargetMode="External"/><Relationship Id="rId383" Type="http://schemas.openxmlformats.org/officeDocument/2006/relationships/hyperlink" Target="https://map.geo.admin.ch/?zoom=13&amp;E=2765433.21&amp;N=1187528.731&amp;layers=ch.kantone.cadastralwebmap-farbe,ch.swisstopo.amtliches-strassenverzeichnis,ch.bfs.gebaeude_wohnungs_register,KML||https://tinyurl.com/yy7ya4g9/GR/3932_bdg_erw.kml" TargetMode="External"/><Relationship Id="rId439" Type="http://schemas.openxmlformats.org/officeDocument/2006/relationships/hyperlink" Target="https://map.geo.admin.ch/?zoom=13&amp;E=2720731.92&amp;N=1179155.385&amp;layers=ch.kantone.cadastralwebmap-farbe,ch.swisstopo.amtliches-strassenverzeichnis,ch.bfs.gebaeude_wohnungs_register,KML||https://tinyurl.com/yy7ya4g9/GR/3987_bdg_erw.kml" TargetMode="External"/><Relationship Id="rId201" Type="http://schemas.openxmlformats.org/officeDocument/2006/relationships/hyperlink" Target="https://map.geo.admin.ch/?zoom=13&amp;E=2785517.883&amp;N=1154474.93&amp;layers=ch.kantone.cadastralwebmap-farbe,ch.swisstopo.amtliches-strassenverzeichnis,ch.bfs.gebaeude_wohnungs_register,KML||https://tinyurl.com/yy7ya4g9/GR/3782_bdg_erw.kml" TargetMode="External"/><Relationship Id="rId243" Type="http://schemas.openxmlformats.org/officeDocument/2006/relationships/hyperlink" Target="https://map.geo.admin.ch/?zoom=13&amp;E=2786445.188&amp;N=1154143.753&amp;layers=ch.kantone.cadastralwebmap-farbe,ch.swisstopo.amtliches-strassenverzeichnis,ch.bfs.gebaeude_wohnungs_register,KML||https://tinyurl.com/yy7ya4g9/GR/3782_bdg_erw.kml" TargetMode="External"/><Relationship Id="rId285" Type="http://schemas.openxmlformats.org/officeDocument/2006/relationships/hyperlink" Target="https://map.geo.admin.ch/?zoom=13&amp;E=2786261.991&amp;N=1154796.283&amp;layers=ch.kantone.cadastralwebmap-farbe,ch.swisstopo.amtliches-strassenverzeichnis,ch.bfs.gebaeude_wohnungs_register,KML||https://tinyurl.com/yy7ya4g9/GR/3782_bdg_erw.kml" TargetMode="External"/><Relationship Id="rId450" Type="http://schemas.openxmlformats.org/officeDocument/2006/relationships/hyperlink" Target="https://map.geo.admin.ch/?zoom=13&amp;E=2729582.52&amp;N=1180245.125&amp;layers=ch.kantone.cadastralwebmap-farbe,ch.swisstopo.amtliches-strassenverzeichnis,ch.bfs.gebaeude_wohnungs_register,KML||https://tinyurl.com/yy7ya4g9/GR/3988_bdg_erw.kml" TargetMode="External"/><Relationship Id="rId38" Type="http://schemas.openxmlformats.org/officeDocument/2006/relationships/hyperlink" Target="https://map.geo.admin.ch/?zoom=13&amp;E=2802401.872&amp;N=1137444.511&amp;layers=ch.kantone.cadastralwebmap-farbe,ch.swisstopo.amtliches-strassenverzeichnis,ch.bfs.gebaeude_wohnungs_register,KML||https://tinyurl.com/yy7ya4g9/GR/3561_bdg_erw.kml" TargetMode="External"/><Relationship Id="rId103" Type="http://schemas.openxmlformats.org/officeDocument/2006/relationships/hyperlink" Target="https://map.geo.admin.ch/?zoom=13&amp;E=2734230.496&amp;N=1181559.103&amp;layers=ch.kantone.cadastralwebmap-farbe,ch.swisstopo.amtliches-strassenverzeichnis,ch.bfs.gebaeude_wohnungs_register,KML||https://tinyurl.com/yy7ya4g9/GR/3619_bdg_erw.kml" TargetMode="External"/><Relationship Id="rId310" Type="http://schemas.openxmlformats.org/officeDocument/2006/relationships/hyperlink" Target="https://map.geo.admin.ch/?zoom=13&amp;E=2788645.57&amp;N=1151949.545&amp;layers=ch.kantone.cadastralwebmap-farbe,ch.swisstopo.amtliches-strassenverzeichnis,ch.bfs.gebaeude_wohnungs_register,KML||https://tinyurl.com/yy7ya4g9/GR/3782_bdg_erw.kml" TargetMode="External"/><Relationship Id="rId91" Type="http://schemas.openxmlformats.org/officeDocument/2006/relationships/hyperlink" Target="https://map.geo.admin.ch/?zoom=13&amp;E=2731351.341&amp;N=1173371.59&amp;layers=ch.kantone.cadastralwebmap-farbe,ch.swisstopo.amtliches-strassenverzeichnis,ch.bfs.gebaeude_wohnungs_register,KML||https://tinyurl.com/yy7ya4g9/GR/3618_bdg_erw.kml" TargetMode="External"/><Relationship Id="rId145" Type="http://schemas.openxmlformats.org/officeDocument/2006/relationships/hyperlink" Target="https://map.geo.admin.ch/?zoom=13&amp;E=2744949.636&amp;N=1178688.357&amp;layers=ch.kantone.cadastralwebmap-farbe,ch.swisstopo.amtliches-strassenverzeichnis,ch.bfs.gebaeude_wohnungs_register,KML||https://tinyurl.com/yy7ya4g9/GR/3672_bdg_erw.kml" TargetMode="External"/><Relationship Id="rId187" Type="http://schemas.openxmlformats.org/officeDocument/2006/relationships/hyperlink" Target="https://map.geo.admin.ch/?zoom=13&amp;E=2785509.79&amp;N=1154237.102&amp;layers=ch.kantone.cadastralwebmap-farbe,ch.swisstopo.amtliches-strassenverzeichnis,ch.bfs.gebaeude_wohnungs_register,KML||https://tinyurl.com/yy7ya4g9/GR/3782_bdg_erw.kml" TargetMode="External"/><Relationship Id="rId352" Type="http://schemas.openxmlformats.org/officeDocument/2006/relationships/hyperlink" Target="https://map.geo.admin.ch/?zoom=13&amp;E=2730314.835&amp;N=1125194.332&amp;layers=ch.kantone.cadastralwebmap-farbe,ch.swisstopo.amtliches-strassenverzeichnis,ch.bfs.gebaeude_wohnungs_register,KML||https://tinyurl.com/yy7ya4g9/GR/3810_bdg_erw.kml" TargetMode="External"/><Relationship Id="rId394" Type="http://schemas.openxmlformats.org/officeDocument/2006/relationships/hyperlink" Target="https://map.geo.admin.ch/?zoom=13&amp;E=2762181.371&amp;N=1201399.373&amp;layers=ch.kantone.cadastralwebmap-farbe,ch.swisstopo.amtliches-strassenverzeichnis,ch.bfs.gebaeude_wohnungs_register,KML||https://tinyurl.com/yy7ya4g9/GR/3955_bdg_erw.kml" TargetMode="External"/><Relationship Id="rId408" Type="http://schemas.openxmlformats.org/officeDocument/2006/relationships/hyperlink" Target="https://map.geo.admin.ch/?zoom=13&amp;E=2762676.484&amp;N=1201900.814&amp;layers=ch.kantone.cadastralwebmap-farbe,ch.swisstopo.amtliches-strassenverzeichnis,ch.bfs.gebaeude_wohnungs_register,KML||https://tinyurl.com/yy7ya4g9/GR/3955_bdg_erw.kml" TargetMode="External"/><Relationship Id="rId212" Type="http://schemas.openxmlformats.org/officeDocument/2006/relationships/hyperlink" Target="https://map.geo.admin.ch/?zoom=13&amp;E=2784667.498&amp;N=1155413.579&amp;layers=ch.kantone.cadastralwebmap-farbe,ch.swisstopo.amtliches-strassenverzeichnis,ch.bfs.gebaeude_wohnungs_register,KML||https://tinyurl.com/yy7ya4g9/GR/3782_bdg_erw.kml" TargetMode="External"/><Relationship Id="rId254" Type="http://schemas.openxmlformats.org/officeDocument/2006/relationships/hyperlink" Target="https://map.geo.admin.ch/?zoom=13&amp;E=2785693.136&amp;N=1154138.084&amp;layers=ch.kantone.cadastralwebmap-farbe,ch.swisstopo.amtliches-strassenverzeichnis,ch.bfs.gebaeude_wohnungs_register,KML||https://tinyurl.com/yy7ya4g9/GR/3782_bdg_erw.kml" TargetMode="External"/><Relationship Id="rId49" Type="http://schemas.openxmlformats.org/officeDocument/2006/relationships/hyperlink" Target="https://map.geo.admin.ch/?zoom=13&amp;E=2801738.459&amp;N=1135162.018&amp;layers=ch.kantone.cadastralwebmap-farbe,ch.swisstopo.amtliches-strassenverzeichnis,ch.bfs.gebaeude_wohnungs_register,KML||https://tinyurl.com/yy7ya4g9/GR/3561_bdg_erw.kml" TargetMode="External"/><Relationship Id="rId114" Type="http://schemas.openxmlformats.org/officeDocument/2006/relationships/hyperlink" Target="https://map.geo.admin.ch/?zoom=13&amp;E=2734076.586&amp;N=1181598.104&amp;layers=ch.kantone.cadastralwebmap-farbe,ch.swisstopo.amtliches-strassenverzeichnis,ch.bfs.gebaeude_wohnungs_register,KML||https://tinyurl.com/yy7ya4g9/GR/3619_bdg_erw.kml" TargetMode="External"/><Relationship Id="rId296" Type="http://schemas.openxmlformats.org/officeDocument/2006/relationships/hyperlink" Target="https://map.geo.admin.ch/?zoom=13&amp;E=2785967&amp;N=1154619.355&amp;layers=ch.kantone.cadastralwebmap-farbe,ch.swisstopo.amtliches-strassenverzeichnis,ch.bfs.gebaeude_wohnungs_register,KML||https://tinyurl.com/yy7ya4g9/GR/3782_bdg_erw.kml" TargetMode="External"/><Relationship Id="rId60" Type="http://schemas.openxmlformats.org/officeDocument/2006/relationships/hyperlink" Target="https://map.geo.admin.ch/?zoom=13&amp;E=2802120.294&amp;N=1133352.155&amp;layers=ch.kantone.cadastralwebmap-farbe,ch.swisstopo.amtliches-strassenverzeichnis,ch.bfs.gebaeude_wohnungs_register,KML||https://tinyurl.com/yy7ya4g9/GR/3561_bdg_erw.kml" TargetMode="External"/><Relationship Id="rId156" Type="http://schemas.openxmlformats.org/officeDocument/2006/relationships/hyperlink" Target="https://map.geo.admin.ch/?zoom=13&amp;E=2752901.581&amp;N=1181061.245&amp;layers=ch.kantone.cadastralwebmap-farbe,ch.swisstopo.amtliches-strassenverzeichnis,ch.bfs.gebaeude_wohnungs_register,KML||https://tinyurl.com/yy7ya4g9/GR/3673_bdg_erw.kml" TargetMode="External"/><Relationship Id="rId198" Type="http://schemas.openxmlformats.org/officeDocument/2006/relationships/hyperlink" Target="https://map.geo.admin.ch/?zoom=13&amp;E=2788521.508&amp;N=1151906.262&amp;layers=ch.kantone.cadastralwebmap-farbe,ch.swisstopo.amtliches-strassenverzeichnis,ch.bfs.gebaeude_wohnungs_register,KML||https://tinyurl.com/yy7ya4g9/GR/3782_bdg_erw.kml" TargetMode="External"/><Relationship Id="rId321" Type="http://schemas.openxmlformats.org/officeDocument/2006/relationships/hyperlink" Target="https://map.geo.admin.ch/?zoom=13&amp;E=2789038.608&amp;N=1152251.653&amp;layers=ch.kantone.cadastralwebmap-farbe,ch.swisstopo.amtliches-strassenverzeichnis,ch.bfs.gebaeude_wohnungs_register,KML||https://tinyurl.com/yy7ya4g9/GR/3784_bdg_erw.kml" TargetMode="External"/><Relationship Id="rId363" Type="http://schemas.openxmlformats.org/officeDocument/2006/relationships/hyperlink" Target="https://map.geo.admin.ch/?zoom=13&amp;E=2732892.63&amp;N=1125686.652&amp;layers=ch.kantone.cadastralwebmap-farbe,ch.swisstopo.amtliches-strassenverzeichnis,ch.bfs.gebaeude_wohnungs_register,KML||https://tinyurl.com/yy7ya4g9/GR/3832_bdg_erw.kml" TargetMode="External"/><Relationship Id="rId419" Type="http://schemas.openxmlformats.org/officeDocument/2006/relationships/hyperlink" Target="https://map.geo.admin.ch/?zoom=13&amp;E=2762714.7575&amp;N=1201564.7005&amp;layers=ch.kantone.cadastralwebmap-farbe,ch.swisstopo.amtliches-strassenverzeichnis,ch.bfs.gebaeude_wohnungs_register,KML||https://tinyurl.com/yy7ya4g9/GR/3955_bdg_erw.kml" TargetMode="External"/><Relationship Id="rId223" Type="http://schemas.openxmlformats.org/officeDocument/2006/relationships/hyperlink" Target="https://map.geo.admin.ch/?zoom=13&amp;E=2781815.007&amp;N=1153681.024&amp;layers=ch.kantone.cadastralwebmap-farbe,ch.swisstopo.amtliches-strassenverzeichnis,ch.bfs.gebaeude_wohnungs_register,KML||https://tinyurl.com/yy7ya4g9/GR/3782_bdg_erw.kml" TargetMode="External"/><Relationship Id="rId430" Type="http://schemas.openxmlformats.org/officeDocument/2006/relationships/hyperlink" Target="https://map.geo.admin.ch/?zoom=13&amp;E=2761383.129&amp;N=1203327.166&amp;layers=ch.kantone.cadastralwebmap-farbe,ch.swisstopo.amtliches-strassenverzeichnis,ch.bfs.gebaeude_wohnungs_register,KML||https://tinyurl.com/yy7ya4g9/GR/3955_bdg_erw.kml" TargetMode="External"/><Relationship Id="rId18" Type="http://schemas.openxmlformats.org/officeDocument/2006/relationships/hyperlink" Target="https://map.geo.admin.ch/?zoom=13&amp;E=2805261.721&amp;N=1128098.852&amp;layers=ch.kantone.cadastralwebmap-farbe,ch.swisstopo.amtliches-strassenverzeichnis,ch.bfs.gebaeude_wohnungs_register,KML||https://tinyurl.com/yy7ya4g9/GR/3551_bdg_erw.kml" TargetMode="External"/><Relationship Id="rId265" Type="http://schemas.openxmlformats.org/officeDocument/2006/relationships/hyperlink" Target="https://map.geo.admin.ch/?zoom=13&amp;E=2785231.64&amp;N=1153798.559&amp;layers=ch.kantone.cadastralwebmap-farbe,ch.swisstopo.amtliches-strassenverzeichnis,ch.bfs.gebaeude_wohnungs_register,KML||https://tinyurl.com/yy7ya4g9/GR/3782_bdg_erw.kml" TargetMode="External"/><Relationship Id="rId125" Type="http://schemas.openxmlformats.org/officeDocument/2006/relationships/hyperlink" Target="https://map.geo.admin.ch/?zoom=13&amp;E=2750445.808&amp;N=1178640.015&amp;layers=ch.kantone.cadastralwebmap-farbe,ch.swisstopo.amtliches-strassenverzeichnis,ch.bfs.gebaeude_wohnungs_register,KML||https://tinyurl.com/yy7ya4g9/GR/3661_bdg_erw.kml" TargetMode="External"/><Relationship Id="rId167" Type="http://schemas.openxmlformats.org/officeDocument/2006/relationships/hyperlink" Target="https://map.geo.admin.ch/?zoom=13&amp;E=2740523.504&amp;N=1189348.587&amp;layers=ch.kantone.cadastralwebmap-farbe,ch.swisstopo.amtliches-strassenverzeichnis,ch.bfs.gebaeude_wohnungs_register,KML||https://tinyurl.com/yy7ya4g9/GR/3732_bdg_erw.kml" TargetMode="External"/><Relationship Id="rId332" Type="http://schemas.openxmlformats.org/officeDocument/2006/relationships/hyperlink" Target="https://map.geo.admin.ch/?zoom=13&amp;E=2793132.426&amp;N=1164389.215&amp;layers=ch.kantone.cadastralwebmap-farbe,ch.swisstopo.amtliches-strassenverzeichnis,ch.bfs.gebaeude_wohnungs_register,KML||https://tinyurl.com/yy7ya4g9/GR/3791_bdg_erw.kml" TargetMode="External"/><Relationship Id="rId374" Type="http://schemas.openxmlformats.org/officeDocument/2006/relationships/hyperlink" Target="https://map.geo.admin.ch/?zoom=13&amp;E=2770987.416&amp;N=1183540.092&amp;layers=ch.kantone.cadastralwebmap-farbe,ch.swisstopo.amtliches-strassenverzeichnis,ch.bfs.gebaeude_wohnungs_register,KML||https://tinyurl.com/yy7ya4g9/GR/3921_bdg_erw.kml" TargetMode="External"/><Relationship Id="rId71" Type="http://schemas.openxmlformats.org/officeDocument/2006/relationships/hyperlink" Target="https://map.geo.admin.ch/?zoom=13&amp;E=2738717.022&amp;N=1186055.819&amp;layers=ch.kantone.cadastralwebmap-farbe,ch.swisstopo.amtliches-strassenverzeichnis,ch.bfs.gebaeude_wohnungs_register,KML||https://tinyurl.com/yy7ya4g9/GR/3575_bdg_erw.kml" TargetMode="External"/><Relationship Id="rId92" Type="http://schemas.openxmlformats.org/officeDocument/2006/relationships/hyperlink" Target="https://map.geo.admin.ch/?zoom=13&amp;E=2737089.125&amp;N=1182050.364&amp;layers=ch.kantone.cadastralwebmap-farbe,ch.swisstopo.amtliches-strassenverzeichnis,ch.bfs.gebaeude_wohnungs_register,KML||https://tinyurl.com/yy7ya4g9/GR/3619_bdg_erw.kml" TargetMode="External"/><Relationship Id="rId213" Type="http://schemas.openxmlformats.org/officeDocument/2006/relationships/hyperlink" Target="https://map.geo.admin.ch/?zoom=13&amp;E=2783036.817&amp;N=1154381.319&amp;layers=ch.kantone.cadastralwebmap-farbe,ch.swisstopo.amtliches-strassenverzeichnis,ch.bfs.gebaeude_wohnungs_register,KML||https://tinyurl.com/yy7ya4g9/GR/3782_bdg_erw.kml" TargetMode="External"/><Relationship Id="rId234" Type="http://schemas.openxmlformats.org/officeDocument/2006/relationships/hyperlink" Target="https://map.geo.admin.ch/?zoom=13&amp;E=2785850.891&amp;N=1153859.39&amp;layers=ch.kantone.cadastralwebmap-farbe,ch.swisstopo.amtliches-strassenverzeichnis,ch.bfs.gebaeude_wohnungs_register,KML||https://tinyurl.com/yy7ya4g9/GR/3782_bdg_erw.kml" TargetMode="External"/><Relationship Id="rId420" Type="http://schemas.openxmlformats.org/officeDocument/2006/relationships/hyperlink" Target="https://map.geo.admin.ch/?zoom=13&amp;E=2762327.553&amp;N=1201407.425&amp;layers=ch.kantone.cadastralwebmap-farbe,ch.swisstopo.amtliches-strassenverzeichnis,ch.bfs.gebaeude_wohnungs_register,KML||https://tinyurl.com/yy7ya4g9/GR/3955_bdg_erw.kml" TargetMode="External"/><Relationship Id="rId2" Type="http://schemas.openxmlformats.org/officeDocument/2006/relationships/hyperlink" Target="https://www.housing-stat.ch/files/Traitement_erreurs_DE.pdf" TargetMode="External"/><Relationship Id="rId29" Type="http://schemas.openxmlformats.org/officeDocument/2006/relationships/hyperlink" Target="https://map.geo.admin.ch/?zoom=13&amp;E=2807374.903&amp;N=1125629.541&amp;layers=ch.kantone.cadastralwebmap-farbe,ch.swisstopo.amtliches-strassenverzeichnis,ch.bfs.gebaeude_wohnungs_register,KML||https://tinyurl.com/yy7ya4g9/GR/3551_bdg_erw.kml" TargetMode="External"/><Relationship Id="rId255" Type="http://schemas.openxmlformats.org/officeDocument/2006/relationships/hyperlink" Target="https://map.geo.admin.ch/?zoom=13&amp;E=2785696.265&amp;N=1154115.999&amp;layers=ch.kantone.cadastralwebmap-farbe,ch.swisstopo.amtliches-strassenverzeichnis,ch.bfs.gebaeude_wohnungs_register,KML||https://tinyurl.com/yy7ya4g9/GR/3782_bdg_erw.kml" TargetMode="External"/><Relationship Id="rId276" Type="http://schemas.openxmlformats.org/officeDocument/2006/relationships/hyperlink" Target="https://map.geo.admin.ch/?zoom=13&amp;E=2784943.148&amp;N=1153136.499&amp;layers=ch.kantone.cadastralwebmap-farbe,ch.swisstopo.amtliches-strassenverzeichnis,ch.bfs.gebaeude_wohnungs_register,KML||https://tinyurl.com/yy7ya4g9/GR/3782_bdg_erw.kml" TargetMode="External"/><Relationship Id="rId297" Type="http://schemas.openxmlformats.org/officeDocument/2006/relationships/hyperlink" Target="https://map.geo.admin.ch/?zoom=13&amp;E=2785965.781&amp;N=1154629.249&amp;layers=ch.kantone.cadastralwebmap-farbe,ch.swisstopo.amtliches-strassenverzeichnis,ch.bfs.gebaeude_wohnungs_register,KML||https://tinyurl.com/yy7ya4g9/GR/3782_bdg_erw.kml" TargetMode="External"/><Relationship Id="rId441" Type="http://schemas.openxmlformats.org/officeDocument/2006/relationships/hyperlink" Target="https://map.geo.admin.ch/?zoom=13&amp;E=2716717.664&amp;N=1178906.392&amp;layers=ch.kantone.cadastralwebmap-farbe,ch.swisstopo.amtliches-strassenverzeichnis,ch.bfs.gebaeude_wohnungs_register,KML||https://tinyurl.com/yy7ya4g9/GR/3987_bdg_erw.kml" TargetMode="External"/><Relationship Id="rId40" Type="http://schemas.openxmlformats.org/officeDocument/2006/relationships/hyperlink" Target="https://map.geo.admin.ch/?zoom=13&amp;E=2802545.027&amp;N=1131383.381&amp;layers=ch.kantone.cadastralwebmap-farbe,ch.swisstopo.amtliches-strassenverzeichnis,ch.bfs.gebaeude_wohnungs_register,KML||https://tinyurl.com/yy7ya4g9/GR/3561_bdg_erw.kml" TargetMode="External"/><Relationship Id="rId115" Type="http://schemas.openxmlformats.org/officeDocument/2006/relationships/hyperlink" Target="https://map.geo.admin.ch/?zoom=13&amp;E=2736934.012&amp;N=1182273.03&amp;layers=ch.kantone.cadastralwebmap-farbe,ch.swisstopo.amtliches-strassenverzeichnis,ch.bfs.gebaeude_wohnungs_register,KML||https://tinyurl.com/yy7ya4g9/GR/3619_bdg_erw.kml" TargetMode="External"/><Relationship Id="rId136" Type="http://schemas.openxmlformats.org/officeDocument/2006/relationships/hyperlink" Target="https://map.geo.admin.ch/?zoom=13&amp;E=2752218.402&amp;N=1176166.163&amp;layers=ch.kantone.cadastralwebmap-farbe,ch.swisstopo.amtliches-strassenverzeichnis,ch.bfs.gebaeude_wohnungs_register,KML||https://tinyurl.com/yy7ya4g9/GR/3661_bdg_erw.kml" TargetMode="External"/><Relationship Id="rId157" Type="http://schemas.openxmlformats.org/officeDocument/2006/relationships/hyperlink" Target="https://map.geo.admin.ch/?zoom=13&amp;E=2753480.402&amp;N=1177379.758&amp;layers=ch.kantone.cadastralwebmap-farbe,ch.swisstopo.amtliches-strassenverzeichnis,ch.bfs.gebaeude_wohnungs_register,KML||https://tinyurl.com/yy7ya4g9/GR/3673_bdg_erw.kml" TargetMode="External"/><Relationship Id="rId178" Type="http://schemas.openxmlformats.org/officeDocument/2006/relationships/hyperlink" Target="https://map.geo.admin.ch/?zoom=13&amp;E=2785441.917&amp;N=1153870.474&amp;layers=ch.kantone.cadastralwebmap-farbe,ch.swisstopo.amtliches-strassenverzeichnis,ch.bfs.gebaeude_wohnungs_register,KML||https://tinyurl.com/yy7ya4g9/GR/3782_bdg_erw.kml" TargetMode="External"/><Relationship Id="rId301" Type="http://schemas.openxmlformats.org/officeDocument/2006/relationships/hyperlink" Target="https://map.geo.admin.ch/?zoom=13&amp;E=2785954.024&amp;N=1153839.938&amp;layers=ch.kantone.cadastralwebmap-farbe,ch.swisstopo.amtliches-strassenverzeichnis,ch.bfs.gebaeude_wohnungs_register,KML||https://tinyurl.com/yy7ya4g9/GR/3782_bdg_erw.kml" TargetMode="External"/><Relationship Id="rId322" Type="http://schemas.openxmlformats.org/officeDocument/2006/relationships/hyperlink" Target="https://map.geo.admin.ch/?zoom=13&amp;E=2784748.899&amp;N=1152521.973&amp;layers=ch.kantone.cadastralwebmap-farbe,ch.swisstopo.amtliches-strassenverzeichnis,ch.bfs.gebaeude_wohnungs_register,KML||https://tinyurl.com/yy7ya4g9/GR/3787_bdg_erw.kml" TargetMode="External"/><Relationship Id="rId343" Type="http://schemas.openxmlformats.org/officeDocument/2006/relationships/hyperlink" Target="https://map.geo.admin.ch/?zoom=13&amp;E=2729352.738&amp;N=1127654.351&amp;layers=ch.kantone.cadastralwebmap-farbe,ch.swisstopo.amtliches-strassenverzeichnis,ch.bfs.gebaeude_wohnungs_register,KML||https://tinyurl.com/yy7ya4g9/GR/3804_bdg_erw.kml" TargetMode="External"/><Relationship Id="rId364" Type="http://schemas.openxmlformats.org/officeDocument/2006/relationships/hyperlink" Target="https://map.geo.admin.ch/?zoom=13&amp;E=2732673.327&amp;N=1122691.911&amp;layers=ch.kantone.cadastralwebmap-farbe,ch.swisstopo.amtliches-strassenverzeichnis,ch.bfs.gebaeude_wohnungs_register,KML||https://tinyurl.com/yy7ya4g9/GR/3832_bdg_erw.kml" TargetMode="External"/><Relationship Id="rId61" Type="http://schemas.openxmlformats.org/officeDocument/2006/relationships/hyperlink" Target="https://map.geo.admin.ch/?zoom=13&amp;E=2802347.905&amp;N=1131719.447&amp;layers=ch.kantone.cadastralwebmap-farbe,ch.swisstopo.amtliches-strassenverzeichnis,ch.bfs.gebaeude_wohnungs_register,KML||https://tinyurl.com/yy7ya4g9/GR/3561_bdg_erw.kml" TargetMode="External"/><Relationship Id="rId82" Type="http://schemas.openxmlformats.org/officeDocument/2006/relationships/hyperlink" Target="https://map.geo.admin.ch/?zoom=13&amp;E=2732432.8&amp;N=1175424.334&amp;layers=ch.kantone.cadastralwebmap-farbe,ch.swisstopo.amtliches-strassenverzeichnis,ch.bfs.gebaeude_wohnungs_register,KML||https://tinyurl.com/yy7ya4g9/GR/3618_bdg_erw.kml" TargetMode="External"/><Relationship Id="rId199" Type="http://schemas.openxmlformats.org/officeDocument/2006/relationships/hyperlink" Target="https://map.geo.admin.ch/?zoom=13&amp;E=2785405.125&amp;N=1154296.294&amp;layers=ch.kantone.cadastralwebmap-farbe,ch.swisstopo.amtliches-strassenverzeichnis,ch.bfs.gebaeude_wohnungs_register,KML||https://tinyurl.com/yy7ya4g9/GR/3782_bdg_erw.kml" TargetMode="External"/><Relationship Id="rId203" Type="http://schemas.openxmlformats.org/officeDocument/2006/relationships/hyperlink" Target="https://map.geo.admin.ch/?zoom=13&amp;E=2786018.128&amp;N=1153919.794&amp;layers=ch.kantone.cadastralwebmap-farbe,ch.swisstopo.amtliches-strassenverzeichnis,ch.bfs.gebaeude_wohnungs_register,KML||https://tinyurl.com/yy7ya4g9/GR/3782_bdg_erw.kml" TargetMode="External"/><Relationship Id="rId385" Type="http://schemas.openxmlformats.org/officeDocument/2006/relationships/hyperlink" Target="https://map.geo.admin.ch/?zoom=13&amp;E=2765555.767&amp;N=1187295.271&amp;layers=ch.kantone.cadastralwebmap-farbe,ch.swisstopo.amtliches-strassenverzeichnis,ch.bfs.gebaeude_wohnungs_register,KML||https://tinyurl.com/yy7ya4g9/GR/3932_bdg_erw.kml" TargetMode="External"/><Relationship Id="rId19" Type="http://schemas.openxmlformats.org/officeDocument/2006/relationships/hyperlink" Target="https://map.geo.admin.ch/?zoom=13&amp;E=2808119.374&amp;N=1127477.201&amp;layers=ch.kantone.cadastralwebmap-farbe,ch.swisstopo.amtliches-strassenverzeichnis,ch.bfs.gebaeude_wohnungs_register,KML||https://tinyurl.com/yy7ya4g9/GR/3551_bdg_erw.kml" TargetMode="External"/><Relationship Id="rId224" Type="http://schemas.openxmlformats.org/officeDocument/2006/relationships/hyperlink" Target="https://map.geo.admin.ch/?zoom=13&amp;E=2781134.576&amp;N=1154965.287&amp;layers=ch.kantone.cadastralwebmap-farbe,ch.swisstopo.amtliches-strassenverzeichnis,ch.bfs.gebaeude_wohnungs_register,KML||https://tinyurl.com/yy7ya4g9/GR/3782_bdg_erw.kml" TargetMode="External"/><Relationship Id="rId245" Type="http://schemas.openxmlformats.org/officeDocument/2006/relationships/hyperlink" Target="https://map.geo.admin.ch/?zoom=13&amp;E=2785656.113&amp;N=1154161.707&amp;layers=ch.kantone.cadastralwebmap-farbe,ch.swisstopo.amtliches-strassenverzeichnis,ch.bfs.gebaeude_wohnungs_register,KML||https://tinyurl.com/yy7ya4g9/GR/3782_bdg_erw.kml" TargetMode="External"/><Relationship Id="rId266" Type="http://schemas.openxmlformats.org/officeDocument/2006/relationships/hyperlink" Target="https://map.geo.admin.ch/?zoom=13&amp;E=2785200.718&amp;N=1153780.754&amp;layers=ch.kantone.cadastralwebmap-farbe,ch.swisstopo.amtliches-strassenverzeichnis,ch.bfs.gebaeude_wohnungs_register,KML||https://tinyurl.com/yy7ya4g9/GR/3782_bdg_erw.kml" TargetMode="External"/><Relationship Id="rId287" Type="http://schemas.openxmlformats.org/officeDocument/2006/relationships/hyperlink" Target="https://map.geo.admin.ch/?zoom=13&amp;E=2784904.407&amp;N=1154697.413&amp;layers=ch.kantone.cadastralwebmap-farbe,ch.swisstopo.amtliches-strassenverzeichnis,ch.bfs.gebaeude_wohnungs_register,KML||https://tinyurl.com/yy7ya4g9/GR/3782_bdg_erw.kml" TargetMode="External"/><Relationship Id="rId410" Type="http://schemas.openxmlformats.org/officeDocument/2006/relationships/hyperlink" Target="https://map.geo.admin.ch/?zoom=13&amp;E=2763201.994&amp;N=1200984.544&amp;layers=ch.kantone.cadastralwebmap-farbe,ch.swisstopo.amtliches-strassenverzeichnis,ch.bfs.gebaeude_wohnungs_register,KML||https://tinyurl.com/yy7ya4g9/GR/3955_bdg_erw.kml" TargetMode="External"/><Relationship Id="rId431" Type="http://schemas.openxmlformats.org/officeDocument/2006/relationships/hyperlink" Target="https://map.geo.admin.ch/?zoom=13&amp;E=2767846.952&amp;N=1204776.906&amp;layers=ch.kantone.cadastralwebmap-farbe,ch.swisstopo.amtliches-strassenverzeichnis,ch.bfs.gebaeude_wohnungs_register,KML||https://tinyurl.com/yy7ya4g9/GR/3961_bdg_erw.kml" TargetMode="External"/><Relationship Id="rId452" Type="http://schemas.openxmlformats.org/officeDocument/2006/relationships/hyperlink" Target="https://map.geo.admin.ch/?zoom=13&amp;E=2727634.653&amp;N=1178588.141&amp;layers=ch.kantone.cadastralwebmap-farbe,ch.swisstopo.amtliches-strassenverzeichnis,ch.bfs.gebaeude_wohnungs_register,KML||https://tinyurl.com/yy7ya4g9/GR/3988_bdg_erw.kml" TargetMode="External"/><Relationship Id="rId30" Type="http://schemas.openxmlformats.org/officeDocument/2006/relationships/hyperlink" Target="https://map.geo.admin.ch/?zoom=13&amp;E=2807205.094&amp;N=1125985.073&amp;layers=ch.kantone.cadastralwebmap-farbe,ch.swisstopo.amtliches-strassenverzeichnis,ch.bfs.gebaeude_wohnungs_register,KML||https://tinyurl.com/yy7ya4g9/GR/3551_bdg_erw.kml" TargetMode="External"/><Relationship Id="rId105" Type="http://schemas.openxmlformats.org/officeDocument/2006/relationships/hyperlink" Target="https://map.geo.admin.ch/?zoom=13&amp;E=2736136.372&amp;N=1180738.506&amp;layers=ch.kantone.cadastralwebmap-farbe,ch.swisstopo.amtliches-strassenverzeichnis,ch.bfs.gebaeude_wohnungs_register,KML||https://tinyurl.com/yy7ya4g9/GR/3619_bdg_erw.kml" TargetMode="External"/><Relationship Id="rId126" Type="http://schemas.openxmlformats.org/officeDocument/2006/relationships/hyperlink" Target="https://map.geo.admin.ch/?zoom=13&amp;E=2750171.278&amp;N=1177774.654&amp;layers=ch.kantone.cadastralwebmap-farbe,ch.swisstopo.amtliches-strassenverzeichnis,ch.bfs.gebaeude_wohnungs_register,KML||https://tinyurl.com/yy7ya4g9/GR/3661_bdg_erw.kml" TargetMode="External"/><Relationship Id="rId147" Type="http://schemas.openxmlformats.org/officeDocument/2006/relationships/hyperlink" Target="https://map.geo.admin.ch/?zoom=13&amp;E=2745144.68&amp;N=1178976.291&amp;layers=ch.kantone.cadastralwebmap-farbe,ch.swisstopo.amtliches-strassenverzeichnis,ch.bfs.gebaeude_wohnungs_register,KML||https://tinyurl.com/yy7ya4g9/GR/3672_bdg_erw.kml" TargetMode="External"/><Relationship Id="rId168" Type="http://schemas.openxmlformats.org/officeDocument/2006/relationships/hyperlink" Target="https://map.geo.admin.ch/?zoom=13&amp;E=2783055.813&amp;N=1154486.285&amp;layers=ch.kantone.cadastralwebmap-farbe,ch.swisstopo.amtliches-strassenverzeichnis,ch.bfs.gebaeude_wohnungs_register,KML||https://tinyurl.com/yy7ya4g9/GR/3782_bdg_erw.kml" TargetMode="External"/><Relationship Id="rId312" Type="http://schemas.openxmlformats.org/officeDocument/2006/relationships/hyperlink" Target="https://map.geo.admin.ch/?zoom=13&amp;E=2785053.295&amp;N=1153684.785&amp;layers=ch.kantone.cadastralwebmap-farbe,ch.swisstopo.amtliches-strassenverzeichnis,ch.bfs.gebaeude_wohnungs_register,KML||https://tinyurl.com/yy7ya4g9/GR/3782_bdg_erw.kml" TargetMode="External"/><Relationship Id="rId333" Type="http://schemas.openxmlformats.org/officeDocument/2006/relationships/hyperlink" Target="https://map.geo.admin.ch/?zoom=13&amp;E=2759826.234&amp;N=1133391.343&amp;layers=ch.kantone.cadastralwebmap-farbe,ch.swisstopo.amtliches-strassenverzeichnis,ch.bfs.gebaeude_wohnungs_register,KML||https://tinyurl.com/yy7ya4g9/GR/3792_bdg_erw.kml" TargetMode="External"/><Relationship Id="rId354" Type="http://schemas.openxmlformats.org/officeDocument/2006/relationships/hyperlink" Target="https://map.geo.admin.ch/?zoom=13&amp;E=2736407.887&amp;N=1131925.603&amp;layers=ch.kantone.cadastralwebmap-farbe,ch.swisstopo.amtliches-strassenverzeichnis,ch.bfs.gebaeude_wohnungs_register,KML||https://tinyurl.com/yy7ya4g9/GR/3821_bdg_erw.kml" TargetMode="External"/><Relationship Id="rId51" Type="http://schemas.openxmlformats.org/officeDocument/2006/relationships/hyperlink" Target="https://map.geo.admin.ch/?zoom=13&amp;E=2803542.519&amp;N=1131212.83&amp;layers=ch.kantone.cadastralwebmap-farbe,ch.swisstopo.amtliches-strassenverzeichnis,ch.bfs.gebaeude_wohnungs_register,KML||https://tinyurl.com/yy7ya4g9/GR/3561_bdg_erw.kml" TargetMode="External"/><Relationship Id="rId72" Type="http://schemas.openxmlformats.org/officeDocument/2006/relationships/hyperlink" Target="https://map.geo.admin.ch/?zoom=13&amp;E=2731116.32&amp;N=1163033.289&amp;layers=ch.kantone.cadastralwebmap-farbe,ch.swisstopo.amtliches-strassenverzeichnis,ch.bfs.gebaeude_wohnungs_register,KML||https://tinyurl.com/yy7ya4g9/GR/3603_bdg_erw.kml" TargetMode="External"/><Relationship Id="rId93" Type="http://schemas.openxmlformats.org/officeDocument/2006/relationships/hyperlink" Target="https://map.geo.admin.ch/?zoom=13&amp;E=2737092.424&amp;N=1181765.918&amp;layers=ch.kantone.cadastralwebmap-farbe,ch.swisstopo.amtliches-strassenverzeichnis,ch.bfs.gebaeude_wohnungs_register,KML||https://tinyurl.com/yy7ya4g9/GR/3619_bdg_erw.kml" TargetMode="External"/><Relationship Id="rId189" Type="http://schemas.openxmlformats.org/officeDocument/2006/relationships/hyperlink" Target="https://map.geo.admin.ch/?zoom=13&amp;E=2785574.154&amp;N=1154369.491&amp;layers=ch.kantone.cadastralwebmap-farbe,ch.swisstopo.amtliches-strassenverzeichnis,ch.bfs.gebaeude_wohnungs_register,KML||https://tinyurl.com/yy7ya4g9/GR/3782_bdg_erw.kml" TargetMode="External"/><Relationship Id="rId375" Type="http://schemas.openxmlformats.org/officeDocument/2006/relationships/hyperlink" Target="https://map.geo.admin.ch/?zoom=13&amp;E=2770987.416&amp;N=1183540.092&amp;layers=ch.kantone.cadastralwebmap-farbe,ch.swisstopo.amtliches-strassenverzeichnis,ch.bfs.gebaeude_wohnungs_register,KML||https://tinyurl.com/yy7ya4g9/GR/3921_bdg_erw.kml" TargetMode="External"/><Relationship Id="rId396" Type="http://schemas.openxmlformats.org/officeDocument/2006/relationships/hyperlink" Target="https://map.geo.admin.ch/?zoom=13&amp;E=2761521.839&amp;N=1204111.417&amp;layers=ch.kantone.cadastralwebmap-farbe,ch.swisstopo.amtliches-strassenverzeichnis,ch.bfs.gebaeude_wohnungs_register,KML||https://tinyurl.com/yy7ya4g9/GR/3955_bdg_erw.kml" TargetMode="External"/><Relationship Id="rId3" Type="http://schemas.openxmlformats.org/officeDocument/2006/relationships/hyperlink" Target="https://www.housing-stat.ch/de/benutzerhilfen/41.html" TargetMode="External"/><Relationship Id="rId214" Type="http://schemas.openxmlformats.org/officeDocument/2006/relationships/hyperlink" Target="https://map.geo.admin.ch/?zoom=13&amp;E=2783095.995&amp;N=1154583.577&amp;layers=ch.kantone.cadastralwebmap-farbe,ch.swisstopo.amtliches-strassenverzeichnis,ch.bfs.gebaeude_wohnungs_register,KML||https://tinyurl.com/yy7ya4g9/GR/3782_bdg_erw.kml" TargetMode="External"/><Relationship Id="rId235" Type="http://schemas.openxmlformats.org/officeDocument/2006/relationships/hyperlink" Target="https://map.geo.admin.ch/?zoom=13&amp;E=2785848.963&amp;N=1153861.295&amp;layers=ch.kantone.cadastralwebmap-farbe,ch.swisstopo.amtliches-strassenverzeichnis,ch.bfs.gebaeude_wohnungs_register,KML||https://tinyurl.com/yy7ya4g9/GR/3782_bdg_erw.kml" TargetMode="External"/><Relationship Id="rId256" Type="http://schemas.openxmlformats.org/officeDocument/2006/relationships/hyperlink" Target="https://map.geo.admin.ch/?zoom=13&amp;E=2785798.527&amp;N=1153998.513&amp;layers=ch.kantone.cadastralwebmap-farbe,ch.swisstopo.amtliches-strassenverzeichnis,ch.bfs.gebaeude_wohnungs_register,KML||https://tinyurl.com/yy7ya4g9/GR/3782_bdg_erw.kml" TargetMode="External"/><Relationship Id="rId277" Type="http://schemas.openxmlformats.org/officeDocument/2006/relationships/hyperlink" Target="https://map.geo.admin.ch/?zoom=13&amp;E=2784949.034&amp;N=1153155.177&amp;layers=ch.kantone.cadastralwebmap-farbe,ch.swisstopo.amtliches-strassenverzeichnis,ch.bfs.gebaeude_wohnungs_register,KML||https://tinyurl.com/yy7ya4g9/GR/3782_bdg_erw.kml" TargetMode="External"/><Relationship Id="rId298" Type="http://schemas.openxmlformats.org/officeDocument/2006/relationships/hyperlink" Target="https://map.geo.admin.ch/?zoom=13&amp;E=2785966.208&amp;N=1154635.196&amp;layers=ch.kantone.cadastralwebmap-farbe,ch.swisstopo.amtliches-strassenverzeichnis,ch.bfs.gebaeude_wohnungs_register,KML||https://tinyurl.com/yy7ya4g9/GR/3782_bdg_erw.kml" TargetMode="External"/><Relationship Id="rId400" Type="http://schemas.openxmlformats.org/officeDocument/2006/relationships/hyperlink" Target="https://map.geo.admin.ch/?zoom=13&amp;E=2761871.364&amp;N=1204071.301&amp;layers=ch.kantone.cadastralwebmap-farbe,ch.swisstopo.amtliches-strassenverzeichnis,ch.bfs.gebaeude_wohnungs_register,KML||https://tinyurl.com/yy7ya4g9/GR/3955_bdg_erw.kml" TargetMode="External"/><Relationship Id="rId421" Type="http://schemas.openxmlformats.org/officeDocument/2006/relationships/hyperlink" Target="https://map.geo.admin.ch/?zoom=13&amp;E=2761069.888&amp;N=1203929.201&amp;layers=ch.kantone.cadastralwebmap-farbe,ch.swisstopo.amtliches-strassenverzeichnis,ch.bfs.gebaeude_wohnungs_register,KML||https://tinyurl.com/yy7ya4g9/GR/3955_bdg_erw.kml" TargetMode="External"/><Relationship Id="rId442" Type="http://schemas.openxmlformats.org/officeDocument/2006/relationships/hyperlink" Target="https://map.geo.admin.ch/?zoom=13&amp;E=2721184.806&amp;N=1177471.74&amp;layers=ch.kantone.cadastralwebmap-farbe,ch.swisstopo.amtliches-strassenverzeichnis,ch.bfs.gebaeude_wohnungs_register,KML||https://tinyurl.com/yy7ya4g9/GR/3987_bdg_erw.kml" TargetMode="External"/><Relationship Id="rId116" Type="http://schemas.openxmlformats.org/officeDocument/2006/relationships/hyperlink" Target="https://map.geo.admin.ch/?zoom=13&amp;E=2736990.54&amp;N=1182228.054&amp;layers=ch.kantone.cadastralwebmap-farbe,ch.swisstopo.amtliches-strassenverzeichnis,ch.bfs.gebaeude_wohnungs_register,KML||https://tinyurl.com/yy7ya4g9/GR/3619_bdg_erw.kml" TargetMode="External"/><Relationship Id="rId137" Type="http://schemas.openxmlformats.org/officeDocument/2006/relationships/hyperlink" Target="https://map.geo.admin.ch/?zoom=13&amp;E=2751736.966&amp;N=1177698.628&amp;layers=ch.kantone.cadastralwebmap-farbe,ch.swisstopo.amtliches-strassenverzeichnis,ch.bfs.gebaeude_wohnungs_register,KML||https://tinyurl.com/yy7ya4g9/GR/3661_bdg_erw.kml" TargetMode="External"/><Relationship Id="rId158" Type="http://schemas.openxmlformats.org/officeDocument/2006/relationships/hyperlink" Target="https://map.geo.admin.ch/?zoom=13&amp;E=2753055.59&amp;N=1177926.021&amp;layers=ch.kantone.cadastralwebmap-farbe,ch.swisstopo.amtliches-strassenverzeichnis,ch.bfs.gebaeude_wohnungs_register,KML||https://tinyurl.com/yy7ya4g9/GR/3673_bdg_erw.kml" TargetMode="External"/><Relationship Id="rId302" Type="http://schemas.openxmlformats.org/officeDocument/2006/relationships/hyperlink" Target="https://map.geo.admin.ch/?zoom=13&amp;E=2785970.95&amp;N=1153855.051&amp;layers=ch.kantone.cadastralwebmap-farbe,ch.swisstopo.amtliches-strassenverzeichnis,ch.bfs.gebaeude_wohnungs_register,KML||https://tinyurl.com/yy7ya4g9/GR/3782_bdg_erw.kml" TargetMode="External"/><Relationship Id="rId323" Type="http://schemas.openxmlformats.org/officeDocument/2006/relationships/hyperlink" Target="https://map.geo.admin.ch/?zoom=13&amp;E=2784478.734&amp;N=1151280.174&amp;layers=ch.kantone.cadastralwebmap-farbe,ch.swisstopo.amtliches-strassenverzeichnis,ch.bfs.gebaeude_wohnungs_register,KML||https://tinyurl.com/yy7ya4g9/GR/3787_bdg_erw.kml" TargetMode="External"/><Relationship Id="rId344" Type="http://schemas.openxmlformats.org/officeDocument/2006/relationships/hyperlink" Target="https://map.geo.admin.ch/?zoom=13&amp;E=2731148.326&amp;N=1124322.088&amp;layers=ch.kantone.cadastralwebmap-farbe,ch.swisstopo.amtliches-strassenverzeichnis,ch.bfs.gebaeude_wohnungs_register,KML||https://tinyurl.com/yy7ya4g9/GR/3805_bdg_erw.kml" TargetMode="External"/><Relationship Id="rId20" Type="http://schemas.openxmlformats.org/officeDocument/2006/relationships/hyperlink" Target="https://map.geo.admin.ch/?zoom=13&amp;E=2808036.351&amp;N=1124371.862&amp;layers=ch.kantone.cadastralwebmap-farbe,ch.swisstopo.amtliches-strassenverzeichnis,ch.bfs.gebaeude_wohnungs_register,KML||https://tinyurl.com/yy7ya4g9/GR/3551_bdg_erw.kml" TargetMode="External"/><Relationship Id="rId41" Type="http://schemas.openxmlformats.org/officeDocument/2006/relationships/hyperlink" Target="https://map.geo.admin.ch/?zoom=13&amp;E=2801976.339&amp;N=1131225.117&amp;layers=ch.kantone.cadastralwebmap-farbe,ch.swisstopo.amtliches-strassenverzeichnis,ch.bfs.gebaeude_wohnungs_register,KML||https://tinyurl.com/yy7ya4g9/GR/3561_bdg_erw.kml" TargetMode="External"/><Relationship Id="rId62" Type="http://schemas.openxmlformats.org/officeDocument/2006/relationships/hyperlink" Target="https://map.geo.admin.ch/?zoom=13&amp;E=2802397.339&amp;N=1131620.539&amp;layers=ch.kantone.cadastralwebmap-farbe,ch.swisstopo.amtliches-strassenverzeichnis,ch.bfs.gebaeude_wohnungs_register,KML||https://tinyurl.com/yy7ya4g9/GR/3561_bdg_erw.kml" TargetMode="External"/><Relationship Id="rId83" Type="http://schemas.openxmlformats.org/officeDocument/2006/relationships/hyperlink" Target="https://map.geo.admin.ch/?zoom=13&amp;E=2733724.754&amp;N=1173838.513&amp;layers=ch.kantone.cadastralwebmap-farbe,ch.swisstopo.amtliches-strassenverzeichnis,ch.bfs.gebaeude_wohnungs_register,KML||https://tinyurl.com/yy7ya4g9/GR/3618_bdg_erw.kml" TargetMode="External"/><Relationship Id="rId179" Type="http://schemas.openxmlformats.org/officeDocument/2006/relationships/hyperlink" Target="https://map.geo.admin.ch/?zoom=13&amp;E=2785462.772&amp;N=1153876.704&amp;layers=ch.kantone.cadastralwebmap-farbe,ch.swisstopo.amtliches-strassenverzeichnis,ch.bfs.gebaeude_wohnungs_register,KML||https://tinyurl.com/yy7ya4g9/GR/3782_bdg_erw.kml" TargetMode="External"/><Relationship Id="rId365" Type="http://schemas.openxmlformats.org/officeDocument/2006/relationships/hyperlink" Target="https://map.geo.admin.ch/?zoom=13&amp;E=2731780.372&amp;N=1123227.297&amp;layers=ch.kantone.cadastralwebmap-farbe,ch.swisstopo.amtliches-strassenverzeichnis,ch.bfs.gebaeude_wohnungs_register,KML||https://tinyurl.com/yy7ya4g9/GR/3832_bdg_erw.kml" TargetMode="External"/><Relationship Id="rId386" Type="http://schemas.openxmlformats.org/officeDocument/2006/relationships/hyperlink" Target="https://map.geo.admin.ch/?zoom=13&amp;E=2765415.62&amp;N=1187239.601&amp;layers=ch.kantone.cadastralwebmap-farbe,ch.swisstopo.amtliches-strassenverzeichnis,ch.bfs.gebaeude_wohnungs_register,KML||https://tinyurl.com/yy7ya4g9/GR/3932_bdg_erw.kml" TargetMode="External"/><Relationship Id="rId190" Type="http://schemas.openxmlformats.org/officeDocument/2006/relationships/hyperlink" Target="https://map.geo.admin.ch/?zoom=13&amp;E=2785680.655&amp;N=1154339.197&amp;layers=ch.kantone.cadastralwebmap-farbe,ch.swisstopo.amtliches-strassenverzeichnis,ch.bfs.gebaeude_wohnungs_register,KML||https://tinyurl.com/yy7ya4g9/GR/3782_bdg_erw.kml" TargetMode="External"/><Relationship Id="rId204" Type="http://schemas.openxmlformats.org/officeDocument/2006/relationships/hyperlink" Target="https://map.geo.admin.ch/?zoom=13&amp;E=2786011.517&amp;N=1154194.321&amp;layers=ch.kantone.cadastralwebmap-farbe,ch.swisstopo.amtliches-strassenverzeichnis,ch.bfs.gebaeude_wohnungs_register,KML||https://tinyurl.com/yy7ya4g9/GR/3782_bdg_erw.kml" TargetMode="External"/><Relationship Id="rId225" Type="http://schemas.openxmlformats.org/officeDocument/2006/relationships/hyperlink" Target="https://map.geo.admin.ch/?zoom=13&amp;E=2780259.184&amp;N=1154257.139&amp;layers=ch.kantone.cadastralwebmap-farbe,ch.swisstopo.amtliches-strassenverzeichnis,ch.bfs.gebaeude_wohnungs_register,KML||https://tinyurl.com/yy7ya4g9/GR/3782_bdg_erw.kml" TargetMode="External"/><Relationship Id="rId246" Type="http://schemas.openxmlformats.org/officeDocument/2006/relationships/hyperlink" Target="https://map.geo.admin.ch/?zoom=13&amp;E=2785563.384&amp;N=1153844.064&amp;layers=ch.kantone.cadastralwebmap-farbe,ch.swisstopo.amtliches-strassenverzeichnis,ch.bfs.gebaeude_wohnungs_register,KML||https://tinyurl.com/yy7ya4g9/GR/3782_bdg_erw.kml" TargetMode="External"/><Relationship Id="rId267" Type="http://schemas.openxmlformats.org/officeDocument/2006/relationships/hyperlink" Target="https://map.geo.admin.ch/?zoom=13&amp;E=2785894.241&amp;N=1154406.663&amp;layers=ch.kantone.cadastralwebmap-farbe,ch.swisstopo.amtliches-strassenverzeichnis,ch.bfs.gebaeude_wohnungs_register,KML||https://tinyurl.com/yy7ya4g9/GR/3782_bdg_erw.kml" TargetMode="External"/><Relationship Id="rId288" Type="http://schemas.openxmlformats.org/officeDocument/2006/relationships/hyperlink" Target="https://map.geo.admin.ch/?zoom=13&amp;E=2784899.824&amp;N=1154665.563&amp;layers=ch.kantone.cadastralwebmap-farbe,ch.swisstopo.amtliches-strassenverzeichnis,ch.bfs.gebaeude_wohnungs_register,KML||https://tinyurl.com/yy7ya4g9/GR/3782_bdg_erw.kml" TargetMode="External"/><Relationship Id="rId411" Type="http://schemas.openxmlformats.org/officeDocument/2006/relationships/hyperlink" Target="https://map.geo.admin.ch/?zoom=13&amp;E=2762206.295&amp;N=1201927.922&amp;layers=ch.kantone.cadastralwebmap-farbe,ch.swisstopo.amtliches-strassenverzeichnis,ch.bfs.gebaeude_wohnungs_register,KML||https://tinyurl.com/yy7ya4g9/GR/3955_bdg_erw.kml" TargetMode="External"/><Relationship Id="rId432" Type="http://schemas.openxmlformats.org/officeDocument/2006/relationships/hyperlink" Target="https://map.geo.admin.ch/?zoom=13&amp;E=2767889.045&amp;N=1205693.839&amp;layers=ch.kantone.cadastralwebmap-farbe,ch.swisstopo.amtliches-strassenverzeichnis,ch.bfs.gebaeude_wohnungs_register,KML||https://tinyurl.com/yy7ya4g9/GR/3961_bdg_erw.kml" TargetMode="External"/><Relationship Id="rId453" Type="http://schemas.openxmlformats.org/officeDocument/2006/relationships/hyperlink" Target="https://map.geo.admin.ch/?zoom=13&amp;E=2731855.583&amp;N=1181149.959&amp;layers=ch.kantone.cadastralwebmap-farbe,ch.swisstopo.amtliches-strassenverzeichnis,ch.bfs.gebaeude_wohnungs_register,KML||https://tinyurl.com/yy7ya4g9/GR/3988_bdg_erw.kml" TargetMode="External"/><Relationship Id="rId106" Type="http://schemas.openxmlformats.org/officeDocument/2006/relationships/hyperlink" Target="https://map.geo.admin.ch/?zoom=13&amp;E=2736093.086&amp;N=1180733.847&amp;layers=ch.kantone.cadastralwebmap-farbe,ch.swisstopo.amtliches-strassenverzeichnis,ch.bfs.gebaeude_wohnungs_register,KML||https://tinyurl.com/yy7ya4g9/GR/3619_bdg_erw.kml" TargetMode="External"/><Relationship Id="rId127" Type="http://schemas.openxmlformats.org/officeDocument/2006/relationships/hyperlink" Target="https://map.geo.admin.ch/?zoom=13&amp;E=2751013.404&amp;N=1175859.204&amp;layers=ch.kantone.cadastralwebmap-farbe,ch.swisstopo.amtliches-strassenverzeichnis,ch.bfs.gebaeude_wohnungs_register,KML||https://tinyurl.com/yy7ya4g9/GR/3661_bdg_erw.kml" TargetMode="External"/><Relationship Id="rId313" Type="http://schemas.openxmlformats.org/officeDocument/2006/relationships/hyperlink" Target="https://map.geo.admin.ch/?zoom=13&amp;E=2785246.244&amp;N=1153693.713&amp;layers=ch.kantone.cadastralwebmap-farbe,ch.swisstopo.amtliches-strassenverzeichnis,ch.bfs.gebaeude_wohnungs_register,KML||https://tinyurl.com/yy7ya4g9/GR/3782_bdg_erw.kml" TargetMode="External"/><Relationship Id="rId10" Type="http://schemas.openxmlformats.org/officeDocument/2006/relationships/hyperlink" Target="https://map.geo.admin.ch/?zoom=13&amp;E=2765537.746&amp;N=1163104.963&amp;layers=ch.kantone.cadastralwebmap-farbe,ch.swisstopo.amtliches-strassenverzeichnis,ch.bfs.gebaeude_wohnungs_register,KML||https://tinyurl.com/yy7ya4g9/GR/3543_bdg_erw.kml" TargetMode="External"/><Relationship Id="rId31" Type="http://schemas.openxmlformats.org/officeDocument/2006/relationships/hyperlink" Target="https://map.geo.admin.ch/?zoom=13&amp;E=2807346.094&amp;N=1126249.406&amp;layers=ch.kantone.cadastralwebmap-farbe,ch.swisstopo.amtliches-strassenverzeichnis,ch.bfs.gebaeude_wohnungs_register,KML||https://tinyurl.com/yy7ya4g9/GR/3551_bdg_erw.kml" TargetMode="External"/><Relationship Id="rId52" Type="http://schemas.openxmlformats.org/officeDocument/2006/relationships/hyperlink" Target="https://map.geo.admin.ch/?zoom=13&amp;E=2802660.604&amp;N=1138059.199&amp;layers=ch.kantone.cadastralwebmap-farbe,ch.swisstopo.amtliches-strassenverzeichnis,ch.bfs.gebaeude_wohnungs_register,KML||https://tinyurl.com/yy7ya4g9/GR/3561_bdg_erw.kml" TargetMode="External"/><Relationship Id="rId73" Type="http://schemas.openxmlformats.org/officeDocument/2006/relationships/hyperlink" Target="https://map.geo.admin.ch/?zoom=13&amp;E=2733465.719&amp;N=1164664.773&amp;layers=ch.kantone.cadastralwebmap-farbe,ch.swisstopo.amtliches-strassenverzeichnis,ch.bfs.gebaeude_wohnungs_register,KML||https://tinyurl.com/yy7ya4g9/GR/3603_bdg_erw.kml" TargetMode="External"/><Relationship Id="rId94" Type="http://schemas.openxmlformats.org/officeDocument/2006/relationships/hyperlink" Target="https://map.geo.admin.ch/?zoom=13&amp;E=2735768.426&amp;N=1175825.992&amp;layers=ch.kantone.cadastralwebmap-farbe,ch.swisstopo.amtliches-strassenverzeichnis,ch.bfs.gebaeude_wohnungs_register,KML||https://tinyurl.com/yy7ya4g9/GR/3619_bdg_erw.kml" TargetMode="External"/><Relationship Id="rId148" Type="http://schemas.openxmlformats.org/officeDocument/2006/relationships/hyperlink" Target="https://map.geo.admin.ch/?zoom=13&amp;E=2743423.472&amp;N=1171660.582&amp;layers=ch.kantone.cadastralwebmap-farbe,ch.swisstopo.amtliches-strassenverzeichnis,ch.bfs.gebaeude_wohnungs_register,KML||https://tinyurl.com/yy7ya4g9/GR/3672_bdg_erw.kml" TargetMode="External"/><Relationship Id="rId169" Type="http://schemas.openxmlformats.org/officeDocument/2006/relationships/hyperlink" Target="https://map.geo.admin.ch/?zoom=13&amp;E=2785556.74&amp;N=1153366.53&amp;layers=ch.kantone.cadastralwebmap-farbe,ch.swisstopo.amtliches-strassenverzeichnis,ch.bfs.gebaeude_wohnungs_register,KML||https://tinyurl.com/yy7ya4g9/GR/3782_bdg_erw.kml" TargetMode="External"/><Relationship Id="rId334" Type="http://schemas.openxmlformats.org/officeDocument/2006/relationships/hyperlink" Target="https://map.geo.admin.ch/?zoom=13&amp;E=2759997.469&amp;N=1133472.45&amp;layers=ch.kantone.cadastralwebmap-farbe,ch.swisstopo.amtliches-strassenverzeichnis,ch.bfs.gebaeude_wohnungs_register,KML||https://tinyurl.com/yy7ya4g9/GR/3792_bdg_erw.kml" TargetMode="External"/><Relationship Id="rId355" Type="http://schemas.openxmlformats.org/officeDocument/2006/relationships/hyperlink" Target="https://map.geo.admin.ch/?zoom=13&amp;E=2736960.756&amp;N=1136505.573&amp;layers=ch.kantone.cadastralwebmap-farbe,ch.swisstopo.amtliches-strassenverzeichnis,ch.bfs.gebaeude_wohnungs_register,KML||https://tinyurl.com/yy7ya4g9/GR/3823_bdg_erw.kml" TargetMode="External"/><Relationship Id="rId376" Type="http://schemas.openxmlformats.org/officeDocument/2006/relationships/hyperlink" Target="https://map.geo.admin.ch/?zoom=13&amp;E=2771538.577&amp;N=1183725.455&amp;layers=ch.kantone.cadastralwebmap-farbe,ch.swisstopo.amtliches-strassenverzeichnis,ch.bfs.gebaeude_wohnungs_register,KML||https://tinyurl.com/yy7ya4g9/GR/3921_bdg_erw.kml" TargetMode="External"/><Relationship Id="rId397" Type="http://schemas.openxmlformats.org/officeDocument/2006/relationships/hyperlink" Target="https://map.geo.admin.ch/?zoom=13&amp;E=2762103.685&amp;N=1202008.645&amp;layers=ch.kantone.cadastralwebmap-farbe,ch.swisstopo.amtliches-strassenverzeichnis,ch.bfs.gebaeude_wohnungs_register,KML||https://tinyurl.com/yy7ya4g9/GR/3955_bdg_erw.kml" TargetMode="External"/><Relationship Id="rId4" Type="http://schemas.openxmlformats.org/officeDocument/2006/relationships/hyperlink" Target="https://map.geo.admin.ch/?zoom=13&amp;E=2761128.913&amp;N=1177054.072&amp;layers=ch.kantone.cadastralwebmap-farbe,ch.swisstopo.amtliches-strassenverzeichnis,ch.bfs.gebaeude_wohnungs_register,KML||https://tinyurl.com/yy7ya4g9/GR/3506_bdg_erw.kml" TargetMode="External"/><Relationship Id="rId180" Type="http://schemas.openxmlformats.org/officeDocument/2006/relationships/hyperlink" Target="https://map.geo.admin.ch/?zoom=13&amp;E=2785465.58&amp;N=1153890.544&amp;layers=ch.kantone.cadastralwebmap-farbe,ch.swisstopo.amtliches-strassenverzeichnis,ch.bfs.gebaeude_wohnungs_register,KML||https://tinyurl.com/yy7ya4g9/GR/3782_bdg_erw.kml" TargetMode="External"/><Relationship Id="rId215" Type="http://schemas.openxmlformats.org/officeDocument/2006/relationships/hyperlink" Target="https://map.geo.admin.ch/?zoom=13&amp;E=2783111.722&amp;N=1154591.652&amp;layers=ch.kantone.cadastralwebmap-farbe,ch.swisstopo.amtliches-strassenverzeichnis,ch.bfs.gebaeude_wohnungs_register,KML||https://tinyurl.com/yy7ya4g9/GR/3782_bdg_erw.kml" TargetMode="External"/><Relationship Id="rId236" Type="http://schemas.openxmlformats.org/officeDocument/2006/relationships/hyperlink" Target="https://map.geo.admin.ch/?zoom=13&amp;E=2784707.574&amp;N=1153136.142&amp;layers=ch.kantone.cadastralwebmap-farbe,ch.swisstopo.amtliches-strassenverzeichnis,ch.bfs.gebaeude_wohnungs_register,KML||https://tinyurl.com/yy7ya4g9/GR/3782_bdg_erw.kml" TargetMode="External"/><Relationship Id="rId257" Type="http://schemas.openxmlformats.org/officeDocument/2006/relationships/hyperlink" Target="https://map.geo.admin.ch/?zoom=13&amp;E=2785821.782&amp;N=1154012.335&amp;layers=ch.kantone.cadastralwebmap-farbe,ch.swisstopo.amtliches-strassenverzeichnis,ch.bfs.gebaeude_wohnungs_register,KML||https://tinyurl.com/yy7ya4g9/GR/3782_bdg_erw.kml" TargetMode="External"/><Relationship Id="rId278" Type="http://schemas.openxmlformats.org/officeDocument/2006/relationships/hyperlink" Target="https://map.geo.admin.ch/?zoom=13&amp;E=2786825.47&amp;N=1153552.087&amp;layers=ch.kantone.cadastralwebmap-farbe,ch.swisstopo.amtliches-strassenverzeichnis,ch.bfs.gebaeude_wohnungs_register,KML||https://tinyurl.com/yy7ya4g9/GR/3782_bdg_erw.kml" TargetMode="External"/><Relationship Id="rId401" Type="http://schemas.openxmlformats.org/officeDocument/2006/relationships/hyperlink" Target="https://map.geo.admin.ch/?zoom=13&amp;E=2762516.974&amp;N=1201327.052&amp;layers=ch.kantone.cadastralwebmap-farbe,ch.swisstopo.amtliches-strassenverzeichnis,ch.bfs.gebaeude_wohnungs_register,KML||https://tinyurl.com/yy7ya4g9/GR/3955_bdg_erw.kml" TargetMode="External"/><Relationship Id="rId422" Type="http://schemas.openxmlformats.org/officeDocument/2006/relationships/hyperlink" Target="https://map.geo.admin.ch/?zoom=13&amp;E=2762801.813&amp;N=1201749.628&amp;layers=ch.kantone.cadastralwebmap-farbe,ch.swisstopo.amtliches-strassenverzeichnis,ch.bfs.gebaeude_wohnungs_register,KML||https://tinyurl.com/yy7ya4g9/GR/3955_bdg_erw.kml" TargetMode="External"/><Relationship Id="rId443" Type="http://schemas.openxmlformats.org/officeDocument/2006/relationships/hyperlink" Target="https://map.geo.admin.ch/?zoom=13&amp;E=2720134.36&amp;N=1177339.394&amp;layers=ch.kantone.cadastralwebmap-farbe,ch.swisstopo.amtliches-strassenverzeichnis,ch.bfs.gebaeude_wohnungs_register,KML||https://tinyurl.com/yy7ya4g9/GR/3987_bdg_erw.kml" TargetMode="External"/><Relationship Id="rId303" Type="http://schemas.openxmlformats.org/officeDocument/2006/relationships/hyperlink" Target="https://map.geo.admin.ch/?zoom=13&amp;E=2785972.223&amp;N=1153803.521&amp;layers=ch.kantone.cadastralwebmap-farbe,ch.swisstopo.amtliches-strassenverzeichnis,ch.bfs.gebaeude_wohnungs_register,KML||https://tinyurl.com/yy7ya4g9/GR/3782_bdg_erw.kml" TargetMode="External"/><Relationship Id="rId42" Type="http://schemas.openxmlformats.org/officeDocument/2006/relationships/hyperlink" Target="https://map.geo.admin.ch/?zoom=13&amp;E=2801695.084&amp;N=1133469.119&amp;layers=ch.kantone.cadastralwebmap-farbe,ch.swisstopo.amtliches-strassenverzeichnis,ch.bfs.gebaeude_wohnungs_register,KML||https://tinyurl.com/yy7ya4g9/GR/3561_bdg_erw.kml" TargetMode="External"/><Relationship Id="rId84" Type="http://schemas.openxmlformats.org/officeDocument/2006/relationships/hyperlink" Target="https://map.geo.admin.ch/?zoom=13&amp;E=2731487.653&amp;N=1174556.111&amp;layers=ch.kantone.cadastralwebmap-farbe,ch.swisstopo.amtliches-strassenverzeichnis,ch.bfs.gebaeude_wohnungs_register,KML||https://tinyurl.com/yy7ya4g9/GR/3618_bdg_erw.kml" TargetMode="External"/><Relationship Id="rId138" Type="http://schemas.openxmlformats.org/officeDocument/2006/relationships/hyperlink" Target="https://map.geo.admin.ch/?zoom=13&amp;E=2748282.178&amp;N=1175233.772&amp;layers=ch.kantone.cadastralwebmap-farbe,ch.swisstopo.amtliches-strassenverzeichnis,ch.bfs.gebaeude_wohnungs_register,KML||https://tinyurl.com/yy7ya4g9/GR/3661_bdg_erw.kml" TargetMode="External"/><Relationship Id="rId345" Type="http://schemas.openxmlformats.org/officeDocument/2006/relationships/hyperlink" Target="https://map.geo.admin.ch/?zoom=13&amp;E=2730970.035&amp;N=1124328.057&amp;layers=ch.kantone.cadastralwebmap-farbe,ch.swisstopo.amtliches-strassenverzeichnis,ch.bfs.gebaeude_wohnungs_register,KML||https://tinyurl.com/yy7ya4g9/GR/3805_bdg_erw.kml" TargetMode="External"/><Relationship Id="rId387" Type="http://schemas.openxmlformats.org/officeDocument/2006/relationships/hyperlink" Target="https://map.geo.admin.ch/?zoom=13&amp;E=2762417.958&amp;N=1205461.364&amp;layers=ch.kantone.cadastralwebmap-farbe,ch.swisstopo.amtliches-strassenverzeichnis,ch.bfs.gebaeude_wohnungs_register,KML||https://tinyurl.com/yy7ya4g9/GR/3954_bdg_erw.kml" TargetMode="External"/><Relationship Id="rId191" Type="http://schemas.openxmlformats.org/officeDocument/2006/relationships/hyperlink" Target="https://map.geo.admin.ch/?zoom=13&amp;E=2785921.501&amp;N=1153835.246&amp;layers=ch.kantone.cadastralwebmap-farbe,ch.swisstopo.amtliches-strassenverzeichnis,ch.bfs.gebaeude_wohnungs_register,KML||https://tinyurl.com/yy7ya4g9/GR/3782_bdg_erw.kml" TargetMode="External"/><Relationship Id="rId205" Type="http://schemas.openxmlformats.org/officeDocument/2006/relationships/hyperlink" Target="https://map.geo.admin.ch/?zoom=13&amp;E=2786012.731&amp;N=1154180.72&amp;layers=ch.kantone.cadastralwebmap-farbe,ch.swisstopo.amtliches-strassenverzeichnis,ch.bfs.gebaeude_wohnungs_register,KML||https://tinyurl.com/yy7ya4g9/GR/3782_bdg_erw.kml" TargetMode="External"/><Relationship Id="rId247" Type="http://schemas.openxmlformats.org/officeDocument/2006/relationships/hyperlink" Target="https://map.geo.admin.ch/?zoom=13&amp;E=2785617.436&amp;N=1153842.849&amp;layers=ch.kantone.cadastralwebmap-farbe,ch.swisstopo.amtliches-strassenverzeichnis,ch.bfs.gebaeude_wohnungs_register,KML||https://tinyurl.com/yy7ya4g9/GR/3782_bdg_erw.kml" TargetMode="External"/><Relationship Id="rId412" Type="http://schemas.openxmlformats.org/officeDocument/2006/relationships/hyperlink" Target="https://map.geo.admin.ch/?zoom=13&amp;E=2762750.28&amp;N=1201782.771&amp;layers=ch.kantone.cadastralwebmap-farbe,ch.swisstopo.amtliches-strassenverzeichnis,ch.bfs.gebaeude_wohnungs_register,KML||https://tinyurl.com/yy7ya4g9/GR/3955_bdg_erw.kml" TargetMode="External"/><Relationship Id="rId107" Type="http://schemas.openxmlformats.org/officeDocument/2006/relationships/hyperlink" Target="https://map.geo.admin.ch/?zoom=13&amp;E=2730455.809&amp;N=1181968.773&amp;layers=ch.kantone.cadastralwebmap-farbe,ch.swisstopo.amtliches-strassenverzeichnis,ch.bfs.gebaeude_wohnungs_register,KML||https://tinyurl.com/yy7ya4g9/GR/3619_bdg_erw.kml" TargetMode="External"/><Relationship Id="rId289" Type="http://schemas.openxmlformats.org/officeDocument/2006/relationships/hyperlink" Target="https://map.geo.admin.ch/?zoom=13&amp;E=2784975.491&amp;N=1153647.151&amp;layers=ch.kantone.cadastralwebmap-farbe,ch.swisstopo.amtliches-strassenverzeichnis,ch.bfs.gebaeude_wohnungs_register,KML||https://tinyurl.com/yy7ya4g9/GR/3782_bdg_erw.kml" TargetMode="External"/><Relationship Id="rId454" Type="http://schemas.openxmlformats.org/officeDocument/2006/relationships/drawing" Target="../drawings/drawing3.xml"/><Relationship Id="rId11" Type="http://schemas.openxmlformats.org/officeDocument/2006/relationships/hyperlink" Target="https://map.geo.admin.ch/?zoom=13&amp;E=2765537.746&amp;N=1163104.963&amp;layers=ch.kantone.cadastralwebmap-farbe,ch.swisstopo.amtliches-strassenverzeichnis,ch.bfs.gebaeude_wohnungs_register,KML||https://tinyurl.com/yy7ya4g9/GR/3543_bdg_erw.kml" TargetMode="External"/><Relationship Id="rId53" Type="http://schemas.openxmlformats.org/officeDocument/2006/relationships/hyperlink" Target="https://map.geo.admin.ch/?zoom=13&amp;E=2802669.396&amp;N=1138051.016&amp;layers=ch.kantone.cadastralwebmap-farbe,ch.swisstopo.amtliches-strassenverzeichnis,ch.bfs.gebaeude_wohnungs_register,KML||https://tinyurl.com/yy7ya4g9/GR/3561_bdg_erw.kml" TargetMode="External"/><Relationship Id="rId149" Type="http://schemas.openxmlformats.org/officeDocument/2006/relationships/hyperlink" Target="https://map.geo.admin.ch/?zoom=13&amp;E=2752816.476&amp;N=1184210.986&amp;layers=ch.kantone.cadastralwebmap-farbe,ch.swisstopo.amtliches-strassenverzeichnis,ch.bfs.gebaeude_wohnungs_register,KML||https://tinyurl.com/yy7ya4g9/GR/3673_bdg_erw.kml" TargetMode="External"/><Relationship Id="rId314" Type="http://schemas.openxmlformats.org/officeDocument/2006/relationships/hyperlink" Target="https://map.geo.admin.ch/?zoom=13&amp;E=2789354.854&amp;N=1151783.546&amp;layers=ch.kantone.cadastralwebmap-farbe,ch.swisstopo.amtliches-strassenverzeichnis,ch.bfs.gebaeude_wohnungs_register,KML||https://tinyurl.com/yy7ya4g9/GR/3784_bdg_erw.kml" TargetMode="External"/><Relationship Id="rId356" Type="http://schemas.openxmlformats.org/officeDocument/2006/relationships/hyperlink" Target="https://map.geo.admin.ch/?zoom=13&amp;E=2736926.641&amp;N=1136491.406&amp;layers=ch.kantone.cadastralwebmap-farbe,ch.swisstopo.amtliches-strassenverzeichnis,ch.bfs.gebaeude_wohnungs_register,KML||https://tinyurl.com/yy7ya4g9/GR/3823_bdg_erw.kml" TargetMode="External"/><Relationship Id="rId398" Type="http://schemas.openxmlformats.org/officeDocument/2006/relationships/hyperlink" Target="https://map.geo.admin.ch/?zoom=13&amp;E=2762565.528&amp;N=1201423.664&amp;layers=ch.kantone.cadastralwebmap-farbe,ch.swisstopo.amtliches-strassenverzeichnis,ch.bfs.gebaeude_wohnungs_register,KML||https://tinyurl.com/yy7ya4g9/GR/3955_bdg_erw.kml" TargetMode="External"/><Relationship Id="rId95" Type="http://schemas.openxmlformats.org/officeDocument/2006/relationships/hyperlink" Target="https://map.geo.admin.ch/?zoom=13&amp;E=2734706.161&amp;N=1175785.23&amp;layers=ch.kantone.cadastralwebmap-farbe,ch.swisstopo.amtliches-strassenverzeichnis,ch.bfs.gebaeude_wohnungs_register,KML||https://tinyurl.com/yy7ya4g9/GR/3619_bdg_erw.kml" TargetMode="External"/><Relationship Id="rId160" Type="http://schemas.openxmlformats.org/officeDocument/2006/relationships/hyperlink" Target="https://map.geo.admin.ch/?zoom=13&amp;E=2753053.567&amp;N=1180860.787&amp;layers=ch.kantone.cadastralwebmap-farbe,ch.swisstopo.amtliches-strassenverzeichnis,ch.bfs.gebaeude_wohnungs_register,KML||https://tinyurl.com/yy7ya4g9/GR/3673_bdg_erw.kml" TargetMode="External"/><Relationship Id="rId216" Type="http://schemas.openxmlformats.org/officeDocument/2006/relationships/hyperlink" Target="https://map.geo.admin.ch/?zoom=13&amp;E=2783172.403&amp;N=1154579.29&amp;layers=ch.kantone.cadastralwebmap-farbe,ch.swisstopo.amtliches-strassenverzeichnis,ch.bfs.gebaeude_wohnungs_register,KML||https://tinyurl.com/yy7ya4g9/GR/3782_bdg_erw.kml" TargetMode="External"/><Relationship Id="rId423" Type="http://schemas.openxmlformats.org/officeDocument/2006/relationships/hyperlink" Target="https://map.geo.admin.ch/?zoom=13&amp;E=2761694.373&amp;N=1203923.151&amp;layers=ch.kantone.cadastralwebmap-farbe,ch.swisstopo.amtliches-strassenverzeichnis,ch.bfs.gebaeude_wohnungs_register,KML||https://tinyurl.com/yy7ya4g9/GR/3955_bdg_erw.kml" TargetMode="External"/><Relationship Id="rId258" Type="http://schemas.openxmlformats.org/officeDocument/2006/relationships/hyperlink" Target="https://map.geo.admin.ch/?zoom=13&amp;E=2785656.61&amp;N=1154972.072&amp;layers=ch.kantone.cadastralwebmap-farbe,ch.swisstopo.amtliches-strassenverzeichnis,ch.bfs.gebaeude_wohnungs_register,KML||https://tinyurl.com/yy7ya4g9/GR/3782_bdg_erw.kml" TargetMode="External"/><Relationship Id="rId22" Type="http://schemas.openxmlformats.org/officeDocument/2006/relationships/hyperlink" Target="https://map.geo.admin.ch/?zoom=13&amp;E=2807800.41&amp;N=1124617.817&amp;layers=ch.kantone.cadastralwebmap-farbe,ch.swisstopo.amtliches-strassenverzeichnis,ch.bfs.gebaeude_wohnungs_register,KML||https://tinyurl.com/yy7ya4g9/GR/3551_bdg_erw.kml" TargetMode="External"/><Relationship Id="rId64" Type="http://schemas.openxmlformats.org/officeDocument/2006/relationships/hyperlink" Target="https://map.geo.admin.ch/?zoom=13&amp;E=2803367.85&amp;N=1131285.645&amp;layers=ch.kantone.cadastralwebmap-farbe,ch.swisstopo.amtliches-strassenverzeichnis,ch.bfs.gebaeude_wohnungs_register,KML||https://tinyurl.com/yy7ya4g9/GR/3561_bdg_erw.kml" TargetMode="External"/><Relationship Id="rId118" Type="http://schemas.openxmlformats.org/officeDocument/2006/relationships/hyperlink" Target="https://map.geo.admin.ch/?zoom=13&amp;E=2753596.522&amp;N=1176371.486&amp;layers=ch.kantone.cadastralwebmap-farbe,ch.swisstopo.amtliches-strassenverzeichnis,ch.bfs.gebaeude_wohnungs_register,KML||https://tinyurl.com/yy7ya4g9/GR/3633_bdg_erw.kml" TargetMode="External"/><Relationship Id="rId325" Type="http://schemas.openxmlformats.org/officeDocument/2006/relationships/hyperlink" Target="https://map.geo.admin.ch/?zoom=13&amp;E=2784805.505&amp;N=1152433.05&amp;layers=ch.kantone.cadastralwebmap-farbe,ch.swisstopo.amtliches-strassenverzeichnis,ch.bfs.gebaeude_wohnungs_register,KML||https://tinyurl.com/yy7ya4g9/GR/3787_bdg_erw.kml" TargetMode="External"/><Relationship Id="rId367" Type="http://schemas.openxmlformats.org/officeDocument/2006/relationships/hyperlink" Target="https://map.geo.admin.ch/?zoom=13&amp;E=2730549.574&amp;N=1121599.46&amp;layers=ch.kantone.cadastralwebmap-farbe,ch.swisstopo.amtliches-strassenverzeichnis,ch.bfs.gebaeude_wohnungs_register,KML||https://tinyurl.com/yy7ya4g9/GR/3834_bdg_erw.kml" TargetMode="External"/><Relationship Id="rId171" Type="http://schemas.openxmlformats.org/officeDocument/2006/relationships/hyperlink" Target="https://map.geo.admin.ch/?zoom=13&amp;E=2785048.878&amp;N=1153593.251&amp;layers=ch.kantone.cadastralwebmap-farbe,ch.swisstopo.amtliches-strassenverzeichnis,ch.bfs.gebaeude_wohnungs_register,KML||https://tinyurl.com/yy7ya4g9/GR/3782_bdg_erw.kml" TargetMode="External"/><Relationship Id="rId227" Type="http://schemas.openxmlformats.org/officeDocument/2006/relationships/hyperlink" Target="https://map.geo.admin.ch/?zoom=13&amp;E=2782044.38&amp;N=1154632.006&amp;layers=ch.kantone.cadastralwebmap-farbe,ch.swisstopo.amtliches-strassenverzeichnis,ch.bfs.gebaeude_wohnungs_register,KML||https://tinyurl.com/yy7ya4g9/GR/3782_bdg_erw.kml" TargetMode="External"/><Relationship Id="rId269" Type="http://schemas.openxmlformats.org/officeDocument/2006/relationships/hyperlink" Target="https://map.geo.admin.ch/?zoom=13&amp;E=2785748.768&amp;N=1154066.843&amp;layers=ch.kantone.cadastralwebmap-farbe,ch.swisstopo.amtliches-strassenverzeichnis,ch.bfs.gebaeude_wohnungs_register,KML||https://tinyurl.com/yy7ya4g9/GR/3782_bdg_erw.kml" TargetMode="External"/><Relationship Id="rId434" Type="http://schemas.openxmlformats.org/officeDocument/2006/relationships/hyperlink" Target="https://map.geo.admin.ch/?zoom=13&amp;E=2711698.337&amp;N=1173262.733&amp;layers=ch.kantone.cadastralwebmap-farbe,ch.swisstopo.amtliches-strassenverzeichnis,ch.bfs.gebaeude_wohnungs_register,KML||https://tinyurl.com/yy7ya4g9/GR/3982_bdg_erw.kml" TargetMode="External"/><Relationship Id="rId33" Type="http://schemas.openxmlformats.org/officeDocument/2006/relationships/hyperlink" Target="https://map.geo.admin.ch/?zoom=13&amp;E=2807112.088&amp;N=1126433.786&amp;layers=ch.kantone.cadastralwebmap-farbe,ch.swisstopo.amtliches-strassenverzeichnis,ch.bfs.gebaeude_wohnungs_register,KML||https://tinyurl.com/yy7ya4g9/GR/3551_bdg_erw.kml" TargetMode="External"/><Relationship Id="rId129" Type="http://schemas.openxmlformats.org/officeDocument/2006/relationships/hyperlink" Target="https://map.geo.admin.ch/?zoom=13&amp;E=2750208.381&amp;N=1177816.297&amp;layers=ch.kantone.cadastralwebmap-farbe,ch.swisstopo.amtliches-strassenverzeichnis,ch.bfs.gebaeude_wohnungs_register,KML||https://tinyurl.com/yy7ya4g9/GR/3661_bdg_erw.kml" TargetMode="External"/><Relationship Id="rId280" Type="http://schemas.openxmlformats.org/officeDocument/2006/relationships/hyperlink" Target="https://map.geo.admin.ch/?zoom=13&amp;E=2786249.638&amp;N=1151346.165&amp;layers=ch.kantone.cadastralwebmap-farbe,ch.swisstopo.amtliches-strassenverzeichnis,ch.bfs.gebaeude_wohnungs_register,KML||https://tinyurl.com/yy7ya4g9/GR/3782_bdg_erw.kml" TargetMode="External"/><Relationship Id="rId336" Type="http://schemas.openxmlformats.org/officeDocument/2006/relationships/hyperlink" Target="https://map.geo.admin.ch/?zoom=13&amp;E=2762624.583&amp;N=1133554.843&amp;layers=ch.kantone.cadastralwebmap-farbe,ch.swisstopo.amtliches-strassenverzeichnis,ch.bfs.gebaeude_wohnungs_register,KML||https://tinyurl.com/yy7ya4g9/GR/3792_bdg_erw.kml" TargetMode="External"/><Relationship Id="rId75" Type="http://schemas.openxmlformats.org/officeDocument/2006/relationships/hyperlink" Target="https://map.geo.admin.ch/?zoom=13&amp;E=2733129.323&amp;N=1176617.011&amp;layers=ch.kantone.cadastralwebmap-farbe,ch.swisstopo.amtliches-strassenverzeichnis,ch.bfs.gebaeude_wohnungs_register,KML||https://tinyurl.com/yy7ya4g9/GR/3618_bdg_erw.kml" TargetMode="External"/><Relationship Id="rId140" Type="http://schemas.openxmlformats.org/officeDocument/2006/relationships/hyperlink" Target="https://map.geo.admin.ch/?zoom=13&amp;E=2750144.361&amp;N=1177956.407&amp;layers=ch.kantone.cadastralwebmap-farbe,ch.swisstopo.amtliches-strassenverzeichnis,ch.bfs.gebaeude_wohnungs_register,KML||https://tinyurl.com/yy7ya4g9/GR/3661_bdg_erw.kml" TargetMode="External"/><Relationship Id="rId182" Type="http://schemas.openxmlformats.org/officeDocument/2006/relationships/hyperlink" Target="https://map.geo.admin.ch/?zoom=13&amp;E=2786061.727&amp;N=1153879.227&amp;layers=ch.kantone.cadastralwebmap-farbe,ch.swisstopo.amtliches-strassenverzeichnis,ch.bfs.gebaeude_wohnungs_register,KML||https://tinyurl.com/yy7ya4g9/GR/3782_bdg_erw.kml" TargetMode="External"/><Relationship Id="rId378" Type="http://schemas.openxmlformats.org/officeDocument/2006/relationships/hyperlink" Target="https://map.geo.admin.ch/?zoom=13&amp;E=2771538.577&amp;N=1183725.455&amp;layers=ch.kantone.cadastralwebmap-farbe,ch.swisstopo.amtliches-strassenverzeichnis,ch.bfs.gebaeude_wohnungs_register,KML||https://tinyurl.com/yy7ya4g9/GR/3921_bdg_erw.kml" TargetMode="External"/><Relationship Id="rId403" Type="http://schemas.openxmlformats.org/officeDocument/2006/relationships/hyperlink" Target="https://map.geo.admin.ch/?zoom=13&amp;E=2763616.007&amp;N=1204017.531&amp;layers=ch.kantone.cadastralwebmap-farbe,ch.swisstopo.amtliches-strassenverzeichnis,ch.bfs.gebaeude_wohnungs_register,KML||https://tinyurl.com/yy7ya4g9/GR/3955_bdg_erw.kml" TargetMode="External"/><Relationship Id="rId6" Type="http://schemas.openxmlformats.org/officeDocument/2006/relationships/hyperlink" Target="https://map.geo.admin.ch/?zoom=13&amp;E=2759673.763&amp;N=1176540.269&amp;layers=ch.kantone.cadastralwebmap-farbe,ch.swisstopo.amtliches-strassenverzeichnis,ch.bfs.gebaeude_wohnungs_register,KML||https://tinyurl.com/yy7ya4g9/GR/3506_bdg_erw.kml" TargetMode="External"/><Relationship Id="rId238" Type="http://schemas.openxmlformats.org/officeDocument/2006/relationships/hyperlink" Target="https://map.geo.admin.ch/?zoom=13&amp;E=2786074.803&amp;N=1154519.078&amp;layers=ch.kantone.cadastralwebmap-farbe,ch.swisstopo.amtliches-strassenverzeichnis,ch.bfs.gebaeude_wohnungs_register,KML||https://tinyurl.com/yy7ya4g9/GR/3782_bdg_erw.kml" TargetMode="External"/><Relationship Id="rId445" Type="http://schemas.openxmlformats.org/officeDocument/2006/relationships/hyperlink" Target="https://map.geo.admin.ch/?zoom=13&amp;E=2719967.116&amp;N=1177465.477&amp;layers=ch.kantone.cadastralwebmap-farbe,ch.swisstopo.amtliches-strassenverzeichnis,ch.bfs.gebaeude_wohnungs_register,KML||https://tinyurl.com/yy7ya4g9/GR/3987_bdg_erw.kml" TargetMode="External"/><Relationship Id="rId291" Type="http://schemas.openxmlformats.org/officeDocument/2006/relationships/hyperlink" Target="https://map.geo.admin.ch/?zoom=13&amp;E=2785231.793&amp;N=1153135.041&amp;layers=ch.kantone.cadastralwebmap-farbe,ch.swisstopo.amtliches-strassenverzeichnis,ch.bfs.gebaeude_wohnungs_register,KML||https://tinyurl.com/yy7ya4g9/GR/3782_bdg_erw.kml" TargetMode="External"/><Relationship Id="rId305" Type="http://schemas.openxmlformats.org/officeDocument/2006/relationships/hyperlink" Target="https://map.geo.admin.ch/?zoom=13&amp;E=2785972.408&amp;N=1153815.615&amp;layers=ch.kantone.cadastralwebmap-farbe,ch.swisstopo.amtliches-strassenverzeichnis,ch.bfs.gebaeude_wohnungs_register,KML||https://tinyurl.com/yy7ya4g9/GR/3782_bdg_erw.kml" TargetMode="External"/><Relationship Id="rId347" Type="http://schemas.openxmlformats.org/officeDocument/2006/relationships/hyperlink" Target="https://map.geo.admin.ch/?zoom=13&amp;E=2731244.74&amp;N=1124386.414&amp;layers=ch.kantone.cadastralwebmap-farbe,ch.swisstopo.amtliches-strassenverzeichnis,ch.bfs.gebaeude_wohnungs_register,KML||https://tinyurl.com/yy7ya4g9/GR/3805_bdg_erw.kml" TargetMode="External"/><Relationship Id="rId44" Type="http://schemas.openxmlformats.org/officeDocument/2006/relationships/hyperlink" Target="https://map.geo.admin.ch/?zoom=13&amp;E=2804903.59&amp;N=1141098.893&amp;layers=ch.kantone.cadastralwebmap-farbe,ch.swisstopo.amtliches-strassenverzeichnis,ch.bfs.gebaeude_wohnungs_register,KML||https://tinyurl.com/yy7ya4g9/GR/3561_bdg_erw.kml" TargetMode="External"/><Relationship Id="rId86" Type="http://schemas.openxmlformats.org/officeDocument/2006/relationships/hyperlink" Target="https://map.geo.admin.ch/?zoom=13&amp;E=2732437.915&amp;N=1175565.386&amp;layers=ch.kantone.cadastralwebmap-farbe,ch.swisstopo.amtliches-strassenverzeichnis,ch.bfs.gebaeude_wohnungs_register,KML||https://tinyurl.com/yy7ya4g9/GR/3618_bdg_erw.kml" TargetMode="External"/><Relationship Id="rId151" Type="http://schemas.openxmlformats.org/officeDocument/2006/relationships/hyperlink" Target="https://map.geo.admin.ch/?zoom=13&amp;E=2753793.549&amp;N=1178569.925&amp;layers=ch.kantone.cadastralwebmap-farbe,ch.swisstopo.amtliches-strassenverzeichnis,ch.bfs.gebaeude_wohnungs_register,KML||https://tinyurl.com/yy7ya4g9/GR/3673_bdg_erw.kml" TargetMode="External"/><Relationship Id="rId389" Type="http://schemas.openxmlformats.org/officeDocument/2006/relationships/hyperlink" Target="https://map.geo.admin.ch/?zoom=13&amp;E=2762182.571&amp;N=1202157.229&amp;layers=ch.kantone.cadastralwebmap-farbe,ch.swisstopo.amtliches-strassenverzeichnis,ch.bfs.gebaeude_wohnungs_register,KML||https://tinyurl.com/yy7ya4g9/GR/3955_bdg_erw.kml" TargetMode="External"/><Relationship Id="rId193" Type="http://schemas.openxmlformats.org/officeDocument/2006/relationships/hyperlink" Target="https://map.geo.admin.ch/?zoom=13&amp;E=2785774.363&amp;N=1154173.652&amp;layers=ch.kantone.cadastralwebmap-farbe,ch.swisstopo.amtliches-strassenverzeichnis,ch.bfs.gebaeude_wohnungs_register,KML||https://tinyurl.com/yy7ya4g9/GR/3782_bdg_erw.kml" TargetMode="External"/><Relationship Id="rId207" Type="http://schemas.openxmlformats.org/officeDocument/2006/relationships/hyperlink" Target="https://map.geo.admin.ch/?zoom=13&amp;E=2785411.324&amp;N=1153721.277&amp;layers=ch.kantone.cadastralwebmap-farbe,ch.swisstopo.amtliches-strassenverzeichnis,ch.bfs.gebaeude_wohnungs_register,KML||https://tinyurl.com/yy7ya4g9/GR/3782_bdg_erw.kml" TargetMode="External"/><Relationship Id="rId249" Type="http://schemas.openxmlformats.org/officeDocument/2006/relationships/hyperlink" Target="https://map.geo.admin.ch/?zoom=13&amp;E=2785635.172&amp;N=1153859.509&amp;layers=ch.kantone.cadastralwebmap-farbe,ch.swisstopo.amtliches-strassenverzeichnis,ch.bfs.gebaeude_wohnungs_register,KML||https://tinyurl.com/yy7ya4g9/GR/3782_bdg_erw.kml" TargetMode="External"/><Relationship Id="rId414" Type="http://schemas.openxmlformats.org/officeDocument/2006/relationships/hyperlink" Target="https://map.geo.admin.ch/?zoom=13&amp;E=2761583.357&amp;N=1202366.584&amp;layers=ch.kantone.cadastralwebmap-farbe,ch.swisstopo.amtliches-strassenverzeichnis,ch.bfs.gebaeude_wohnungs_register,KML||https://tinyurl.com/yy7ya4g9/GR/3955_bdg_erw.kml" TargetMode="External"/><Relationship Id="rId13" Type="http://schemas.openxmlformats.org/officeDocument/2006/relationships/hyperlink" Target="https://map.geo.admin.ch/?zoom=13&amp;E=2806901.689&amp;N=1126660.554&amp;layers=ch.kantone.cadastralwebmap-farbe,ch.swisstopo.amtliches-strassenverzeichnis,ch.bfs.gebaeude_wohnungs_register,KML||https://tinyurl.com/yy7ya4g9/GR/3551_bdg_erw.kml" TargetMode="External"/><Relationship Id="rId109" Type="http://schemas.openxmlformats.org/officeDocument/2006/relationships/hyperlink" Target="https://map.geo.admin.ch/?zoom=13&amp;E=2734995.937&amp;N=1182134.839&amp;layers=ch.kantone.cadastralwebmap-farbe,ch.swisstopo.amtliches-strassenverzeichnis,ch.bfs.gebaeude_wohnungs_register,KML||https://tinyurl.com/yy7ya4g9/GR/3619_bdg_erw.kml" TargetMode="External"/><Relationship Id="rId260" Type="http://schemas.openxmlformats.org/officeDocument/2006/relationships/hyperlink" Target="https://map.geo.admin.ch/?zoom=13&amp;E=2785679.308&amp;N=1154520.466&amp;layers=ch.kantone.cadastralwebmap-farbe,ch.swisstopo.amtliches-strassenverzeichnis,ch.bfs.gebaeude_wohnungs_register,KML||https://tinyurl.com/yy7ya4g9/GR/3782_bdg_erw.kml" TargetMode="External"/><Relationship Id="rId316" Type="http://schemas.openxmlformats.org/officeDocument/2006/relationships/hyperlink" Target="https://map.geo.admin.ch/?zoom=13&amp;E=2789566.406&amp;N=1151634.587&amp;layers=ch.kantone.cadastralwebmap-farbe,ch.swisstopo.amtliches-strassenverzeichnis,ch.bfs.gebaeude_wohnungs_register,KML||https://tinyurl.com/yy7ya4g9/GR/3784_bdg_erw.kml" TargetMode="External"/><Relationship Id="rId55" Type="http://schemas.openxmlformats.org/officeDocument/2006/relationships/hyperlink" Target="https://map.geo.admin.ch/?zoom=13&amp;E=2802998.648&amp;N=1130722.809&amp;layers=ch.kantone.cadastralwebmap-farbe,ch.swisstopo.amtliches-strassenverzeichnis,ch.bfs.gebaeude_wohnungs_register,KML||https://tinyurl.com/yy7ya4g9/GR/3561_bdg_erw.kml" TargetMode="External"/><Relationship Id="rId97" Type="http://schemas.openxmlformats.org/officeDocument/2006/relationships/hyperlink" Target="https://map.geo.admin.ch/?zoom=13&amp;E=2735496.3&amp;N=1175248.662&amp;layers=ch.kantone.cadastralwebmap-farbe,ch.swisstopo.amtliches-strassenverzeichnis,ch.bfs.gebaeude_wohnungs_register,KML||https://tinyurl.com/yy7ya4g9/GR/3619_bdg_erw.kml" TargetMode="External"/><Relationship Id="rId120" Type="http://schemas.openxmlformats.org/officeDocument/2006/relationships/hyperlink" Target="https://map.geo.admin.ch/?zoom=13&amp;E=2751710.694&amp;N=1181713.401&amp;layers=ch.kantone.cadastralwebmap-farbe,ch.swisstopo.amtliches-strassenverzeichnis,ch.bfs.gebaeude_wohnungs_register,KML||https://tinyurl.com/yy7ya4g9/GR/3637_bdg_erw.kml" TargetMode="External"/><Relationship Id="rId358" Type="http://schemas.openxmlformats.org/officeDocument/2006/relationships/hyperlink" Target="https://map.geo.admin.ch/?zoom=13&amp;E=2732823.133&amp;N=1125401.574&amp;layers=ch.kantone.cadastralwebmap-farbe,ch.swisstopo.amtliches-strassenverzeichnis,ch.bfs.gebaeude_wohnungs_register,KML||https://tinyurl.com/yy7ya4g9/GR/3832_bdg_erw.kml" TargetMode="External"/><Relationship Id="rId162" Type="http://schemas.openxmlformats.org/officeDocument/2006/relationships/hyperlink" Target="https://map.geo.admin.ch/?zoom=13&amp;E=2753070.616&amp;N=1181048.976&amp;layers=ch.kantone.cadastralwebmap-farbe,ch.swisstopo.amtliches-strassenverzeichnis,ch.bfs.gebaeude_wohnungs_register,KML||https://tinyurl.com/yy7ya4g9/GR/3673_bdg_erw.kml" TargetMode="External"/><Relationship Id="rId218" Type="http://schemas.openxmlformats.org/officeDocument/2006/relationships/hyperlink" Target="https://map.geo.admin.ch/?zoom=13&amp;E=2782379.066&amp;N=1155833.51&amp;layers=ch.kantone.cadastralwebmap-farbe,ch.swisstopo.amtliches-strassenverzeichnis,ch.bfs.gebaeude_wohnungs_register,KML||https://tinyurl.com/yy7ya4g9/GR/3782_bdg_erw.kml" TargetMode="External"/><Relationship Id="rId425" Type="http://schemas.openxmlformats.org/officeDocument/2006/relationships/hyperlink" Target="https://map.geo.admin.ch/?zoom=13&amp;E=2762208.886&amp;N=1201607.423&amp;layers=ch.kantone.cadastralwebmap-farbe,ch.swisstopo.amtliches-strassenverzeichnis,ch.bfs.gebaeude_wohnungs_register,KML||https://tinyurl.com/yy7ya4g9/GR/3955_bdg_erw.kml" TargetMode="External"/><Relationship Id="rId271" Type="http://schemas.openxmlformats.org/officeDocument/2006/relationships/hyperlink" Target="https://map.geo.admin.ch/?zoom=13&amp;E=2785776.734&amp;N=1154105.191&amp;layers=ch.kantone.cadastralwebmap-farbe,ch.swisstopo.amtliches-strassenverzeichnis,ch.bfs.gebaeude_wohnungs_register,KML||https://tinyurl.com/yy7ya4g9/GR/3782_bdg_erw.kml" TargetMode="External"/><Relationship Id="rId24" Type="http://schemas.openxmlformats.org/officeDocument/2006/relationships/hyperlink" Target="https://map.geo.admin.ch/?zoom=13&amp;E=2807585.104&amp;N=1125188.103&amp;layers=ch.kantone.cadastralwebmap-farbe,ch.swisstopo.amtliches-strassenverzeichnis,ch.bfs.gebaeude_wohnungs_register,KML||https://tinyurl.com/yy7ya4g9/GR/3551_bdg_erw.kml" TargetMode="External"/><Relationship Id="rId66" Type="http://schemas.openxmlformats.org/officeDocument/2006/relationships/hyperlink" Target="https://map.geo.admin.ch/?zoom=13&amp;E=2802083.151&amp;N=1132303.687&amp;layers=ch.kantone.cadastralwebmap-farbe,ch.swisstopo.amtliches-strassenverzeichnis,ch.bfs.gebaeude_wohnungs_register,KML||https://tinyurl.com/yy7ya4g9/GR/3561_bdg_erw.kml" TargetMode="External"/><Relationship Id="rId131" Type="http://schemas.openxmlformats.org/officeDocument/2006/relationships/hyperlink" Target="https://map.geo.admin.ch/?zoom=13&amp;E=2749132.304&amp;N=1176549.056&amp;layers=ch.kantone.cadastralwebmap-farbe,ch.swisstopo.amtliches-strassenverzeichnis,ch.bfs.gebaeude_wohnungs_register,KML||https://tinyurl.com/yy7ya4g9/GR/3661_bdg_erw.kml" TargetMode="External"/><Relationship Id="rId327" Type="http://schemas.openxmlformats.org/officeDocument/2006/relationships/hyperlink" Target="https://map.geo.admin.ch/?zoom=13&amp;E=2783833.319&amp;N=1150942.473&amp;layers=ch.kantone.cadastralwebmap-farbe,ch.swisstopo.amtliches-strassenverzeichnis,ch.bfs.gebaeude_wohnungs_register,KML||https://tinyurl.com/yy7ya4g9/GR/3787_bdg_erw.kml" TargetMode="External"/><Relationship Id="rId369" Type="http://schemas.openxmlformats.org/officeDocument/2006/relationships/hyperlink" Target="https://map.geo.admin.ch/?zoom=13&amp;E=2778520.984&amp;N=1198513.638&amp;layers=ch.kantone.cadastralwebmap-farbe,ch.swisstopo.amtliches-strassenverzeichnis,ch.bfs.gebaeude_wohnungs_register,KML||https://tinyurl.com/yy7ya4g9/GR/3882_bdg_erw.kml" TargetMode="External"/><Relationship Id="rId173" Type="http://schemas.openxmlformats.org/officeDocument/2006/relationships/hyperlink" Target="https://map.geo.admin.ch/?zoom=13&amp;E=2785249.112&amp;N=1153640.836&amp;layers=ch.kantone.cadastralwebmap-farbe,ch.swisstopo.amtliches-strassenverzeichnis,ch.bfs.gebaeude_wohnungs_register,KML||https://tinyurl.com/yy7ya4g9/GR/3782_bdg_erw.kml" TargetMode="External"/><Relationship Id="rId229" Type="http://schemas.openxmlformats.org/officeDocument/2006/relationships/hyperlink" Target="https://map.geo.admin.ch/?zoom=13&amp;E=2780247.092&amp;N=1154216.136&amp;layers=ch.kantone.cadastralwebmap-farbe,ch.swisstopo.amtliches-strassenverzeichnis,ch.bfs.gebaeude_wohnungs_register,KML||https://tinyurl.com/yy7ya4g9/GR/3782_bdg_erw.kml" TargetMode="External"/><Relationship Id="rId380" Type="http://schemas.openxmlformats.org/officeDocument/2006/relationships/hyperlink" Target="https://map.geo.admin.ch/?zoom=13&amp;E=2771225.056&amp;N=1183598.253&amp;layers=ch.kantone.cadastralwebmap-farbe,ch.swisstopo.amtliches-strassenverzeichnis,ch.bfs.gebaeude_wohnungs_register,KML||https://tinyurl.com/yy7ya4g9/GR/3921_bdg_erw.kml" TargetMode="External"/><Relationship Id="rId436" Type="http://schemas.openxmlformats.org/officeDocument/2006/relationships/hyperlink" Target="https://map.geo.admin.ch/?zoom=13&amp;E=2715772.214&amp;N=1174011.1235&amp;layers=ch.kantone.cadastralwebmap-farbe,ch.swisstopo.amtliches-strassenverzeichnis,ch.bfs.gebaeude_wohnungs_register,KML||https://tinyurl.com/yy7ya4g9/GR/3985_bdg_erw.kml" TargetMode="External"/><Relationship Id="rId240" Type="http://schemas.openxmlformats.org/officeDocument/2006/relationships/hyperlink" Target="https://map.geo.admin.ch/?zoom=13&amp;E=2785044.484&amp;N=1153159.382&amp;layers=ch.kantone.cadastralwebmap-farbe,ch.swisstopo.amtliches-strassenverzeichnis,ch.bfs.gebaeude_wohnungs_register,KML||https://tinyurl.com/yy7ya4g9/GR/3782_bdg_erw.kml" TargetMode="External"/><Relationship Id="rId35" Type="http://schemas.openxmlformats.org/officeDocument/2006/relationships/hyperlink" Target="https://map.geo.admin.ch/?zoom=13&amp;E=2807047.164&amp;N=1126574.023&amp;layers=ch.kantone.cadastralwebmap-farbe,ch.swisstopo.amtliches-strassenverzeichnis,ch.bfs.gebaeude_wohnungs_register,KML||https://tinyurl.com/yy7ya4g9/GR/3551_bdg_erw.kml" TargetMode="External"/><Relationship Id="rId77" Type="http://schemas.openxmlformats.org/officeDocument/2006/relationships/hyperlink" Target="https://map.geo.admin.ch/?zoom=13&amp;E=2733243.909&amp;N=1176763.01&amp;layers=ch.kantone.cadastralwebmap-farbe,ch.swisstopo.amtliches-strassenverzeichnis,ch.bfs.gebaeude_wohnungs_register,KML||https://tinyurl.com/yy7ya4g9/GR/3618_bdg_erw.kml" TargetMode="External"/><Relationship Id="rId100" Type="http://schemas.openxmlformats.org/officeDocument/2006/relationships/hyperlink" Target="https://map.geo.admin.ch/?zoom=13&amp;E=2730575.317&amp;N=1182252.6&amp;layers=ch.kantone.cadastralwebmap-farbe,ch.swisstopo.amtliches-strassenverzeichnis,ch.bfs.gebaeude_wohnungs_register,KML||https://tinyurl.com/yy7ya4g9/GR/3619_bdg_erw.kml" TargetMode="External"/><Relationship Id="rId282" Type="http://schemas.openxmlformats.org/officeDocument/2006/relationships/hyperlink" Target="https://map.geo.admin.ch/?zoom=13&amp;E=2787194.885&amp;N=1151652.529&amp;layers=ch.kantone.cadastralwebmap-farbe,ch.swisstopo.amtliches-strassenverzeichnis,ch.bfs.gebaeude_wohnungs_register,KML||https://tinyurl.com/yy7ya4g9/GR/3782_bdg_erw.kml" TargetMode="External"/><Relationship Id="rId338" Type="http://schemas.openxmlformats.org/officeDocument/2006/relationships/hyperlink" Target="https://map.geo.admin.ch/?zoom=13&amp;E=2761783.151&amp;N=1134379.987&amp;layers=ch.kantone.cadastralwebmap-farbe,ch.swisstopo.amtliches-strassenverzeichnis,ch.bfs.gebaeude_wohnungs_register,KML||https://tinyurl.com/yy7ya4g9/GR/3792_bdg_erw.kml" TargetMode="External"/><Relationship Id="rId8" Type="http://schemas.openxmlformats.org/officeDocument/2006/relationships/hyperlink" Target="https://map.geo.admin.ch/?zoom=13&amp;E=2760372.917&amp;N=1173587.903&amp;layers=ch.kantone.cadastralwebmap-farbe,ch.swisstopo.amtliches-strassenverzeichnis,ch.bfs.gebaeude_wohnungs_register,KML||https://tinyurl.com/yy7ya4g9/GR/3506_bdg_erw.kml" TargetMode="External"/><Relationship Id="rId142" Type="http://schemas.openxmlformats.org/officeDocument/2006/relationships/hyperlink" Target="https://map.geo.admin.ch/?zoom=13&amp;E=2742575.427&amp;N=1182481.499&amp;layers=ch.kantone.cadastralwebmap-farbe,ch.swisstopo.amtliches-strassenverzeichnis,ch.bfs.gebaeude_wohnungs_register,KML||https://tinyurl.com/yy7ya4g9/GR/3672_bdg_erw.kml" TargetMode="External"/><Relationship Id="rId184" Type="http://schemas.openxmlformats.org/officeDocument/2006/relationships/hyperlink" Target="https://map.geo.admin.ch/?zoom=13&amp;E=2786279.45&amp;N=1153852.663&amp;layers=ch.kantone.cadastralwebmap-farbe,ch.swisstopo.amtliches-strassenverzeichnis,ch.bfs.gebaeude_wohnungs_register,KML||https://tinyurl.com/yy7ya4g9/GR/3782_bdg_erw.kml" TargetMode="External"/><Relationship Id="rId391" Type="http://schemas.openxmlformats.org/officeDocument/2006/relationships/hyperlink" Target="https://map.geo.admin.ch/?zoom=13&amp;E=2762989.659&amp;N=1204116.236&amp;layers=ch.kantone.cadastralwebmap-farbe,ch.swisstopo.amtliches-strassenverzeichnis,ch.bfs.gebaeude_wohnungs_register,KML||https://tinyurl.com/yy7ya4g9/GR/3955_bdg_erw.kml" TargetMode="External"/><Relationship Id="rId405" Type="http://schemas.openxmlformats.org/officeDocument/2006/relationships/hyperlink" Target="https://map.geo.admin.ch/?zoom=13&amp;E=2761135.119&amp;N=1204060.462&amp;layers=ch.kantone.cadastralwebmap-farbe,ch.swisstopo.amtliches-strassenverzeichnis,ch.bfs.gebaeude_wohnungs_register,KML||https://tinyurl.com/yy7ya4g9/GR/3955_bdg_erw.kml" TargetMode="External"/><Relationship Id="rId447" Type="http://schemas.openxmlformats.org/officeDocument/2006/relationships/hyperlink" Target="https://map.geo.admin.ch/?zoom=13&amp;E=2718810.858&amp;N=1178084.682&amp;layers=ch.kantone.cadastralwebmap-farbe,ch.swisstopo.amtliches-strassenverzeichnis,ch.bfs.gebaeude_wohnungs_register,KML||https://tinyurl.com/yy7ya4g9/GR/3987_bdg_erw.kml" TargetMode="External"/><Relationship Id="rId251" Type="http://schemas.openxmlformats.org/officeDocument/2006/relationships/hyperlink" Target="https://map.geo.admin.ch/?zoom=13&amp;E=2785696.163&amp;N=1154277.074&amp;layers=ch.kantone.cadastralwebmap-farbe,ch.swisstopo.amtliches-strassenverzeichnis,ch.bfs.gebaeude_wohnungs_register,KML||https://tinyurl.com/yy7ya4g9/GR/3782_bdg_erw.kml" TargetMode="External"/><Relationship Id="rId46" Type="http://schemas.openxmlformats.org/officeDocument/2006/relationships/hyperlink" Target="https://map.geo.admin.ch/?zoom=13&amp;E=2801675.362&amp;N=1133737.157&amp;layers=ch.kantone.cadastralwebmap-farbe,ch.swisstopo.amtliches-strassenverzeichnis,ch.bfs.gebaeude_wohnungs_register,KML||https://tinyurl.com/yy7ya4g9/GR/3561_bdg_erw.kml" TargetMode="External"/><Relationship Id="rId293" Type="http://schemas.openxmlformats.org/officeDocument/2006/relationships/hyperlink" Target="https://map.geo.admin.ch/?zoom=13&amp;E=2785817.508&amp;N=1154304.645&amp;layers=ch.kantone.cadastralwebmap-farbe,ch.swisstopo.amtliches-strassenverzeichnis,ch.bfs.gebaeude_wohnungs_register,KML||https://tinyurl.com/yy7ya4g9/GR/3782_bdg_erw.kml" TargetMode="External"/><Relationship Id="rId307" Type="http://schemas.openxmlformats.org/officeDocument/2006/relationships/hyperlink" Target="https://map.geo.admin.ch/?zoom=13&amp;E=2785885.147&amp;N=1153856.372&amp;layers=ch.kantone.cadastralwebmap-farbe,ch.swisstopo.amtliches-strassenverzeichnis,ch.bfs.gebaeude_wohnungs_register,KML||https://tinyurl.com/yy7ya4g9/GR/3782_bdg_erw.kml" TargetMode="External"/><Relationship Id="rId349" Type="http://schemas.openxmlformats.org/officeDocument/2006/relationships/hyperlink" Target="https://map.geo.admin.ch/?zoom=13&amp;E=2730422.012&amp;N=1125140.888&amp;layers=ch.kantone.cadastralwebmap-farbe,ch.swisstopo.amtliches-strassenverzeichnis,ch.bfs.gebaeude_wohnungs_register,KML||https://tinyurl.com/yy7ya4g9/GR/3810_bdg_erw.kml" TargetMode="External"/><Relationship Id="rId88" Type="http://schemas.openxmlformats.org/officeDocument/2006/relationships/hyperlink" Target="https://map.geo.admin.ch/?zoom=13&amp;E=2729284.469&amp;N=1174421.685&amp;layers=ch.kantone.cadastralwebmap-farbe,ch.swisstopo.amtliches-strassenverzeichnis,ch.bfs.gebaeude_wohnungs_register,KML||https://tinyurl.com/yy7ya4g9/GR/3618_bdg_erw.kml" TargetMode="External"/><Relationship Id="rId111" Type="http://schemas.openxmlformats.org/officeDocument/2006/relationships/hyperlink" Target="https://map.geo.admin.ch/?zoom=13&amp;E=2737223.302&amp;N=1179989.598&amp;layers=ch.kantone.cadastralwebmap-farbe,ch.swisstopo.amtliches-strassenverzeichnis,ch.bfs.gebaeude_wohnungs_register,KML||https://tinyurl.com/yy7ya4g9/GR/3619_bdg_erw.kml" TargetMode="External"/><Relationship Id="rId153" Type="http://schemas.openxmlformats.org/officeDocument/2006/relationships/hyperlink" Target="https://map.geo.admin.ch/?zoom=13&amp;E=2752454.991&amp;N=1184821.305&amp;layers=ch.kantone.cadastralwebmap-farbe,ch.swisstopo.amtliches-strassenverzeichnis,ch.bfs.gebaeude_wohnungs_register,KML||https://tinyurl.com/yy7ya4g9/GR/3673_bdg_erw.kml" TargetMode="External"/><Relationship Id="rId195" Type="http://schemas.openxmlformats.org/officeDocument/2006/relationships/hyperlink" Target="https://map.geo.admin.ch/?zoom=13&amp;E=2785494.304&amp;N=1155354.025&amp;layers=ch.kantone.cadastralwebmap-farbe,ch.swisstopo.amtliches-strassenverzeichnis,ch.bfs.gebaeude_wohnungs_register,KML||https://tinyurl.com/yy7ya4g9/GR/3782_bdg_erw.kml" TargetMode="External"/><Relationship Id="rId209" Type="http://schemas.openxmlformats.org/officeDocument/2006/relationships/hyperlink" Target="https://map.geo.admin.ch/?zoom=13&amp;E=2784282.702&amp;N=1153708.347&amp;layers=ch.kantone.cadastralwebmap-farbe,ch.swisstopo.amtliches-strassenverzeichnis,ch.bfs.gebaeude_wohnungs_register,KML||https://tinyurl.com/yy7ya4g9/GR/3782_bdg_erw.kml" TargetMode="External"/><Relationship Id="rId360" Type="http://schemas.openxmlformats.org/officeDocument/2006/relationships/hyperlink" Target="https://map.geo.admin.ch/?zoom=13&amp;E=2733759.866&amp;N=1127416.367&amp;layers=ch.kantone.cadastralwebmap-farbe,ch.swisstopo.amtliches-strassenverzeichnis,ch.bfs.gebaeude_wohnungs_register,KML||https://tinyurl.com/yy7ya4g9/GR/3832_bdg_erw.kml" TargetMode="External"/><Relationship Id="rId416" Type="http://schemas.openxmlformats.org/officeDocument/2006/relationships/hyperlink" Target="https://map.geo.admin.ch/?zoom=13&amp;E=2761516.579&amp;N=1204028.902&amp;layers=ch.kantone.cadastralwebmap-farbe,ch.swisstopo.amtliches-strassenverzeichnis,ch.bfs.gebaeude_wohnungs_register,KML||https://tinyurl.com/yy7ya4g9/GR/3955_bdg_erw.kml" TargetMode="External"/><Relationship Id="rId220" Type="http://schemas.openxmlformats.org/officeDocument/2006/relationships/hyperlink" Target="https://map.geo.admin.ch/?zoom=13&amp;E=2783028.163&amp;N=1154414.974&amp;layers=ch.kantone.cadastralwebmap-farbe,ch.swisstopo.amtliches-strassenverzeichnis,ch.bfs.gebaeude_wohnungs_register,KML||https://tinyurl.com/yy7ya4g9/GR/3782_bdg_erw.kml" TargetMode="External"/><Relationship Id="rId15" Type="http://schemas.openxmlformats.org/officeDocument/2006/relationships/hyperlink" Target="https://map.geo.admin.ch/?zoom=13&amp;E=2807442.616&amp;N=1125664.13&amp;layers=ch.kantone.cadastralwebmap-farbe,ch.swisstopo.amtliches-strassenverzeichnis,ch.bfs.gebaeude_wohnungs_register,KML||https://tinyurl.com/yy7ya4g9/GR/3551_bdg_erw.kml" TargetMode="External"/><Relationship Id="rId57" Type="http://schemas.openxmlformats.org/officeDocument/2006/relationships/hyperlink" Target="https://map.geo.admin.ch/?zoom=13&amp;E=2801614.25&amp;N=1133199.828&amp;layers=ch.kantone.cadastralwebmap-farbe,ch.swisstopo.amtliches-strassenverzeichnis,ch.bfs.gebaeude_wohnungs_register,KML||https://tinyurl.com/yy7ya4g9/GR/3561_bdg_erw.kml" TargetMode="External"/><Relationship Id="rId262" Type="http://schemas.openxmlformats.org/officeDocument/2006/relationships/hyperlink" Target="https://map.geo.admin.ch/?zoom=13&amp;E=2785542.186&amp;N=1153712.313&amp;layers=ch.kantone.cadastralwebmap-farbe,ch.swisstopo.amtliches-strassenverzeichnis,ch.bfs.gebaeude_wohnungs_register,KML||https://tinyurl.com/yy7ya4g9/GR/3782_bdg_erw.kml" TargetMode="External"/><Relationship Id="rId318" Type="http://schemas.openxmlformats.org/officeDocument/2006/relationships/hyperlink" Target="https://map.geo.admin.ch/?zoom=13&amp;E=2789699.856&amp;N=1151235.412&amp;layers=ch.kantone.cadastralwebmap-farbe,ch.swisstopo.amtliches-strassenverzeichnis,ch.bfs.gebaeude_wohnungs_register,KML||https://tinyurl.com/yy7ya4g9/GR/3784_bdg_erw.kml" TargetMode="External"/><Relationship Id="rId99" Type="http://schemas.openxmlformats.org/officeDocument/2006/relationships/hyperlink" Target="https://map.geo.admin.ch/?zoom=13&amp;E=2734656.511&amp;N=1183888.912&amp;layers=ch.kantone.cadastralwebmap-farbe,ch.swisstopo.amtliches-strassenverzeichnis,ch.bfs.gebaeude_wohnungs_register,KML||https://tinyurl.com/yy7ya4g9/GR/3619_bdg_erw.kml" TargetMode="External"/><Relationship Id="rId122" Type="http://schemas.openxmlformats.org/officeDocument/2006/relationships/hyperlink" Target="https://map.geo.admin.ch/?zoom=13&amp;E=2752041.762&amp;N=1177448.916&amp;layers=ch.kantone.cadastralwebmap-farbe,ch.swisstopo.amtliches-strassenverzeichnis,ch.bfs.gebaeude_wohnungs_register,KML||https://tinyurl.com/yy7ya4g9/GR/3661_bdg_erw.kml" TargetMode="External"/><Relationship Id="rId164" Type="http://schemas.openxmlformats.org/officeDocument/2006/relationships/hyperlink" Target="https://map.geo.admin.ch/?zoom=13&amp;E=2752232.525&amp;N=1160680.042&amp;layers=ch.kantone.cadastralwebmap-farbe,ch.swisstopo.amtliches-strassenverzeichnis,ch.bfs.gebaeude_wohnungs_register,KML||https://tinyurl.com/yy7ya4g9/GR/3701_bdg_erw.kml" TargetMode="External"/><Relationship Id="rId371" Type="http://schemas.openxmlformats.org/officeDocument/2006/relationships/hyperlink" Target="https://map.geo.admin.ch/?zoom=13&amp;E=2760964.005&amp;N=1188630.712&amp;layers=ch.kantone.cadastralwebmap-farbe,ch.swisstopo.amtliches-strassenverzeichnis,ch.bfs.gebaeude_wohnungs_register,KML||https://tinyurl.com/yy7ya4g9/GR/3911_bdg_erw.kml" TargetMode="External"/><Relationship Id="rId427" Type="http://schemas.openxmlformats.org/officeDocument/2006/relationships/hyperlink" Target="https://map.geo.admin.ch/?zoom=13&amp;E=2761531.039&amp;N=1203133.491&amp;layers=ch.kantone.cadastralwebmap-farbe,ch.swisstopo.amtliches-strassenverzeichnis,ch.bfs.gebaeude_wohnungs_register,KML||https://tinyurl.com/yy7ya4g9/GR/3955_bdg_erw.kml" TargetMode="External"/><Relationship Id="rId26" Type="http://schemas.openxmlformats.org/officeDocument/2006/relationships/hyperlink" Target="https://map.geo.admin.ch/?zoom=13&amp;E=2807280.323&amp;N=1125255.257&amp;layers=ch.kantone.cadastralwebmap-farbe,ch.swisstopo.amtliches-strassenverzeichnis,ch.bfs.gebaeude_wohnungs_register,KML||https://tinyurl.com/yy7ya4g9/GR/3551_bdg_erw.kml" TargetMode="External"/><Relationship Id="rId231" Type="http://schemas.openxmlformats.org/officeDocument/2006/relationships/hyperlink" Target="https://map.geo.admin.ch/?zoom=13&amp;E=2785391.371&amp;N=1154035.67&amp;layers=ch.kantone.cadastralwebmap-farbe,ch.swisstopo.amtliches-strassenverzeichnis,ch.bfs.gebaeude_wohnungs_register,KML||https://tinyurl.com/yy7ya4g9/GR/3782_bdg_erw.kml" TargetMode="External"/><Relationship Id="rId273" Type="http://schemas.openxmlformats.org/officeDocument/2006/relationships/hyperlink" Target="https://map.geo.admin.ch/?zoom=13&amp;E=2785945.272&amp;N=1154182.935&amp;layers=ch.kantone.cadastralwebmap-farbe,ch.swisstopo.amtliches-strassenverzeichnis,ch.bfs.gebaeude_wohnungs_register,KML||https://tinyurl.com/yy7ya4g9/GR/3782_bdg_erw.kml" TargetMode="External"/><Relationship Id="rId329" Type="http://schemas.openxmlformats.org/officeDocument/2006/relationships/hyperlink" Target="https://map.geo.admin.ch/?zoom=13&amp;E=2781111.002&amp;N=1148096.645&amp;layers=ch.kantone.cadastralwebmap-farbe,ch.swisstopo.amtliches-strassenverzeichnis,ch.bfs.gebaeude_wohnungs_register,KML||https://tinyurl.com/yy7ya4g9/GR/3790_bdg_erw.kml" TargetMode="External"/><Relationship Id="rId68" Type="http://schemas.openxmlformats.org/officeDocument/2006/relationships/hyperlink" Target="https://map.geo.admin.ch/?zoom=13&amp;E=2802581.322&amp;N=1133125.844&amp;layers=ch.kantone.cadastralwebmap-farbe,ch.swisstopo.amtliches-strassenverzeichnis,ch.bfs.gebaeude_wohnungs_register,KML||https://tinyurl.com/yy7ya4g9/GR/3561_bdg_erw.kml" TargetMode="External"/><Relationship Id="rId133" Type="http://schemas.openxmlformats.org/officeDocument/2006/relationships/hyperlink" Target="https://map.geo.admin.ch/?zoom=13&amp;E=2750240.028&amp;N=1176266.306&amp;layers=ch.kantone.cadastralwebmap-farbe,ch.swisstopo.amtliches-strassenverzeichnis,ch.bfs.gebaeude_wohnungs_register,KML||https://tinyurl.com/yy7ya4g9/GR/3661_bdg_erw.kml" TargetMode="External"/><Relationship Id="rId175" Type="http://schemas.openxmlformats.org/officeDocument/2006/relationships/hyperlink" Target="https://map.geo.admin.ch/?zoom=13&amp;E=2785410.952&amp;N=1153888.571&amp;layers=ch.kantone.cadastralwebmap-farbe,ch.swisstopo.amtliches-strassenverzeichnis,ch.bfs.gebaeude_wohnungs_register,KML||https://tinyurl.com/yy7ya4g9/GR/3782_bdg_erw.kml" TargetMode="External"/><Relationship Id="rId340" Type="http://schemas.openxmlformats.org/officeDocument/2006/relationships/hyperlink" Target="https://map.geo.admin.ch/?zoom=13&amp;E=2763644.759&amp;N=1134251.884&amp;layers=ch.kantone.cadastralwebmap-farbe,ch.swisstopo.amtliches-strassenverzeichnis,ch.bfs.gebaeude_wohnungs_register,KML||https://tinyurl.com/yy7ya4g9/GR/3792_bdg_erw.kml" TargetMode="External"/><Relationship Id="rId200" Type="http://schemas.openxmlformats.org/officeDocument/2006/relationships/hyperlink" Target="https://map.geo.admin.ch/?zoom=13&amp;E=2785534.398&amp;N=1154452.451&amp;layers=ch.kantone.cadastralwebmap-farbe,ch.swisstopo.amtliches-strassenverzeichnis,ch.bfs.gebaeude_wohnungs_register,KML||https://tinyurl.com/yy7ya4g9/GR/3782_bdg_erw.kml" TargetMode="External"/><Relationship Id="rId382" Type="http://schemas.openxmlformats.org/officeDocument/2006/relationships/hyperlink" Target="https://map.geo.admin.ch/?zoom=13&amp;E=2769310.877&amp;N=1189290.866&amp;layers=ch.kantone.cadastralwebmap-farbe,ch.swisstopo.amtliches-strassenverzeichnis,ch.bfs.gebaeude_wohnungs_register,KML||https://tinyurl.com/yy7ya4g9/GR/3921_bdg_erw.kml" TargetMode="External"/><Relationship Id="rId438" Type="http://schemas.openxmlformats.org/officeDocument/2006/relationships/hyperlink" Target="https://map.geo.admin.ch/?zoom=13&amp;E=2716244.935&amp;N=1177588.385&amp;layers=ch.kantone.cadastralwebmap-farbe,ch.swisstopo.amtliches-strassenverzeichnis,ch.bfs.gebaeude_wohnungs_register,KML||https://tinyurl.com/yy7ya4g9/GR/3985_bdg_erw.kml" TargetMode="External"/><Relationship Id="rId242" Type="http://schemas.openxmlformats.org/officeDocument/2006/relationships/hyperlink" Target="https://map.geo.admin.ch/?zoom=13&amp;E=2786128.954&amp;N=1154191.661&amp;layers=ch.kantone.cadastralwebmap-farbe,ch.swisstopo.amtliches-strassenverzeichnis,ch.bfs.gebaeude_wohnungs_register,KML||https://tinyurl.com/yy7ya4g9/GR/3782_bdg_erw.kml" TargetMode="External"/><Relationship Id="rId284" Type="http://schemas.openxmlformats.org/officeDocument/2006/relationships/hyperlink" Target="https://map.geo.admin.ch/?zoom=13&amp;E=2786661.785&amp;N=1152388.13&amp;layers=ch.kantone.cadastralwebmap-farbe,ch.swisstopo.amtliches-strassenverzeichnis,ch.bfs.gebaeude_wohnungs_register,KML||https://tinyurl.com/yy7ya4g9/GR/3782_bdg_erw.kml" TargetMode="External"/><Relationship Id="rId37" Type="http://schemas.openxmlformats.org/officeDocument/2006/relationships/hyperlink" Target="https://map.geo.admin.ch/?zoom=13&amp;E=2799868.255&amp;N=1138499.107&amp;layers=ch.kantone.cadastralwebmap-farbe,ch.swisstopo.amtliches-strassenverzeichnis,ch.bfs.gebaeude_wohnungs_register,KML||https://tinyurl.com/yy7ya4g9/GR/3561_bdg_erw.kml" TargetMode="External"/><Relationship Id="rId79" Type="http://schemas.openxmlformats.org/officeDocument/2006/relationships/hyperlink" Target="https://map.geo.admin.ch/?zoom=13&amp;E=2733244.216&amp;N=1176915.552&amp;layers=ch.kantone.cadastralwebmap-farbe,ch.swisstopo.amtliches-strassenverzeichnis,ch.bfs.gebaeude_wohnungs_register,KML||https://tinyurl.com/yy7ya4g9/GR/3618_bdg_erw.kml" TargetMode="External"/><Relationship Id="rId102" Type="http://schemas.openxmlformats.org/officeDocument/2006/relationships/hyperlink" Target="https://map.geo.admin.ch/?zoom=13&amp;E=2735094.111&amp;N=1181159.674&amp;layers=ch.kantone.cadastralwebmap-farbe,ch.swisstopo.amtliches-strassenverzeichnis,ch.bfs.gebaeude_wohnungs_register,KML||https://tinyurl.com/yy7ya4g9/GR/3619_bdg_erw.kml" TargetMode="External"/><Relationship Id="rId144" Type="http://schemas.openxmlformats.org/officeDocument/2006/relationships/hyperlink" Target="https://map.geo.admin.ch/?zoom=13&amp;E=2740348.039&amp;N=1183442.695&amp;layers=ch.kantone.cadastralwebmap-farbe,ch.swisstopo.amtliches-strassenverzeichnis,ch.bfs.gebaeude_wohnungs_register,KML||https://tinyurl.com/yy7ya4g9/GR/3672_bdg_erw.kml" TargetMode="External"/><Relationship Id="rId90" Type="http://schemas.openxmlformats.org/officeDocument/2006/relationships/hyperlink" Target="https://map.geo.admin.ch/?zoom=13&amp;E=2730098.708&amp;N=1171739.365&amp;layers=ch.kantone.cadastralwebmap-farbe,ch.swisstopo.amtliches-strassenverzeichnis,ch.bfs.gebaeude_wohnungs_register,KML||https://tinyurl.com/yy7ya4g9/GR/3618_bdg_erw.kml" TargetMode="External"/><Relationship Id="rId186" Type="http://schemas.openxmlformats.org/officeDocument/2006/relationships/hyperlink" Target="https://map.geo.admin.ch/?zoom=13&amp;E=2786018.293&amp;N=1154255.672&amp;layers=ch.kantone.cadastralwebmap-farbe,ch.swisstopo.amtliches-strassenverzeichnis,ch.bfs.gebaeude_wohnungs_register,KML||https://tinyurl.com/yy7ya4g9/GR/3782_bdg_erw.kml" TargetMode="External"/><Relationship Id="rId351" Type="http://schemas.openxmlformats.org/officeDocument/2006/relationships/hyperlink" Target="https://map.geo.admin.ch/?zoom=13&amp;E=2731587.171&amp;N=1125136.341&amp;layers=ch.kantone.cadastralwebmap-farbe,ch.swisstopo.amtliches-strassenverzeichnis,ch.bfs.gebaeude_wohnungs_register,KML||https://tinyurl.com/yy7ya4g9/GR/3810_bdg_erw.kml" TargetMode="External"/><Relationship Id="rId393" Type="http://schemas.openxmlformats.org/officeDocument/2006/relationships/hyperlink" Target="https://map.geo.admin.ch/?zoom=13&amp;E=2763002.467&amp;N=1201066.56&amp;layers=ch.kantone.cadastralwebmap-farbe,ch.swisstopo.amtliches-strassenverzeichnis,ch.bfs.gebaeude_wohnungs_register,KML||https://tinyurl.com/yy7ya4g9/GR/3955_bdg_erw.kml" TargetMode="External"/><Relationship Id="rId407" Type="http://schemas.openxmlformats.org/officeDocument/2006/relationships/hyperlink" Target="https://map.geo.admin.ch/?zoom=13&amp;E=2762529.886&amp;N=1201946.475&amp;layers=ch.kantone.cadastralwebmap-farbe,ch.swisstopo.amtliches-strassenverzeichnis,ch.bfs.gebaeude_wohnungs_register,KML||https://tinyurl.com/yy7ya4g9/GR/3955_bdg_erw.kml" TargetMode="External"/><Relationship Id="rId449" Type="http://schemas.openxmlformats.org/officeDocument/2006/relationships/hyperlink" Target="https://map.geo.admin.ch/?zoom=13&amp;E=2729582.52&amp;N=1180245.125&amp;layers=ch.kantone.cadastralwebmap-farbe,ch.swisstopo.amtliches-strassenverzeichnis,ch.bfs.gebaeude_wohnungs_register,KML||https://tinyurl.com/yy7ya4g9/GR/3988_bdg_erw.kml" TargetMode="External"/><Relationship Id="rId211" Type="http://schemas.openxmlformats.org/officeDocument/2006/relationships/hyperlink" Target="https://map.geo.admin.ch/?zoom=13&amp;E=2784310.004&amp;N=1154659.694&amp;layers=ch.kantone.cadastralwebmap-farbe,ch.swisstopo.amtliches-strassenverzeichnis,ch.bfs.gebaeude_wohnungs_register,KML||https://tinyurl.com/yy7ya4g9/GR/3782_bdg_erw.kml" TargetMode="External"/><Relationship Id="rId253" Type="http://schemas.openxmlformats.org/officeDocument/2006/relationships/hyperlink" Target="https://map.geo.admin.ch/?zoom=13&amp;E=2785734.057&amp;N=1154048.701&amp;layers=ch.kantone.cadastralwebmap-farbe,ch.swisstopo.amtliches-strassenverzeichnis,ch.bfs.gebaeude_wohnungs_register,KML||https://tinyurl.com/yy7ya4g9/GR/3782_bdg_erw.kml" TargetMode="External"/><Relationship Id="rId295" Type="http://schemas.openxmlformats.org/officeDocument/2006/relationships/hyperlink" Target="https://map.geo.admin.ch/?zoom=13&amp;E=2785998.841&amp;N=1154180.412&amp;layers=ch.kantone.cadastralwebmap-farbe,ch.swisstopo.amtliches-strassenverzeichnis,ch.bfs.gebaeude_wohnungs_register,KML||https://tinyurl.com/yy7ya4g9/GR/3782_bdg_erw.kml" TargetMode="External"/><Relationship Id="rId309" Type="http://schemas.openxmlformats.org/officeDocument/2006/relationships/hyperlink" Target="https://map.geo.admin.ch/?zoom=13&amp;E=2785038.731&amp;N=1153138.042&amp;layers=ch.kantone.cadastralwebmap-farbe,ch.swisstopo.amtliches-strassenverzeichnis,ch.bfs.gebaeude_wohnungs_register,KML||https://tinyurl.com/yy7ya4g9/GR/3782_bdg_erw.kml" TargetMode="External"/><Relationship Id="rId48" Type="http://schemas.openxmlformats.org/officeDocument/2006/relationships/hyperlink" Target="https://map.geo.admin.ch/?zoom=13&amp;E=2801837.869&amp;N=1135101.69&amp;layers=ch.kantone.cadastralwebmap-farbe,ch.swisstopo.amtliches-strassenverzeichnis,ch.bfs.gebaeude_wohnungs_register,KML||https://tinyurl.com/yy7ya4g9/GR/3561_bdg_erw.kml" TargetMode="External"/><Relationship Id="rId113" Type="http://schemas.openxmlformats.org/officeDocument/2006/relationships/hyperlink" Target="https://map.geo.admin.ch/?zoom=13&amp;E=2730824.686&amp;N=1182162.638&amp;layers=ch.kantone.cadastralwebmap-farbe,ch.swisstopo.amtliches-strassenverzeichnis,ch.bfs.gebaeude_wohnungs_register,KML||https://tinyurl.com/yy7ya4g9/GR/3619_bdg_erw.kml" TargetMode="External"/><Relationship Id="rId320" Type="http://schemas.openxmlformats.org/officeDocument/2006/relationships/hyperlink" Target="https://map.geo.admin.ch/?zoom=13&amp;E=2790071.025&amp;N=1150932.39&amp;layers=ch.kantone.cadastralwebmap-farbe,ch.swisstopo.amtliches-strassenverzeichnis,ch.bfs.gebaeude_wohnungs_register,KML||https://tinyurl.com/yy7ya4g9/GR/3784_bdg_erw.kml" TargetMode="External"/><Relationship Id="rId155" Type="http://schemas.openxmlformats.org/officeDocument/2006/relationships/hyperlink" Target="https://map.geo.admin.ch/?zoom=13&amp;E=2753087.064&amp;N=1180940.099&amp;layers=ch.kantone.cadastralwebmap-farbe,ch.swisstopo.amtliches-strassenverzeichnis,ch.bfs.gebaeude_wohnungs_register,KML||https://tinyurl.com/yy7ya4g9/GR/3673_bdg_erw.kml" TargetMode="External"/><Relationship Id="rId197" Type="http://schemas.openxmlformats.org/officeDocument/2006/relationships/hyperlink" Target="https://map.geo.admin.ch/?zoom=13&amp;E=2788723.362&amp;N=1152064.593&amp;layers=ch.kantone.cadastralwebmap-farbe,ch.swisstopo.amtliches-strassenverzeichnis,ch.bfs.gebaeude_wohnungs_register,KML||https://tinyurl.com/yy7ya4g9/GR/3782_bdg_erw.kml" TargetMode="External"/><Relationship Id="rId362" Type="http://schemas.openxmlformats.org/officeDocument/2006/relationships/hyperlink" Target="https://map.geo.admin.ch/?zoom=13&amp;E=2732889.568&amp;N=1125675.532&amp;layers=ch.kantone.cadastralwebmap-farbe,ch.swisstopo.amtliches-strassenverzeichnis,ch.bfs.gebaeude_wohnungs_register,KML||https://tinyurl.com/yy7ya4g9/GR/3832_bdg_erw.kml" TargetMode="External"/><Relationship Id="rId418" Type="http://schemas.openxmlformats.org/officeDocument/2006/relationships/hyperlink" Target="https://map.geo.admin.ch/?zoom=13&amp;E=2762244.247&amp;N=1202552.339&amp;layers=ch.kantone.cadastralwebmap-farbe,ch.swisstopo.amtliches-strassenverzeichnis,ch.bfs.gebaeude_wohnungs_register,KML||https://tinyurl.com/yy7ya4g9/GR/3955_bdg_erw.kml" TargetMode="External"/><Relationship Id="rId222" Type="http://schemas.openxmlformats.org/officeDocument/2006/relationships/hyperlink" Target="https://map.geo.admin.ch/?zoom=13&amp;E=2783162.587&amp;N=1154406.926&amp;layers=ch.kantone.cadastralwebmap-farbe,ch.swisstopo.amtliches-strassenverzeichnis,ch.bfs.gebaeude_wohnungs_register,KML||https://tinyurl.com/yy7ya4g9/GR/3782_bdg_erw.kml" TargetMode="External"/><Relationship Id="rId264" Type="http://schemas.openxmlformats.org/officeDocument/2006/relationships/hyperlink" Target="https://map.geo.admin.ch/?zoom=13&amp;E=2785229.403&amp;N=1153810.892&amp;layers=ch.kantone.cadastralwebmap-farbe,ch.swisstopo.amtliches-strassenverzeichnis,ch.bfs.gebaeude_wohnungs_register,KML||https://tinyurl.com/yy7ya4g9/GR/3782_bdg_erw.kml" TargetMode="External"/><Relationship Id="rId17" Type="http://schemas.openxmlformats.org/officeDocument/2006/relationships/hyperlink" Target="https://map.geo.admin.ch/?zoom=13&amp;E=2806691.264&amp;N=1127093.449&amp;layers=ch.kantone.cadastralwebmap-farbe,ch.swisstopo.amtliches-strassenverzeichnis,ch.bfs.gebaeude_wohnungs_register,KML||https://tinyurl.com/yy7ya4g9/GR/3551_bdg_erw.kml" TargetMode="External"/><Relationship Id="rId59" Type="http://schemas.openxmlformats.org/officeDocument/2006/relationships/hyperlink" Target="https://map.geo.admin.ch/?zoom=13&amp;E=2802105.828&amp;N=1133339.64&amp;layers=ch.kantone.cadastralwebmap-farbe,ch.swisstopo.amtliches-strassenverzeichnis,ch.bfs.gebaeude_wohnungs_register,KML||https://tinyurl.com/yy7ya4g9/GR/3561_bdg_erw.kml" TargetMode="External"/><Relationship Id="rId124" Type="http://schemas.openxmlformats.org/officeDocument/2006/relationships/hyperlink" Target="https://map.geo.admin.ch/?zoom=13&amp;E=2749977.723&amp;N=1177667.27&amp;layers=ch.kantone.cadastralwebmap-farbe,ch.swisstopo.amtliches-strassenverzeichnis,ch.bfs.gebaeude_wohnungs_register,KML||https://tinyurl.com/yy7ya4g9/GR/3661_bdg_erw.kml" TargetMode="External"/><Relationship Id="rId70" Type="http://schemas.openxmlformats.org/officeDocument/2006/relationships/hyperlink" Target="https://map.geo.admin.ch/?zoom=13&amp;E=2739367.412&amp;N=1186839.723&amp;layers=ch.kantone.cadastralwebmap-farbe,ch.swisstopo.amtliches-strassenverzeichnis,ch.bfs.gebaeude_wohnungs_register,KML||https://tinyurl.com/yy7ya4g9/GR/3575_bdg_erw.kml" TargetMode="External"/><Relationship Id="rId166" Type="http://schemas.openxmlformats.org/officeDocument/2006/relationships/hyperlink" Target="https://map.geo.admin.ch/?zoom=13&amp;E=2754731.938&amp;N=1190203.199&amp;layers=ch.kantone.cadastralwebmap-farbe,ch.swisstopo.amtliches-strassenverzeichnis,ch.bfs.gebaeude_wohnungs_register,KML||https://tinyurl.com/yy7ya4g9/GR/3731_bdg_erw.kml" TargetMode="External"/><Relationship Id="rId331" Type="http://schemas.openxmlformats.org/officeDocument/2006/relationships/hyperlink" Target="https://map.geo.admin.ch/?zoom=13&amp;E=2788746.171&amp;N=1165209.314&amp;layers=ch.kantone.cadastralwebmap-farbe,ch.swisstopo.amtliches-strassenverzeichnis,ch.bfs.gebaeude_wohnungs_register,KML||https://tinyurl.com/yy7ya4g9/GR/3791_bdg_erw.kml" TargetMode="External"/><Relationship Id="rId373" Type="http://schemas.openxmlformats.org/officeDocument/2006/relationships/hyperlink" Target="https://map.geo.admin.ch/?zoom=13&amp;E=2771707.152&amp;N=1183700.054&amp;layers=ch.kantone.cadastralwebmap-farbe,ch.swisstopo.amtliches-strassenverzeichnis,ch.bfs.gebaeude_wohnungs_register,KML||https://tinyurl.com/yy7ya4g9/GR/3921_bdg_erw.kml" TargetMode="External"/><Relationship Id="rId429" Type="http://schemas.openxmlformats.org/officeDocument/2006/relationships/hyperlink" Target="https://map.geo.admin.ch/?zoom=13&amp;E=2761455.274&amp;N=1203919.758&amp;layers=ch.kantone.cadastralwebmap-farbe,ch.swisstopo.amtliches-strassenverzeichnis,ch.bfs.gebaeude_wohnungs_register,KML||https://tinyurl.com/yy7ya4g9/GR/3955_bdg_erw.kml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233" Type="http://schemas.openxmlformats.org/officeDocument/2006/relationships/hyperlink" Target="https://map.geo.admin.ch/?zoom=13&amp;E=2785777.721&amp;N=1153922.403&amp;layers=ch.kantone.cadastralwebmap-farbe,ch.swisstopo.amtliches-strassenverzeichnis,ch.bfs.gebaeude_wohnungs_register,KML||https://tinyurl.com/yy7ya4g9/GR/3782_bdg_erw.kml" TargetMode="External"/><Relationship Id="rId440" Type="http://schemas.openxmlformats.org/officeDocument/2006/relationships/hyperlink" Target="https://map.geo.admin.ch/?zoom=13&amp;E=2715883.396&amp;N=1181791.416&amp;layers=ch.kantone.cadastralwebmap-farbe,ch.swisstopo.amtliches-strassenverzeichnis,ch.bfs.gebaeude_wohnungs_register,KML||https://tinyurl.com/yy7ya4g9/GR/3987_bdg_erw.kml" TargetMode="External"/><Relationship Id="rId28" Type="http://schemas.openxmlformats.org/officeDocument/2006/relationships/hyperlink" Target="https://map.geo.admin.ch/?zoom=13&amp;E=2807462.128&amp;N=1125640.562&amp;layers=ch.kantone.cadastralwebmap-farbe,ch.swisstopo.amtliches-strassenverzeichnis,ch.bfs.gebaeude_wohnungs_register,KML||https://tinyurl.com/yy7ya4g9/GR/3551_bdg_erw.kml" TargetMode="External"/><Relationship Id="rId275" Type="http://schemas.openxmlformats.org/officeDocument/2006/relationships/hyperlink" Target="https://map.geo.admin.ch/?zoom=13&amp;E=2784970.066&amp;N=1153718.288&amp;layers=ch.kantone.cadastralwebmap-farbe,ch.swisstopo.amtliches-strassenverzeichnis,ch.bfs.gebaeude_wohnungs_register,KML||https://tinyurl.com/yy7ya4g9/GR/3782_bdg_erw.kml" TargetMode="External"/><Relationship Id="rId300" Type="http://schemas.openxmlformats.org/officeDocument/2006/relationships/hyperlink" Target="https://map.geo.admin.ch/?zoom=13&amp;E=2784361.44&amp;N=1153322.791&amp;layers=ch.kantone.cadastralwebmap-farbe,ch.swisstopo.amtliches-strassenverzeichnis,ch.bfs.gebaeude_wohnungs_register,KML||https://tinyurl.com/yy7ya4g9/GR/3782_bdg_erw.kml" TargetMode="External"/><Relationship Id="rId81" Type="http://schemas.openxmlformats.org/officeDocument/2006/relationships/hyperlink" Target="https://map.geo.admin.ch/?zoom=13&amp;E=2728195.338&amp;N=1170723.428&amp;layers=ch.kantone.cadastralwebmap-farbe,ch.swisstopo.amtliches-strassenverzeichnis,ch.bfs.gebaeude_wohnungs_register,KML||https://tinyurl.com/yy7ya4g9/GR/3618_bdg_erw.kml" TargetMode="External"/><Relationship Id="rId135" Type="http://schemas.openxmlformats.org/officeDocument/2006/relationships/hyperlink" Target="https://map.geo.admin.ch/?zoom=13&amp;E=2752201.497&amp;N=1176193.346&amp;layers=ch.kantone.cadastralwebmap-farbe,ch.swisstopo.amtliches-strassenverzeichnis,ch.bfs.gebaeude_wohnungs_register,KML||https://tinyurl.com/yy7ya4g9/GR/3661_bdg_erw.kml" TargetMode="External"/><Relationship Id="rId177" Type="http://schemas.openxmlformats.org/officeDocument/2006/relationships/hyperlink" Target="https://map.geo.admin.ch/?zoom=13&amp;E=2785432.896&amp;N=1153807.195&amp;layers=ch.kantone.cadastralwebmap-farbe,ch.swisstopo.amtliches-strassenverzeichnis,ch.bfs.gebaeude_wohnungs_register,KML||https://tinyurl.com/yy7ya4g9/GR/3782_bdg_erw.kml" TargetMode="External"/><Relationship Id="rId342" Type="http://schemas.openxmlformats.org/officeDocument/2006/relationships/hyperlink" Target="https://map.geo.admin.ch/?zoom=13&amp;E=2761004.476&amp;N=1133461.523&amp;layers=ch.kantone.cadastralwebmap-farbe,ch.swisstopo.amtliches-strassenverzeichnis,ch.bfs.gebaeude_wohnungs_register,KML||https://tinyurl.com/yy7ya4g9/GR/3792_bdg_erw.kml" TargetMode="External"/><Relationship Id="rId384" Type="http://schemas.openxmlformats.org/officeDocument/2006/relationships/hyperlink" Target="https://map.geo.admin.ch/?zoom=13&amp;E=2765410.608&amp;N=1187499.703&amp;layers=ch.kantone.cadastralwebmap-farbe,ch.swisstopo.amtliches-strassenverzeichnis,ch.bfs.gebaeude_wohnungs_register,KML||https://tinyurl.com/yy7ya4g9/GR/3932_bdg_erw.kml" TargetMode="External"/><Relationship Id="rId202" Type="http://schemas.openxmlformats.org/officeDocument/2006/relationships/hyperlink" Target="https://map.geo.admin.ch/?zoom=13&amp;E=2786029.065&amp;N=1153912.114&amp;layers=ch.kantone.cadastralwebmap-farbe,ch.swisstopo.amtliches-strassenverzeichnis,ch.bfs.gebaeude_wohnungs_register,KML||https://tinyurl.com/yy7ya4g9/GR/3782_bdg_erw.kml" TargetMode="External"/><Relationship Id="rId244" Type="http://schemas.openxmlformats.org/officeDocument/2006/relationships/hyperlink" Target="https://map.geo.admin.ch/?zoom=13&amp;E=2786550.396&amp;N=1154270.743&amp;layers=ch.kantone.cadastralwebmap-farbe,ch.swisstopo.amtliches-strassenverzeichnis,ch.bfs.gebaeude_wohnungs_register,KML||https://tinyurl.com/yy7ya4g9/GR/3782_bdg_erw.kml" TargetMode="External"/><Relationship Id="rId39" Type="http://schemas.openxmlformats.org/officeDocument/2006/relationships/hyperlink" Target="https://map.geo.admin.ch/?zoom=13&amp;E=2802478.294&amp;N=1133135.708&amp;layers=ch.kantone.cadastralwebmap-farbe,ch.swisstopo.amtliches-strassenverzeichnis,ch.bfs.gebaeude_wohnungs_register,KML||https://tinyurl.com/yy7ya4g9/GR/3561_bdg_erw.kml" TargetMode="External"/><Relationship Id="rId286" Type="http://schemas.openxmlformats.org/officeDocument/2006/relationships/hyperlink" Target="https://map.geo.admin.ch/?zoom=13&amp;E=2784878.052&amp;N=1154684.953&amp;layers=ch.kantone.cadastralwebmap-farbe,ch.swisstopo.amtliches-strassenverzeichnis,ch.bfs.gebaeude_wohnungs_register,KML||https://tinyurl.com/yy7ya4g9/GR/3782_bdg_erw.kml" TargetMode="External"/><Relationship Id="rId451" Type="http://schemas.openxmlformats.org/officeDocument/2006/relationships/hyperlink" Target="https://map.geo.admin.ch/?zoom=13&amp;E=2728541.943&amp;N=1179406.926&amp;layers=ch.kantone.cadastralwebmap-farbe,ch.swisstopo.amtliches-strassenverzeichnis,ch.bfs.gebaeude_wohnungs_register,KML||https://tinyurl.com/yy7ya4g9/GR/3988_bdg_erw.kml" TargetMode="External"/><Relationship Id="rId50" Type="http://schemas.openxmlformats.org/officeDocument/2006/relationships/hyperlink" Target="https://map.geo.admin.ch/?zoom=13&amp;E=2802751.137&amp;N=1137592.373&amp;layers=ch.kantone.cadastralwebmap-farbe,ch.swisstopo.amtliches-strassenverzeichnis,ch.bfs.gebaeude_wohnungs_register,KML||https://tinyurl.com/yy7ya4g9/GR/3561_bdg_erw.kml" TargetMode="External"/><Relationship Id="rId104" Type="http://schemas.openxmlformats.org/officeDocument/2006/relationships/hyperlink" Target="https://map.geo.admin.ch/?zoom=13&amp;E=2736100.615&amp;N=1180737.4&amp;layers=ch.kantone.cadastralwebmap-farbe,ch.swisstopo.amtliches-strassenverzeichnis,ch.bfs.gebaeude_wohnungs_register,KML||https://tinyurl.com/yy7ya4g9/GR/3619_bdg_erw.kml" TargetMode="External"/><Relationship Id="rId146" Type="http://schemas.openxmlformats.org/officeDocument/2006/relationships/hyperlink" Target="https://map.geo.admin.ch/?zoom=13&amp;E=2745144.68&amp;N=1178976.291&amp;layers=ch.kantone.cadastralwebmap-farbe,ch.swisstopo.amtliches-strassenverzeichnis,ch.bfs.gebaeude_wohnungs_register,KML||https://tinyurl.com/yy7ya4g9/GR/3672_bdg_erw.kml" TargetMode="External"/><Relationship Id="rId188" Type="http://schemas.openxmlformats.org/officeDocument/2006/relationships/hyperlink" Target="https://map.geo.admin.ch/?zoom=13&amp;E=2785517.481&amp;N=1154234.389&amp;layers=ch.kantone.cadastralwebmap-farbe,ch.swisstopo.amtliches-strassenverzeichnis,ch.bfs.gebaeude_wohnungs_register,KML||https://tinyurl.com/yy7ya4g9/GR/3782_bdg_erw.kml" TargetMode="External"/><Relationship Id="rId311" Type="http://schemas.openxmlformats.org/officeDocument/2006/relationships/hyperlink" Target="https://map.geo.admin.ch/?zoom=13&amp;E=2788562.664&amp;N=1151923.136&amp;layers=ch.kantone.cadastralwebmap-farbe,ch.swisstopo.amtliches-strassenverzeichnis,ch.bfs.gebaeude_wohnungs_register,KML||https://tinyurl.com/yy7ya4g9/GR/3782_bdg_erw.kml" TargetMode="External"/><Relationship Id="rId353" Type="http://schemas.openxmlformats.org/officeDocument/2006/relationships/hyperlink" Target="https://map.geo.admin.ch/?zoom=13&amp;E=2730337.353&amp;N=1125199.492&amp;layers=ch.kantone.cadastralwebmap-farbe,ch.swisstopo.amtliches-strassenverzeichnis,ch.bfs.gebaeude_wohnungs_register,KML||https://tinyurl.com/yy7ya4g9/GR/3810_bdg_erw.kml" TargetMode="External"/><Relationship Id="rId395" Type="http://schemas.openxmlformats.org/officeDocument/2006/relationships/hyperlink" Target="https://map.geo.admin.ch/?zoom=13&amp;E=2762196.719&amp;N=1201368.955&amp;layers=ch.kantone.cadastralwebmap-farbe,ch.swisstopo.amtliches-strassenverzeichnis,ch.bfs.gebaeude_wohnungs_register,KML||https://tinyurl.com/yy7ya4g9/GR/3955_bdg_erw.kml" TargetMode="External"/><Relationship Id="rId409" Type="http://schemas.openxmlformats.org/officeDocument/2006/relationships/hyperlink" Target="https://map.geo.admin.ch/?zoom=13&amp;E=2763996.777&amp;N=1204443.679&amp;layers=ch.kantone.cadastralwebmap-farbe,ch.swisstopo.amtliches-strassenverzeichnis,ch.bfs.gebaeude_wohnungs_register,KML||https://tinyurl.com/yy7ya4g9/GR/3955_bdg_erw.k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D47"/>
  <sheetViews>
    <sheetView zoomScaleNormal="100" workbookViewId="0"/>
  </sheetViews>
  <sheetFormatPr defaultColWidth="10.5" defaultRowHeight="15" x14ac:dyDescent="0.2"/>
  <cols>
    <col min="1" max="1" width="1.875" style="27" customWidth="1"/>
    <col min="2" max="2" width="14" style="28" customWidth="1"/>
    <col min="3" max="3" width="37.875" style="27" customWidth="1"/>
    <col min="4" max="4" width="87.25" style="27" bestFit="1" customWidth="1"/>
    <col min="5" max="16384" width="10.5" style="27"/>
  </cols>
  <sheetData>
    <row r="1" spans="2:4" s="2" customFormat="1" ht="18.75" x14ac:dyDescent="0.2">
      <c r="B1" s="1" t="s">
        <v>0</v>
      </c>
      <c r="C1" s="2" t="s">
        <v>1</v>
      </c>
      <c r="D1" s="2" t="s">
        <v>2</v>
      </c>
    </row>
    <row r="2" spans="2:4" s="5" customFormat="1" x14ac:dyDescent="0.2">
      <c r="B2" s="3" t="s">
        <v>3</v>
      </c>
      <c r="C2" s="3" t="s">
        <v>4</v>
      </c>
      <c r="D2" s="4" t="s">
        <v>5</v>
      </c>
    </row>
    <row r="3" spans="2:4" s="5" customFormat="1" x14ac:dyDescent="0.2">
      <c r="B3" s="6" t="s">
        <v>6</v>
      </c>
      <c r="C3" s="6" t="s">
        <v>7</v>
      </c>
      <c r="D3" s="7" t="s">
        <v>8</v>
      </c>
    </row>
    <row r="4" spans="2:4" s="5" customFormat="1" x14ac:dyDescent="0.2">
      <c r="B4" s="8" t="s">
        <v>9</v>
      </c>
      <c r="C4" s="8" t="s">
        <v>10</v>
      </c>
      <c r="D4" s="9" t="s">
        <v>11</v>
      </c>
    </row>
    <row r="5" spans="2:4" s="5" customFormat="1" ht="30" x14ac:dyDescent="0.2">
      <c r="B5" s="10" t="s">
        <v>12</v>
      </c>
      <c r="C5" s="10" t="s">
        <v>13</v>
      </c>
      <c r="D5" s="11" t="s">
        <v>14</v>
      </c>
    </row>
    <row r="6" spans="2:4" s="5" customFormat="1" x14ac:dyDescent="0.2">
      <c r="B6" s="12" t="s">
        <v>15</v>
      </c>
      <c r="C6" s="12" t="s">
        <v>16</v>
      </c>
      <c r="D6" s="12" t="s">
        <v>17</v>
      </c>
    </row>
    <row r="7" spans="2:4" s="5" customFormat="1" x14ac:dyDescent="0.2">
      <c r="B7" s="13" t="s">
        <v>18</v>
      </c>
      <c r="C7" s="13" t="s">
        <v>19</v>
      </c>
      <c r="D7" s="13" t="s">
        <v>20</v>
      </c>
    </row>
    <row r="9" spans="2:4" s="2" customFormat="1" ht="18.75" x14ac:dyDescent="0.2">
      <c r="B9" s="14" t="s">
        <v>21</v>
      </c>
      <c r="C9" s="15" t="s">
        <v>2</v>
      </c>
    </row>
    <row r="10" spans="2:4" s="17" customFormat="1" x14ac:dyDescent="0.2">
      <c r="B10" s="16" t="s">
        <v>22</v>
      </c>
      <c r="C10" s="18" t="s">
        <v>23</v>
      </c>
    </row>
    <row r="11" spans="2:4" s="17" customFormat="1" x14ac:dyDescent="0.2">
      <c r="B11" s="16" t="s">
        <v>24</v>
      </c>
      <c r="C11" s="18" t="s">
        <v>25</v>
      </c>
    </row>
    <row r="12" spans="2:4" s="17" customFormat="1" x14ac:dyDescent="0.2">
      <c r="B12" s="16" t="s">
        <v>26</v>
      </c>
      <c r="C12" s="18" t="s">
        <v>27</v>
      </c>
    </row>
    <row r="13" spans="2:4" s="17" customFormat="1" x14ac:dyDescent="0.2">
      <c r="B13" s="16" t="s">
        <v>28</v>
      </c>
      <c r="C13" s="18" t="s">
        <v>29</v>
      </c>
    </row>
    <row r="14" spans="2:4" s="17" customFormat="1" x14ac:dyDescent="0.2">
      <c r="B14" s="16" t="s">
        <v>30</v>
      </c>
      <c r="C14" s="18" t="s">
        <v>31</v>
      </c>
    </row>
    <row r="15" spans="2:4" s="17" customFormat="1" x14ac:dyDescent="0.2">
      <c r="B15" s="16" t="s">
        <v>32</v>
      </c>
      <c r="C15" s="18" t="s">
        <v>19</v>
      </c>
    </row>
    <row r="16" spans="2:4" s="17" customFormat="1" x14ac:dyDescent="0.2">
      <c r="B16" s="16" t="s">
        <v>33</v>
      </c>
      <c r="C16" s="18" t="s">
        <v>34</v>
      </c>
    </row>
    <row r="17" spans="2:3" s="17" customFormat="1" x14ac:dyDescent="0.2">
      <c r="B17" s="16" t="s">
        <v>35</v>
      </c>
      <c r="C17" s="18" t="s">
        <v>36</v>
      </c>
    </row>
    <row r="18" spans="2:3" s="17" customFormat="1" x14ac:dyDescent="0.2">
      <c r="B18" s="16" t="s">
        <v>37</v>
      </c>
      <c r="C18" s="18" t="s">
        <v>38</v>
      </c>
    </row>
    <row r="19" spans="2:3" s="17" customFormat="1" x14ac:dyDescent="0.2">
      <c r="B19" s="19" t="s">
        <v>39</v>
      </c>
      <c r="C19" s="18" t="s">
        <v>40</v>
      </c>
    </row>
    <row r="20" spans="2:3" s="17" customFormat="1" x14ac:dyDescent="0.2">
      <c r="B20" s="16" t="s">
        <v>41</v>
      </c>
      <c r="C20" s="18" t="s">
        <v>42</v>
      </c>
    </row>
    <row r="21" spans="2:3" s="17" customFormat="1" x14ac:dyDescent="0.2">
      <c r="B21" s="16" t="s">
        <v>43</v>
      </c>
      <c r="C21" s="18" t="s">
        <v>44</v>
      </c>
    </row>
    <row r="22" spans="2:3" s="17" customFormat="1" x14ac:dyDescent="0.2">
      <c r="B22" s="16" t="s">
        <v>45</v>
      </c>
      <c r="C22" s="18" t="s">
        <v>46</v>
      </c>
    </row>
    <row r="23" spans="2:3" s="17" customFormat="1" x14ac:dyDescent="0.2">
      <c r="B23" s="16" t="s">
        <v>47</v>
      </c>
      <c r="C23" s="18" t="s">
        <v>48</v>
      </c>
    </row>
    <row r="24" spans="2:3" s="17" customFormat="1" x14ac:dyDescent="0.2">
      <c r="B24" s="16" t="s">
        <v>49</v>
      </c>
      <c r="C24" s="18" t="s">
        <v>50</v>
      </c>
    </row>
    <row r="25" spans="2:3" s="17" customFormat="1" x14ac:dyDescent="0.2">
      <c r="B25" s="20" t="s">
        <v>51</v>
      </c>
      <c r="C25" s="18" t="s">
        <v>52</v>
      </c>
    </row>
    <row r="26" spans="2:3" s="17" customFormat="1" x14ac:dyDescent="0.2">
      <c r="B26" s="16" t="s">
        <v>53</v>
      </c>
      <c r="C26" s="18" t="s">
        <v>54</v>
      </c>
    </row>
    <row r="27" spans="2:3" s="17" customFormat="1" x14ac:dyDescent="0.2">
      <c r="B27" s="16" t="s">
        <v>55</v>
      </c>
      <c r="C27" s="18" t="s">
        <v>56</v>
      </c>
    </row>
    <row r="28" spans="2:3" s="17" customFormat="1" x14ac:dyDescent="0.2">
      <c r="B28" s="16" t="s">
        <v>57</v>
      </c>
      <c r="C28" s="18" t="s">
        <v>58</v>
      </c>
    </row>
    <row r="29" spans="2:3" s="17" customFormat="1" x14ac:dyDescent="0.2">
      <c r="B29" s="16" t="s">
        <v>59</v>
      </c>
      <c r="C29" s="18" t="s">
        <v>38</v>
      </c>
    </row>
    <row r="30" spans="2:3" s="17" customFormat="1" x14ac:dyDescent="0.2">
      <c r="B30" s="16" t="s">
        <v>60</v>
      </c>
      <c r="C30" s="18" t="s">
        <v>61</v>
      </c>
    </row>
    <row r="31" spans="2:3" s="17" customFormat="1" x14ac:dyDescent="0.2">
      <c r="B31" s="21" t="s">
        <v>62</v>
      </c>
      <c r="C31" s="18" t="s">
        <v>63</v>
      </c>
    </row>
    <row r="32" spans="2:3" s="17" customFormat="1" x14ac:dyDescent="0.2">
      <c r="B32" s="21" t="s">
        <v>64</v>
      </c>
      <c r="C32" s="18" t="s">
        <v>65</v>
      </c>
    </row>
    <row r="33" spans="2:3" s="17" customFormat="1" x14ac:dyDescent="0.2">
      <c r="B33" s="22" t="s">
        <v>66</v>
      </c>
      <c r="C33" s="18" t="s">
        <v>67</v>
      </c>
    </row>
    <row r="34" spans="2:3" s="17" customFormat="1" x14ac:dyDescent="0.2">
      <c r="B34" s="16" t="s">
        <v>68</v>
      </c>
      <c r="C34" s="18" t="s">
        <v>69</v>
      </c>
    </row>
    <row r="35" spans="2:3" s="17" customFormat="1" x14ac:dyDescent="0.25">
      <c r="B35" s="23" t="s">
        <v>70</v>
      </c>
      <c r="C35" s="18" t="s">
        <v>71</v>
      </c>
    </row>
    <row r="36" spans="2:3" s="17" customFormat="1" x14ac:dyDescent="0.25">
      <c r="B36" s="23" t="s">
        <v>72</v>
      </c>
      <c r="C36" s="18" t="s">
        <v>73</v>
      </c>
    </row>
    <row r="37" spans="2:3" s="17" customFormat="1" x14ac:dyDescent="0.25">
      <c r="B37" s="23" t="s">
        <v>74</v>
      </c>
      <c r="C37" s="18" t="s">
        <v>75</v>
      </c>
    </row>
    <row r="38" spans="2:3" s="17" customFormat="1" x14ac:dyDescent="0.2">
      <c r="B38" s="24" t="s">
        <v>76</v>
      </c>
      <c r="C38" s="18" t="s">
        <v>77</v>
      </c>
    </row>
    <row r="39" spans="2:3" s="17" customFormat="1" x14ac:dyDescent="0.2">
      <c r="B39" s="24" t="s">
        <v>78</v>
      </c>
      <c r="C39" s="18" t="s">
        <v>79</v>
      </c>
    </row>
    <row r="40" spans="2:3" s="17" customFormat="1" x14ac:dyDescent="0.2">
      <c r="B40" s="24" t="s">
        <v>80</v>
      </c>
      <c r="C40" s="18" t="s">
        <v>81</v>
      </c>
    </row>
    <row r="41" spans="2:3" s="17" customFormat="1" ht="30" x14ac:dyDescent="0.2">
      <c r="B41" s="24" t="s">
        <v>82</v>
      </c>
      <c r="C41" s="25" t="s">
        <v>83</v>
      </c>
    </row>
    <row r="42" spans="2:3" s="17" customFormat="1" x14ac:dyDescent="0.2">
      <c r="B42" s="22" t="s">
        <v>23</v>
      </c>
      <c r="C42" s="18" t="s">
        <v>84</v>
      </c>
    </row>
    <row r="43" spans="2:3" s="17" customFormat="1" ht="30" x14ac:dyDescent="0.2">
      <c r="B43" s="22" t="s">
        <v>85</v>
      </c>
      <c r="C43" s="25" t="s">
        <v>86</v>
      </c>
    </row>
    <row r="44" spans="2:3" s="17" customFormat="1" ht="30" x14ac:dyDescent="0.2">
      <c r="B44" s="22" t="s">
        <v>1</v>
      </c>
      <c r="C44" s="25" t="s">
        <v>87</v>
      </c>
    </row>
    <row r="45" spans="2:3" x14ac:dyDescent="0.2">
      <c r="B45" s="26" t="s">
        <v>88</v>
      </c>
      <c r="C45" s="22" t="s">
        <v>89</v>
      </c>
    </row>
    <row r="46" spans="2:3" ht="30" x14ac:dyDescent="0.2">
      <c r="B46" s="26" t="s">
        <v>90</v>
      </c>
      <c r="C46" s="22" t="s">
        <v>91</v>
      </c>
    </row>
    <row r="47" spans="2:3" ht="30" x14ac:dyDescent="0.2">
      <c r="B47" s="26" t="s">
        <v>92</v>
      </c>
      <c r="C47" s="22" t="s">
        <v>93</v>
      </c>
    </row>
  </sheetData>
  <hyperlinks>
    <hyperlink ref="B46" r:id="rId1" xr:uid="{00000000-0004-0000-0000-000000000000}"/>
    <hyperlink ref="B47" r:id="rId2" xr:uid="{00000000-0004-0000-0000-000001000000}"/>
    <hyperlink ref="B45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K34"/>
  <sheetViews>
    <sheetView tabSelected="1" workbookViewId="0"/>
  </sheetViews>
  <sheetFormatPr defaultColWidth="10.5" defaultRowHeight="15" x14ac:dyDescent="0.25"/>
  <cols>
    <col min="1" max="1" width="1.625" style="29" customWidth="1"/>
    <col min="2" max="2" width="2.5" style="29" customWidth="1"/>
    <col min="3" max="3" width="19.75" style="29" customWidth="1"/>
    <col min="4" max="4" width="3.875" style="29" bestFit="1" customWidth="1"/>
    <col min="5" max="5" width="10.125" style="29" bestFit="1" customWidth="1"/>
    <col min="6" max="6" width="11" style="29" bestFit="1" customWidth="1"/>
    <col min="7" max="8" width="1.125" style="29" customWidth="1"/>
    <col min="9" max="9" width="9.125" style="29" customWidth="1"/>
    <col min="10" max="10" width="1.125" style="29" customWidth="1"/>
    <col min="11" max="11" width="9.125" style="29" customWidth="1"/>
    <col min="12" max="13" width="1.125" style="29" customWidth="1"/>
    <col min="14" max="14" width="9.75" style="29" customWidth="1"/>
    <col min="15" max="15" width="1.125" style="29" customWidth="1"/>
    <col min="16" max="16" width="9.625" style="29" customWidth="1"/>
    <col min="17" max="18" width="1.125" style="29" customWidth="1"/>
    <col min="19" max="19" width="9.125" style="29" customWidth="1"/>
    <col min="20" max="20" width="1.125" style="29" customWidth="1"/>
    <col min="21" max="21" width="9.125" style="29" customWidth="1"/>
    <col min="22" max="23" width="1.125" style="29" customWidth="1"/>
    <col min="24" max="24" width="9.125" style="29" customWidth="1"/>
    <col min="25" max="25" width="1.125" style="29" customWidth="1"/>
    <col min="26" max="26" width="9.125" style="29" customWidth="1"/>
    <col min="27" max="28" width="1.125" style="29" customWidth="1"/>
    <col min="29" max="29" width="9.125" style="29" customWidth="1"/>
    <col min="30" max="30" width="1.125" style="29" customWidth="1"/>
    <col min="31" max="31" width="9.125" style="29" customWidth="1"/>
    <col min="32" max="33" width="1.125" style="29" customWidth="1"/>
    <col min="34" max="34" width="9.125" style="29" customWidth="1"/>
    <col min="35" max="35" width="1.125" style="29" customWidth="1"/>
    <col min="36" max="36" width="9.125" style="29" customWidth="1"/>
    <col min="37" max="39" width="1.125" style="29" customWidth="1"/>
    <col min="40" max="40" width="7.875" style="29" customWidth="1"/>
    <col min="41" max="41" width="1.375" style="29" customWidth="1"/>
    <col min="42" max="42" width="10.25" style="29" customWidth="1"/>
    <col min="43" max="45" width="1.125" style="29" customWidth="1"/>
    <col min="46" max="46" width="10.25" style="29" customWidth="1"/>
    <col min="47" max="47" width="1.125" style="29" customWidth="1"/>
    <col min="48" max="49" width="1" style="29" customWidth="1"/>
    <col min="50" max="51" width="9.75" style="29" customWidth="1"/>
    <col min="52" max="52" width="7.875" style="29" customWidth="1"/>
    <col min="53" max="53" width="9.75" style="29" customWidth="1"/>
    <col min="54" max="54" width="7.875" style="29" customWidth="1"/>
    <col min="55" max="56" width="1.125" style="29" customWidth="1"/>
    <col min="57" max="58" width="9.75" style="29" customWidth="1"/>
    <col min="59" max="59" width="7.875" style="29" customWidth="1"/>
    <col min="60" max="60" width="9.75" style="29" customWidth="1"/>
    <col min="61" max="61" width="7.875" style="29" customWidth="1"/>
    <col min="62" max="62" width="1.125" style="29" customWidth="1"/>
    <col min="63" max="16384" width="10.5" style="29"/>
  </cols>
  <sheetData>
    <row r="1" spans="1:63" ht="19.5" thickBot="1" x14ac:dyDescent="0.35">
      <c r="B1" s="30" t="s">
        <v>1526</v>
      </c>
      <c r="AW1" s="245" t="s">
        <v>94</v>
      </c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7"/>
      <c r="BK1" s="5"/>
    </row>
    <row r="2" spans="1:63" ht="15.95" customHeight="1" thickTop="1" x14ac:dyDescent="0.25">
      <c r="AL2" s="31"/>
      <c r="AM2" s="31"/>
      <c r="AN2" s="31"/>
      <c r="AO2" s="31"/>
      <c r="AP2" s="5"/>
      <c r="AQ2" s="31"/>
      <c r="AR2" s="5"/>
      <c r="AS2" s="180"/>
      <c r="AT2" s="180"/>
      <c r="AU2" s="180"/>
      <c r="AV2" s="5"/>
      <c r="AW2" s="181"/>
      <c r="AX2" s="248" t="s">
        <v>95</v>
      </c>
      <c r="AY2" s="248"/>
      <c r="AZ2" s="248"/>
      <c r="BA2" s="248"/>
      <c r="BB2" s="248"/>
      <c r="BC2" s="32"/>
      <c r="BD2" s="33"/>
      <c r="BE2" s="248" t="s">
        <v>96</v>
      </c>
      <c r="BF2" s="248"/>
      <c r="BG2" s="248"/>
      <c r="BH2" s="248"/>
      <c r="BI2" s="248"/>
      <c r="BJ2" s="34"/>
      <c r="BK2" s="35"/>
    </row>
    <row r="3" spans="1:63" ht="7.5" customHeight="1" x14ac:dyDescent="0.25">
      <c r="A3" s="36"/>
      <c r="B3" s="37"/>
      <c r="C3" s="37"/>
      <c r="D3" s="37"/>
      <c r="E3" s="37"/>
      <c r="F3" s="37"/>
      <c r="G3" s="37"/>
      <c r="H3" s="38"/>
      <c r="I3" s="37"/>
      <c r="J3" s="37"/>
      <c r="K3" s="37"/>
      <c r="L3" s="39"/>
      <c r="M3" s="38"/>
      <c r="N3" s="37"/>
      <c r="O3" s="37"/>
      <c r="P3" s="37"/>
      <c r="Q3" s="39"/>
      <c r="R3" s="38"/>
      <c r="S3" s="37"/>
      <c r="T3" s="37"/>
      <c r="U3" s="37"/>
      <c r="V3" s="39"/>
      <c r="W3" s="38"/>
      <c r="X3" s="37"/>
      <c r="Y3" s="37"/>
      <c r="Z3" s="37"/>
      <c r="AA3" s="39"/>
      <c r="AB3" s="40"/>
      <c r="AC3" s="41"/>
      <c r="AD3" s="41"/>
      <c r="AE3" s="41"/>
      <c r="AF3" s="42"/>
      <c r="AG3" s="40"/>
      <c r="AH3" s="41"/>
      <c r="AI3" s="41"/>
      <c r="AJ3" s="41"/>
      <c r="AK3" s="42"/>
      <c r="AL3" s="31"/>
      <c r="AM3" s="43"/>
      <c r="AN3" s="44"/>
      <c r="AO3" s="44"/>
      <c r="AP3" s="45"/>
      <c r="AQ3" s="46"/>
      <c r="AR3" s="5"/>
      <c r="AS3" s="182"/>
      <c r="AT3" s="183"/>
      <c r="AU3" s="184"/>
      <c r="AV3" s="5"/>
      <c r="AW3" s="51"/>
      <c r="AX3" s="249"/>
      <c r="AY3" s="249"/>
      <c r="AZ3" s="249"/>
      <c r="BA3" s="249"/>
      <c r="BB3" s="249"/>
      <c r="BC3" s="47"/>
      <c r="BD3" s="48"/>
      <c r="BE3" s="249"/>
      <c r="BF3" s="249"/>
      <c r="BG3" s="249"/>
      <c r="BH3" s="249"/>
      <c r="BI3" s="249"/>
      <c r="BJ3" s="185"/>
      <c r="BK3" s="5"/>
    </row>
    <row r="4" spans="1:63" ht="33.75" customHeight="1" x14ac:dyDescent="0.25">
      <c r="A4" s="49"/>
      <c r="B4" s="250" t="s">
        <v>23</v>
      </c>
      <c r="C4" s="250"/>
      <c r="D4" s="250"/>
      <c r="E4" s="50" t="s">
        <v>97</v>
      </c>
      <c r="F4" s="50" t="s">
        <v>98</v>
      </c>
      <c r="G4" s="50"/>
      <c r="H4" s="51"/>
      <c r="I4" s="251" t="s">
        <v>99</v>
      </c>
      <c r="J4" s="251"/>
      <c r="K4" s="251"/>
      <c r="L4" s="52"/>
      <c r="M4" s="51"/>
      <c r="N4" s="251" t="s">
        <v>100</v>
      </c>
      <c r="O4" s="251"/>
      <c r="P4" s="251"/>
      <c r="Q4" s="52"/>
      <c r="R4" s="51"/>
      <c r="S4" s="251" t="s">
        <v>101</v>
      </c>
      <c r="T4" s="251"/>
      <c r="U4" s="251"/>
      <c r="V4" s="52"/>
      <c r="W4" s="51"/>
      <c r="X4" s="251" t="s">
        <v>102</v>
      </c>
      <c r="Y4" s="251"/>
      <c r="Z4" s="251"/>
      <c r="AA4" s="52"/>
      <c r="AB4" s="53"/>
      <c r="AC4" s="251" t="s">
        <v>103</v>
      </c>
      <c r="AD4" s="251"/>
      <c r="AE4" s="251"/>
      <c r="AF4" s="54"/>
      <c r="AG4" s="55"/>
      <c r="AH4" s="251" t="s">
        <v>104</v>
      </c>
      <c r="AI4" s="251"/>
      <c r="AJ4" s="251"/>
      <c r="AK4" s="56"/>
      <c r="AL4" s="57"/>
      <c r="AM4" s="55"/>
      <c r="AN4" s="252" t="s">
        <v>105</v>
      </c>
      <c r="AO4" s="252"/>
      <c r="AP4" s="252"/>
      <c r="AQ4" s="54"/>
      <c r="AR4" s="58"/>
      <c r="AS4" s="51"/>
      <c r="AT4" s="59" t="s">
        <v>106</v>
      </c>
      <c r="AU4" s="60"/>
      <c r="AV4" s="5"/>
      <c r="AW4" s="51"/>
      <c r="AX4" s="59" t="s">
        <v>107</v>
      </c>
      <c r="AY4" s="253" t="s">
        <v>108</v>
      </c>
      <c r="AZ4" s="253"/>
      <c r="BA4" s="253" t="s">
        <v>109</v>
      </c>
      <c r="BB4" s="253"/>
      <c r="BC4" s="61"/>
      <c r="BD4" s="62"/>
      <c r="BE4" s="59" t="s">
        <v>107</v>
      </c>
      <c r="BF4" s="253" t="s">
        <v>108</v>
      </c>
      <c r="BG4" s="253"/>
      <c r="BH4" s="253" t="s">
        <v>109</v>
      </c>
      <c r="BI4" s="253"/>
      <c r="BJ4" s="185"/>
      <c r="BK4" s="5"/>
    </row>
    <row r="5" spans="1:63" ht="9.75" customHeight="1" x14ac:dyDescent="0.25">
      <c r="A5" s="63"/>
      <c r="B5" s="64"/>
      <c r="C5" s="65"/>
      <c r="D5" s="64"/>
      <c r="E5" s="64"/>
      <c r="F5" s="64"/>
      <c r="G5" s="64"/>
      <c r="H5" s="66"/>
      <c r="I5" s="67"/>
      <c r="J5" s="67"/>
      <c r="K5" s="68"/>
      <c r="L5" s="52"/>
      <c r="M5" s="66"/>
      <c r="N5" s="67"/>
      <c r="O5" s="67"/>
      <c r="P5" s="68"/>
      <c r="Q5" s="52"/>
      <c r="R5" s="66"/>
      <c r="S5" s="67"/>
      <c r="T5" s="67"/>
      <c r="U5" s="68"/>
      <c r="V5" s="52"/>
      <c r="W5" s="66"/>
      <c r="X5" s="67"/>
      <c r="Y5" s="67"/>
      <c r="Z5" s="68"/>
      <c r="AA5" s="52"/>
      <c r="AB5" s="69"/>
      <c r="AC5" s="70"/>
      <c r="AD5" s="70"/>
      <c r="AE5" s="71"/>
      <c r="AF5" s="56"/>
      <c r="AG5" s="69"/>
      <c r="AH5" s="70"/>
      <c r="AI5" s="70"/>
      <c r="AJ5" s="71"/>
      <c r="AK5" s="56"/>
      <c r="AL5" s="57"/>
      <c r="AM5" s="72"/>
      <c r="AN5" s="27"/>
      <c r="AO5" s="73"/>
      <c r="AP5" s="73"/>
      <c r="AQ5" s="54"/>
      <c r="AR5" s="74"/>
      <c r="AS5" s="51"/>
      <c r="AT5" s="5"/>
      <c r="AU5" s="185"/>
      <c r="AV5" s="5"/>
      <c r="AW5" s="51"/>
      <c r="AX5" s="5"/>
      <c r="AY5" s="186"/>
      <c r="AZ5" s="187"/>
      <c r="BA5" s="5"/>
      <c r="BB5" s="5"/>
      <c r="BC5" s="185"/>
      <c r="BD5" s="51"/>
      <c r="BE5" s="5"/>
      <c r="BF5" s="186"/>
      <c r="BG5" s="187"/>
      <c r="BH5" s="5"/>
      <c r="BI5" s="5"/>
      <c r="BJ5" s="185"/>
      <c r="BK5" s="5"/>
    </row>
    <row r="6" spans="1:63" s="27" customFormat="1" ht="15.95" customHeight="1" x14ac:dyDescent="0.2">
      <c r="A6" s="51"/>
      <c r="B6" s="5"/>
      <c r="C6" s="3" t="s">
        <v>110</v>
      </c>
      <c r="D6" s="75" t="s">
        <v>111</v>
      </c>
      <c r="E6" s="3">
        <v>266505</v>
      </c>
      <c r="F6" s="3">
        <v>273186</v>
      </c>
      <c r="G6" s="3"/>
      <c r="H6" s="76"/>
      <c r="I6" s="3">
        <v>4</v>
      </c>
      <c r="J6" s="3"/>
      <c r="K6" s="188">
        <v>1.5009099266430274E-5</v>
      </c>
      <c r="L6" s="77"/>
      <c r="M6" s="76"/>
      <c r="N6" s="3">
        <v>3</v>
      </c>
      <c r="O6" s="3"/>
      <c r="P6" s="188">
        <v>1.1256824449822706E-5</v>
      </c>
      <c r="Q6" s="77"/>
      <c r="R6" s="76"/>
      <c r="S6" s="3">
        <v>4</v>
      </c>
      <c r="T6" s="3"/>
      <c r="U6" s="188">
        <v>1.5009099266430274E-5</v>
      </c>
      <c r="V6" s="77"/>
      <c r="W6" s="76"/>
      <c r="X6" s="3">
        <v>719</v>
      </c>
      <c r="Y6" s="3"/>
      <c r="Z6" s="188">
        <v>2.6319064666564173E-3</v>
      </c>
      <c r="AA6" s="77"/>
      <c r="AB6" s="78"/>
      <c r="AC6" s="79">
        <v>1317</v>
      </c>
      <c r="AD6" s="80"/>
      <c r="AE6" s="81">
        <v>4.9420000000000002E-3</v>
      </c>
      <c r="AF6" s="82"/>
      <c r="AG6" s="83"/>
      <c r="AH6" s="79">
        <v>440</v>
      </c>
      <c r="AI6" s="79"/>
      <c r="AJ6" s="81">
        <v>1.6509999999999999E-3</v>
      </c>
      <c r="AK6" s="84"/>
      <c r="AL6" s="3"/>
      <c r="AM6" s="76"/>
      <c r="AN6" s="85">
        <v>197</v>
      </c>
      <c r="AO6" s="85"/>
      <c r="AP6" s="86">
        <v>1</v>
      </c>
      <c r="AQ6" s="77"/>
      <c r="AR6" s="3"/>
      <c r="AS6" s="76"/>
      <c r="AT6" s="189">
        <v>1263</v>
      </c>
      <c r="AU6" s="190"/>
      <c r="AV6" s="3"/>
      <c r="AW6" s="76"/>
      <c r="AX6" s="189">
        <v>104898</v>
      </c>
      <c r="AY6" s="189">
        <v>101345</v>
      </c>
      <c r="AZ6" s="87">
        <v>0.96612900150622505</v>
      </c>
      <c r="BA6" s="189">
        <v>99567</v>
      </c>
      <c r="BB6" s="191">
        <v>0.94917920265400679</v>
      </c>
      <c r="BC6" s="192"/>
      <c r="BD6" s="193"/>
      <c r="BE6" s="189">
        <v>49764</v>
      </c>
      <c r="BF6" s="189">
        <v>47013</v>
      </c>
      <c r="BG6" s="191">
        <v>0.9447190740294189</v>
      </c>
      <c r="BH6" s="189">
        <v>46664</v>
      </c>
      <c r="BI6" s="191">
        <v>0.93770597218873086</v>
      </c>
      <c r="BJ6" s="185"/>
      <c r="BK6" s="5"/>
    </row>
    <row r="7" spans="1:63" s="27" customFormat="1" ht="15.95" customHeight="1" x14ac:dyDescent="0.2">
      <c r="A7" s="51"/>
      <c r="B7" s="5"/>
      <c r="C7" s="31" t="s">
        <v>112</v>
      </c>
      <c r="D7" s="88" t="s">
        <v>113</v>
      </c>
      <c r="E7" s="31">
        <v>9609</v>
      </c>
      <c r="F7" s="31">
        <v>9770</v>
      </c>
      <c r="G7" s="194"/>
      <c r="H7" s="49"/>
      <c r="I7" s="31">
        <v>0</v>
      </c>
      <c r="J7" s="31"/>
      <c r="K7" s="188">
        <v>0</v>
      </c>
      <c r="L7" s="89"/>
      <c r="M7" s="49"/>
      <c r="N7" s="31">
        <v>0</v>
      </c>
      <c r="O7" s="31"/>
      <c r="P7" s="188">
        <v>0</v>
      </c>
      <c r="Q7" s="89"/>
      <c r="R7" s="49"/>
      <c r="S7" s="31">
        <v>0</v>
      </c>
      <c r="T7" s="31"/>
      <c r="U7" s="188">
        <v>0</v>
      </c>
      <c r="V7" s="89"/>
      <c r="W7" s="49"/>
      <c r="X7" s="31">
        <v>0</v>
      </c>
      <c r="Y7" s="31"/>
      <c r="Z7" s="188">
        <v>0</v>
      </c>
      <c r="AA7" s="89"/>
      <c r="AB7" s="90"/>
      <c r="AC7" s="91">
        <v>2</v>
      </c>
      <c r="AD7" s="92"/>
      <c r="AE7" s="93">
        <v>2.0799999999999999E-4</v>
      </c>
      <c r="AF7" s="94"/>
      <c r="AG7" s="95"/>
      <c r="AH7" s="91">
        <v>0</v>
      </c>
      <c r="AI7" s="96"/>
      <c r="AJ7" s="93">
        <v>0</v>
      </c>
      <c r="AK7" s="97"/>
      <c r="AL7" s="31"/>
      <c r="AM7" s="49"/>
      <c r="AN7" s="98">
        <v>5</v>
      </c>
      <c r="AO7" s="98"/>
      <c r="AP7" s="99">
        <v>1</v>
      </c>
      <c r="AQ7" s="89"/>
      <c r="AR7" s="5"/>
      <c r="AS7" s="51"/>
      <c r="AT7" s="195">
        <v>3</v>
      </c>
      <c r="AU7" s="196"/>
      <c r="AV7" s="5"/>
      <c r="AW7" s="51"/>
      <c r="AX7" s="195">
        <v>3942</v>
      </c>
      <c r="AY7" s="195">
        <v>3939</v>
      </c>
      <c r="AZ7" s="100">
        <v>0.99923896499238962</v>
      </c>
      <c r="BA7" s="195">
        <v>3820</v>
      </c>
      <c r="BB7" s="197">
        <v>0.96905124302384571</v>
      </c>
      <c r="BC7" s="198"/>
      <c r="BD7" s="199"/>
      <c r="BE7" s="195">
        <v>2723</v>
      </c>
      <c r="BF7" s="195">
        <v>2722</v>
      </c>
      <c r="BG7" s="197">
        <v>0.99963275798751372</v>
      </c>
      <c r="BH7" s="195">
        <v>2676</v>
      </c>
      <c r="BI7" s="197">
        <v>0.9827396254131473</v>
      </c>
      <c r="BJ7" s="185"/>
      <c r="BK7" s="5"/>
    </row>
    <row r="8" spans="1:63" s="27" customFormat="1" ht="15.95" customHeight="1" x14ac:dyDescent="0.2">
      <c r="A8" s="51"/>
      <c r="B8" s="5"/>
      <c r="C8" s="3" t="s">
        <v>114</v>
      </c>
      <c r="D8" s="75" t="s">
        <v>115</v>
      </c>
      <c r="E8" s="3">
        <v>27809</v>
      </c>
      <c r="F8" s="3">
        <v>28182</v>
      </c>
      <c r="G8" s="191"/>
      <c r="H8" s="76"/>
      <c r="I8" s="3">
        <v>0</v>
      </c>
      <c r="J8" s="3"/>
      <c r="K8" s="188">
        <v>0</v>
      </c>
      <c r="L8" s="77"/>
      <c r="M8" s="76"/>
      <c r="N8" s="3">
        <v>0</v>
      </c>
      <c r="O8" s="3"/>
      <c r="P8" s="188">
        <v>0</v>
      </c>
      <c r="Q8" s="77"/>
      <c r="R8" s="76"/>
      <c r="S8" s="3">
        <v>3</v>
      </c>
      <c r="T8" s="3"/>
      <c r="U8" s="188">
        <v>1.0787874429141645E-4</v>
      </c>
      <c r="V8" s="77"/>
      <c r="W8" s="76"/>
      <c r="X8" s="3">
        <v>20</v>
      </c>
      <c r="Y8" s="3"/>
      <c r="Z8" s="188">
        <v>7.096728408203818E-4</v>
      </c>
      <c r="AA8" s="77"/>
      <c r="AB8" s="101"/>
      <c r="AC8" s="102">
        <v>98</v>
      </c>
      <c r="AD8" s="103"/>
      <c r="AE8" s="81">
        <v>3.5239999999999998E-3</v>
      </c>
      <c r="AF8" s="104"/>
      <c r="AG8" s="105"/>
      <c r="AH8" s="102">
        <v>40</v>
      </c>
      <c r="AI8" s="106"/>
      <c r="AJ8" s="81">
        <v>1.438E-3</v>
      </c>
      <c r="AK8" s="107"/>
      <c r="AL8" s="3"/>
      <c r="AM8" s="76"/>
      <c r="AN8" s="85">
        <v>20</v>
      </c>
      <c r="AO8" s="85"/>
      <c r="AP8" s="86">
        <v>1</v>
      </c>
      <c r="AQ8" s="77"/>
      <c r="AR8" s="3"/>
      <c r="AS8" s="76"/>
      <c r="AT8" s="189">
        <v>8</v>
      </c>
      <c r="AU8" s="190"/>
      <c r="AV8" s="3"/>
      <c r="AW8" s="76"/>
      <c r="AX8" s="189">
        <v>11052</v>
      </c>
      <c r="AY8" s="189">
        <v>10642</v>
      </c>
      <c r="AZ8" s="87">
        <v>0.9629026420557365</v>
      </c>
      <c r="BA8" s="189">
        <v>9280</v>
      </c>
      <c r="BB8" s="191">
        <v>0.83966702859211007</v>
      </c>
      <c r="BC8" s="192"/>
      <c r="BD8" s="193"/>
      <c r="BE8" s="189">
        <v>6344</v>
      </c>
      <c r="BF8" s="189">
        <v>6042</v>
      </c>
      <c r="BG8" s="191">
        <v>0.9523959646910467</v>
      </c>
      <c r="BH8" s="189">
        <v>5333</v>
      </c>
      <c r="BI8" s="191">
        <v>0.84063682219419922</v>
      </c>
      <c r="BJ8" s="185"/>
      <c r="BK8" s="5"/>
    </row>
    <row r="9" spans="1:63" s="27" customFormat="1" ht="15.95" customHeight="1" x14ac:dyDescent="0.2">
      <c r="A9" s="51"/>
      <c r="B9" s="5"/>
      <c r="C9" s="31" t="s">
        <v>116</v>
      </c>
      <c r="D9" s="88" t="s">
        <v>117</v>
      </c>
      <c r="E9" s="31">
        <v>457707</v>
      </c>
      <c r="F9" s="31">
        <v>463061</v>
      </c>
      <c r="G9" s="194"/>
      <c r="H9" s="49"/>
      <c r="I9" s="31">
        <v>0</v>
      </c>
      <c r="J9" s="31"/>
      <c r="K9" s="188">
        <v>0</v>
      </c>
      <c r="L9" s="108"/>
      <c r="M9" s="49"/>
      <c r="N9" s="31">
        <v>1</v>
      </c>
      <c r="O9" s="31"/>
      <c r="P9" s="188">
        <v>2.1848038155413834E-6</v>
      </c>
      <c r="Q9" s="108"/>
      <c r="R9" s="49"/>
      <c r="S9" s="31">
        <v>99</v>
      </c>
      <c r="T9" s="31"/>
      <c r="U9" s="188">
        <v>2.1629557773859696E-4</v>
      </c>
      <c r="V9" s="108"/>
      <c r="W9" s="49"/>
      <c r="X9" s="31">
        <v>119</v>
      </c>
      <c r="Y9" s="31"/>
      <c r="Z9" s="188">
        <v>2.5698558073342391E-4</v>
      </c>
      <c r="AA9" s="108"/>
      <c r="AB9" s="90"/>
      <c r="AC9" s="91">
        <v>1180</v>
      </c>
      <c r="AD9" s="92"/>
      <c r="AE9" s="93">
        <v>2.578E-3</v>
      </c>
      <c r="AF9" s="109"/>
      <c r="AG9" s="95"/>
      <c r="AH9" s="91">
        <v>337</v>
      </c>
      <c r="AI9" s="96"/>
      <c r="AJ9" s="93">
        <v>7.36E-4</v>
      </c>
      <c r="AK9" s="109"/>
      <c r="AL9" s="110"/>
      <c r="AM9" s="49"/>
      <c r="AN9" s="98">
        <v>335</v>
      </c>
      <c r="AO9" s="98"/>
      <c r="AP9" s="99">
        <v>1</v>
      </c>
      <c r="AQ9" s="108"/>
      <c r="AR9" s="5"/>
      <c r="AS9" s="51"/>
      <c r="AT9" s="195">
        <v>1043</v>
      </c>
      <c r="AU9" s="196"/>
      <c r="AV9" s="5"/>
      <c r="AW9" s="51"/>
      <c r="AX9" s="195">
        <v>190812</v>
      </c>
      <c r="AY9" s="195">
        <v>161124</v>
      </c>
      <c r="AZ9" s="100">
        <v>0.84441230111313759</v>
      </c>
      <c r="BA9" s="195">
        <v>148062</v>
      </c>
      <c r="BB9" s="197">
        <v>0.77595748695050626</v>
      </c>
      <c r="BC9" s="198"/>
      <c r="BD9" s="199"/>
      <c r="BE9" s="195">
        <v>109356</v>
      </c>
      <c r="BF9" s="195">
        <v>103367</v>
      </c>
      <c r="BG9" s="197">
        <v>0.94523391492007758</v>
      </c>
      <c r="BH9" s="195">
        <v>97205</v>
      </c>
      <c r="BI9" s="197">
        <v>0.88888584074033428</v>
      </c>
      <c r="BJ9" s="185"/>
      <c r="BK9" s="5"/>
    </row>
    <row r="10" spans="1:63" s="27" customFormat="1" ht="15.95" customHeight="1" x14ac:dyDescent="0.2">
      <c r="A10" s="51"/>
      <c r="B10" s="5"/>
      <c r="C10" s="3" t="s">
        <v>118</v>
      </c>
      <c r="D10" s="75" t="s">
        <v>119</v>
      </c>
      <c r="E10" s="3">
        <v>115258</v>
      </c>
      <c r="F10" s="3">
        <v>122181</v>
      </c>
      <c r="G10" s="3"/>
      <c r="H10" s="76"/>
      <c r="I10" s="3">
        <v>0</v>
      </c>
      <c r="J10" s="3"/>
      <c r="K10" s="188">
        <v>0</v>
      </c>
      <c r="L10" s="77"/>
      <c r="M10" s="76"/>
      <c r="N10" s="3">
        <v>0</v>
      </c>
      <c r="O10" s="3"/>
      <c r="P10" s="188">
        <v>0</v>
      </c>
      <c r="Q10" s="77"/>
      <c r="R10" s="76"/>
      <c r="S10" s="3">
        <v>1</v>
      </c>
      <c r="T10" s="3"/>
      <c r="U10" s="188">
        <v>8.6761873362369632E-6</v>
      </c>
      <c r="V10" s="77"/>
      <c r="W10" s="76"/>
      <c r="X10" s="3">
        <v>22</v>
      </c>
      <c r="Y10" s="3"/>
      <c r="Z10" s="188">
        <v>1.8006072957333792E-4</v>
      </c>
      <c r="AA10" s="77"/>
      <c r="AB10" s="78"/>
      <c r="AC10" s="79">
        <v>454</v>
      </c>
      <c r="AD10" s="80"/>
      <c r="AE10" s="81">
        <v>3.9389999999999998E-3</v>
      </c>
      <c r="AF10" s="82"/>
      <c r="AG10" s="83"/>
      <c r="AH10" s="79">
        <v>88</v>
      </c>
      <c r="AI10" s="79"/>
      <c r="AJ10" s="81">
        <v>7.6400000000000003E-4</v>
      </c>
      <c r="AK10" s="84"/>
      <c r="AL10" s="3"/>
      <c r="AM10" s="76"/>
      <c r="AN10" s="85">
        <v>86</v>
      </c>
      <c r="AO10" s="85"/>
      <c r="AP10" s="86">
        <v>1</v>
      </c>
      <c r="AQ10" s="77"/>
      <c r="AR10" s="3"/>
      <c r="AS10" s="76"/>
      <c r="AT10" s="189">
        <v>7</v>
      </c>
      <c r="AU10" s="190"/>
      <c r="AV10" s="3"/>
      <c r="AW10" s="76"/>
      <c r="AX10" s="189">
        <v>36285</v>
      </c>
      <c r="AY10" s="189">
        <v>36285</v>
      </c>
      <c r="AZ10" s="87">
        <v>1</v>
      </c>
      <c r="BA10" s="189">
        <v>28944</v>
      </c>
      <c r="BB10" s="191">
        <v>0.79768499379909052</v>
      </c>
      <c r="BC10" s="192"/>
      <c r="BD10" s="193"/>
      <c r="BE10" s="189">
        <v>15475</v>
      </c>
      <c r="BF10" s="189">
        <v>15475</v>
      </c>
      <c r="BG10" s="191">
        <v>1</v>
      </c>
      <c r="BH10" s="189">
        <v>14041</v>
      </c>
      <c r="BI10" s="191">
        <v>0.90733441033925688</v>
      </c>
      <c r="BJ10" s="185"/>
      <c r="BK10" s="5"/>
    </row>
    <row r="11" spans="1:63" s="27" customFormat="1" ht="15.95" customHeight="1" x14ac:dyDescent="0.2">
      <c r="A11" s="51"/>
      <c r="B11" s="5"/>
      <c r="C11" s="31" t="s">
        <v>120</v>
      </c>
      <c r="D11" s="88" t="s">
        <v>121</v>
      </c>
      <c r="E11" s="31">
        <v>30463</v>
      </c>
      <c r="F11" s="31">
        <v>32131</v>
      </c>
      <c r="G11" s="31"/>
      <c r="H11" s="49"/>
      <c r="I11" s="31">
        <v>0</v>
      </c>
      <c r="J11" s="31"/>
      <c r="K11" s="200">
        <v>0</v>
      </c>
      <c r="L11" s="89"/>
      <c r="M11" s="49"/>
      <c r="N11" s="31">
        <v>0</v>
      </c>
      <c r="O11" s="31"/>
      <c r="P11" s="200">
        <v>0</v>
      </c>
      <c r="Q11" s="89"/>
      <c r="R11" s="49"/>
      <c r="S11" s="31">
        <v>0</v>
      </c>
      <c r="T11" s="31"/>
      <c r="U11" s="200">
        <v>0</v>
      </c>
      <c r="V11" s="89"/>
      <c r="W11" s="49"/>
      <c r="X11" s="31">
        <v>0</v>
      </c>
      <c r="Y11" s="31"/>
      <c r="Z11" s="200">
        <v>0</v>
      </c>
      <c r="AA11" s="89"/>
      <c r="AB11" s="90"/>
      <c r="AC11" s="96">
        <v>3</v>
      </c>
      <c r="AD11" s="92"/>
      <c r="AE11" s="111">
        <v>9.7999999999999997E-5</v>
      </c>
      <c r="AF11" s="94"/>
      <c r="AG11" s="95"/>
      <c r="AH11" s="96">
        <v>2</v>
      </c>
      <c r="AI11" s="96"/>
      <c r="AJ11" s="111">
        <v>6.6000000000000005E-5</v>
      </c>
      <c r="AK11" s="97"/>
      <c r="AL11" s="31"/>
      <c r="AM11" s="49"/>
      <c r="AN11" s="98">
        <v>3</v>
      </c>
      <c r="AO11" s="98"/>
      <c r="AP11" s="99">
        <v>1</v>
      </c>
      <c r="AQ11" s="89"/>
      <c r="AR11" s="31"/>
      <c r="AS11" s="49"/>
      <c r="AT11" s="201">
        <v>1</v>
      </c>
      <c r="AU11" s="202"/>
      <c r="AV11" s="31"/>
      <c r="AW11" s="49"/>
      <c r="AX11" s="201">
        <v>6201</v>
      </c>
      <c r="AY11" s="201">
        <v>6201</v>
      </c>
      <c r="AZ11" s="100">
        <v>1</v>
      </c>
      <c r="BA11" s="201">
        <v>6197</v>
      </c>
      <c r="BB11" s="194">
        <v>0.99935494275116921</v>
      </c>
      <c r="BC11" s="203"/>
      <c r="BD11" s="204"/>
      <c r="BE11" s="201">
        <v>3966</v>
      </c>
      <c r="BF11" s="201">
        <v>3966</v>
      </c>
      <c r="BG11" s="194">
        <v>1</v>
      </c>
      <c r="BH11" s="201">
        <v>3964</v>
      </c>
      <c r="BI11" s="194">
        <v>0.99949571356530509</v>
      </c>
      <c r="BJ11" s="185"/>
      <c r="BK11" s="5"/>
    </row>
    <row r="12" spans="1:63" s="27" customFormat="1" ht="15.95" customHeight="1" x14ac:dyDescent="0.2">
      <c r="A12" s="51"/>
      <c r="B12" s="5"/>
      <c r="C12" s="3" t="s">
        <v>122</v>
      </c>
      <c r="D12" s="75" t="s">
        <v>123</v>
      </c>
      <c r="E12" s="3">
        <v>149502</v>
      </c>
      <c r="F12" s="3">
        <v>151524</v>
      </c>
      <c r="G12" s="191"/>
      <c r="H12" s="76"/>
      <c r="I12" s="3">
        <v>0</v>
      </c>
      <c r="J12" s="3"/>
      <c r="K12" s="188">
        <v>0</v>
      </c>
      <c r="L12" s="77"/>
      <c r="M12" s="76"/>
      <c r="N12" s="3">
        <v>0</v>
      </c>
      <c r="O12" s="3"/>
      <c r="P12" s="188">
        <v>0</v>
      </c>
      <c r="Q12" s="77"/>
      <c r="R12" s="76"/>
      <c r="S12" s="3">
        <v>1</v>
      </c>
      <c r="T12" s="3"/>
      <c r="U12" s="188">
        <v>6.6888737274417731E-6</v>
      </c>
      <c r="V12" s="77"/>
      <c r="W12" s="76"/>
      <c r="X12" s="3">
        <v>1</v>
      </c>
      <c r="Y12" s="3"/>
      <c r="Z12" s="188">
        <v>6.5996145825083816E-6</v>
      </c>
      <c r="AA12" s="77"/>
      <c r="AB12" s="101"/>
      <c r="AC12" s="106">
        <v>2087</v>
      </c>
      <c r="AD12" s="103"/>
      <c r="AE12" s="112">
        <v>1.396E-2</v>
      </c>
      <c r="AF12" s="104"/>
      <c r="AG12" s="105"/>
      <c r="AH12" s="106">
        <v>1139</v>
      </c>
      <c r="AI12" s="106"/>
      <c r="AJ12" s="112">
        <v>7.6189999999999999E-3</v>
      </c>
      <c r="AK12" s="107"/>
      <c r="AL12" s="3"/>
      <c r="AM12" s="76"/>
      <c r="AN12" s="85">
        <v>127</v>
      </c>
      <c r="AO12" s="85"/>
      <c r="AP12" s="86">
        <v>1</v>
      </c>
      <c r="AQ12" s="77"/>
      <c r="AR12" s="3"/>
      <c r="AS12" s="76"/>
      <c r="AT12" s="189">
        <v>2480</v>
      </c>
      <c r="AU12" s="190"/>
      <c r="AV12" s="3"/>
      <c r="AW12" s="76"/>
      <c r="AX12" s="189">
        <v>64630</v>
      </c>
      <c r="AY12" s="189">
        <v>62381</v>
      </c>
      <c r="AZ12" s="87">
        <v>0.9652019186136469</v>
      </c>
      <c r="BA12" s="189">
        <v>45729</v>
      </c>
      <c r="BB12" s="191">
        <v>0.70755067306204544</v>
      </c>
      <c r="BC12" s="192"/>
      <c r="BD12" s="193"/>
      <c r="BE12" s="189">
        <v>30961</v>
      </c>
      <c r="BF12" s="189">
        <v>28969</v>
      </c>
      <c r="BG12" s="191">
        <v>0.93566099286198767</v>
      </c>
      <c r="BH12" s="189">
        <v>23630</v>
      </c>
      <c r="BI12" s="191">
        <v>0.76321824230483515</v>
      </c>
      <c r="BJ12" s="185"/>
      <c r="BK12" s="5"/>
    </row>
    <row r="13" spans="1:63" s="27" customFormat="1" ht="15.95" customHeight="1" x14ac:dyDescent="0.2">
      <c r="A13" s="51"/>
      <c r="B13" s="5"/>
      <c r="C13" s="31" t="s">
        <v>124</v>
      </c>
      <c r="D13" s="88" t="s">
        <v>125</v>
      </c>
      <c r="E13" s="31">
        <v>64407</v>
      </c>
      <c r="F13" s="31">
        <v>67844</v>
      </c>
      <c r="G13" s="31"/>
      <c r="H13" s="49"/>
      <c r="I13" s="31">
        <v>0</v>
      </c>
      <c r="J13" s="31"/>
      <c r="K13" s="200">
        <v>0</v>
      </c>
      <c r="L13" s="89"/>
      <c r="M13" s="49"/>
      <c r="N13" s="31">
        <v>0</v>
      </c>
      <c r="O13" s="31"/>
      <c r="P13" s="200">
        <v>0</v>
      </c>
      <c r="Q13" s="89"/>
      <c r="R13" s="49"/>
      <c r="S13" s="31">
        <v>1</v>
      </c>
      <c r="T13" s="31"/>
      <c r="U13" s="200">
        <v>1.5526262673311908E-5</v>
      </c>
      <c r="V13" s="89"/>
      <c r="W13" s="49"/>
      <c r="X13" s="31">
        <v>1349</v>
      </c>
      <c r="Y13" s="31"/>
      <c r="Z13" s="200">
        <v>1.9883851188019573E-2</v>
      </c>
      <c r="AA13" s="89"/>
      <c r="AB13" s="90"/>
      <c r="AC13" s="96">
        <v>273</v>
      </c>
      <c r="AD13" s="92"/>
      <c r="AE13" s="111">
        <v>4.2389999999999997E-3</v>
      </c>
      <c r="AF13" s="94"/>
      <c r="AG13" s="95"/>
      <c r="AH13" s="96">
        <v>23</v>
      </c>
      <c r="AI13" s="96"/>
      <c r="AJ13" s="111">
        <v>3.57E-4</v>
      </c>
      <c r="AK13" s="97"/>
      <c r="AL13" s="31"/>
      <c r="AM13" s="49"/>
      <c r="AN13" s="98">
        <v>0</v>
      </c>
      <c r="AO13" s="98"/>
      <c r="AP13" s="99">
        <v>0</v>
      </c>
      <c r="AQ13" s="89"/>
      <c r="AR13" s="31"/>
      <c r="AS13" s="49"/>
      <c r="AT13" s="201">
        <v>28623</v>
      </c>
      <c r="AU13" s="202"/>
      <c r="AV13" s="31"/>
      <c r="AW13" s="49"/>
      <c r="AX13" s="201">
        <v>19189</v>
      </c>
      <c r="AY13" s="201">
        <v>19087</v>
      </c>
      <c r="AZ13" s="100">
        <v>0.99468445463546828</v>
      </c>
      <c r="BA13" s="201">
        <v>17672</v>
      </c>
      <c r="BB13" s="194">
        <v>0.92094429100005215</v>
      </c>
      <c r="BC13" s="203"/>
      <c r="BD13" s="204"/>
      <c r="BE13" s="201">
        <v>12748</v>
      </c>
      <c r="BF13" s="201">
        <v>12660</v>
      </c>
      <c r="BG13" s="194">
        <v>0.99309695638531537</v>
      </c>
      <c r="BH13" s="201">
        <v>11831</v>
      </c>
      <c r="BI13" s="194">
        <v>0.92806714778788835</v>
      </c>
      <c r="BJ13" s="185"/>
      <c r="BK13" s="5"/>
    </row>
    <row r="14" spans="1:63" s="27" customFormat="1" ht="15.95" customHeight="1" x14ac:dyDescent="0.2">
      <c r="A14" s="51"/>
      <c r="B14" s="5"/>
      <c r="C14" s="3" t="s">
        <v>126</v>
      </c>
      <c r="D14" s="75" t="s">
        <v>127</v>
      </c>
      <c r="E14" s="3">
        <v>26792</v>
      </c>
      <c r="F14" s="3">
        <v>27582</v>
      </c>
      <c r="G14" s="191"/>
      <c r="H14" s="76"/>
      <c r="I14" s="3">
        <v>0</v>
      </c>
      <c r="J14" s="3"/>
      <c r="K14" s="188">
        <v>0</v>
      </c>
      <c r="L14" s="77"/>
      <c r="M14" s="76"/>
      <c r="N14" s="3">
        <v>0</v>
      </c>
      <c r="O14" s="3"/>
      <c r="P14" s="188">
        <v>0</v>
      </c>
      <c r="Q14" s="77"/>
      <c r="R14" s="76"/>
      <c r="S14" s="3">
        <v>8</v>
      </c>
      <c r="T14" s="3"/>
      <c r="U14" s="188">
        <v>2.9859659599880563E-4</v>
      </c>
      <c r="V14" s="77"/>
      <c r="W14" s="76"/>
      <c r="X14" s="3">
        <v>29</v>
      </c>
      <c r="Y14" s="3"/>
      <c r="Z14" s="188">
        <v>1.0514103400768617E-3</v>
      </c>
      <c r="AA14" s="77"/>
      <c r="AB14" s="101"/>
      <c r="AC14" s="106">
        <v>112</v>
      </c>
      <c r="AD14" s="103"/>
      <c r="AE14" s="112">
        <v>4.1799999999999997E-3</v>
      </c>
      <c r="AF14" s="104"/>
      <c r="AG14" s="105"/>
      <c r="AH14" s="106">
        <v>103</v>
      </c>
      <c r="AI14" s="106"/>
      <c r="AJ14" s="112">
        <v>3.8440000000000002E-3</v>
      </c>
      <c r="AK14" s="107"/>
      <c r="AL14" s="3"/>
      <c r="AM14" s="76"/>
      <c r="AN14" s="85">
        <v>3</v>
      </c>
      <c r="AO14" s="85"/>
      <c r="AP14" s="86">
        <v>1</v>
      </c>
      <c r="AQ14" s="77"/>
      <c r="AR14" s="3"/>
      <c r="AS14" s="76"/>
      <c r="AT14" s="189">
        <v>8</v>
      </c>
      <c r="AU14" s="190"/>
      <c r="AV14" s="3"/>
      <c r="AW14" s="76"/>
      <c r="AX14" s="189">
        <v>12317</v>
      </c>
      <c r="AY14" s="189">
        <v>9702</v>
      </c>
      <c r="AZ14" s="87">
        <v>0.78769180807014694</v>
      </c>
      <c r="BA14" s="189">
        <v>9106</v>
      </c>
      <c r="BB14" s="191">
        <v>0.73930340180238696</v>
      </c>
      <c r="BC14" s="192"/>
      <c r="BD14" s="193"/>
      <c r="BE14" s="189">
        <v>7100</v>
      </c>
      <c r="BF14" s="189">
        <v>6460</v>
      </c>
      <c r="BG14" s="191">
        <v>0.90985915492957747</v>
      </c>
      <c r="BH14" s="189">
        <v>6052</v>
      </c>
      <c r="BI14" s="191">
        <v>0.85239436619718312</v>
      </c>
      <c r="BJ14" s="185"/>
      <c r="BK14" s="5"/>
    </row>
    <row r="15" spans="1:63" s="27" customFormat="1" ht="15.95" customHeight="1" x14ac:dyDescent="0.2">
      <c r="A15" s="51"/>
      <c r="B15" s="5"/>
      <c r="C15" s="31" t="s">
        <v>128</v>
      </c>
      <c r="D15" s="88" t="s">
        <v>129</v>
      </c>
      <c r="E15" s="31">
        <v>115803</v>
      </c>
      <c r="F15" s="31">
        <v>122798</v>
      </c>
      <c r="G15" s="194"/>
      <c r="H15" s="49"/>
      <c r="I15" s="31">
        <v>0</v>
      </c>
      <c r="J15" s="31"/>
      <c r="K15" s="200">
        <v>0</v>
      </c>
      <c r="L15" s="89"/>
      <c r="M15" s="49"/>
      <c r="N15" s="31">
        <v>0</v>
      </c>
      <c r="O15" s="31"/>
      <c r="P15" s="200">
        <v>0</v>
      </c>
      <c r="Q15" s="89"/>
      <c r="R15" s="49"/>
      <c r="S15" s="31">
        <v>59</v>
      </c>
      <c r="T15" s="31"/>
      <c r="U15" s="200">
        <v>5.094859373245943E-4</v>
      </c>
      <c r="V15" s="89"/>
      <c r="W15" s="49"/>
      <c r="X15" s="31">
        <v>94</v>
      </c>
      <c r="Y15" s="31"/>
      <c r="Z15" s="200">
        <v>7.6548477988240852E-4</v>
      </c>
      <c r="AA15" s="89"/>
      <c r="AB15" s="90"/>
      <c r="AC15" s="96">
        <v>681</v>
      </c>
      <c r="AD15" s="92"/>
      <c r="AE15" s="111">
        <v>5.8809999999999999E-3</v>
      </c>
      <c r="AF15" s="94"/>
      <c r="AG15" s="95"/>
      <c r="AH15" s="96">
        <v>450</v>
      </c>
      <c r="AI15" s="96"/>
      <c r="AJ15" s="111">
        <v>3.8860000000000001E-3</v>
      </c>
      <c r="AK15" s="97"/>
      <c r="AL15" s="31"/>
      <c r="AM15" s="49"/>
      <c r="AN15" s="98">
        <v>43</v>
      </c>
      <c r="AO15" s="98"/>
      <c r="AP15" s="99">
        <v>0.42574257425742573</v>
      </c>
      <c r="AQ15" s="89"/>
      <c r="AR15" s="31"/>
      <c r="AS15" s="49"/>
      <c r="AT15" s="201">
        <v>31587</v>
      </c>
      <c r="AU15" s="202"/>
      <c r="AV15" s="31"/>
      <c r="AW15" s="49"/>
      <c r="AX15" s="201">
        <v>38413</v>
      </c>
      <c r="AY15" s="201">
        <v>36156</v>
      </c>
      <c r="AZ15" s="100">
        <v>0.94124384973836983</v>
      </c>
      <c r="BA15" s="201">
        <v>31940</v>
      </c>
      <c r="BB15" s="194">
        <v>0.83148933954650772</v>
      </c>
      <c r="BC15" s="203"/>
      <c r="BD15" s="204"/>
      <c r="BE15" s="201">
        <v>25361</v>
      </c>
      <c r="BF15" s="201">
        <v>23675</v>
      </c>
      <c r="BG15" s="194">
        <v>0.93351997160995226</v>
      </c>
      <c r="BH15" s="201">
        <v>20845</v>
      </c>
      <c r="BI15" s="194">
        <v>0.82193131185678803</v>
      </c>
      <c r="BJ15" s="185"/>
      <c r="BK15" s="5"/>
    </row>
    <row r="16" spans="1:63" s="27" customFormat="1" ht="15.95" customHeight="1" x14ac:dyDescent="0.2">
      <c r="A16" s="51"/>
      <c r="B16" s="5"/>
      <c r="C16" s="3" t="s">
        <v>130</v>
      </c>
      <c r="D16" s="75" t="s">
        <v>131</v>
      </c>
      <c r="E16" s="3">
        <v>47116</v>
      </c>
      <c r="F16" s="3">
        <v>47377</v>
      </c>
      <c r="G16" s="191"/>
      <c r="H16" s="76"/>
      <c r="I16" s="3">
        <v>0</v>
      </c>
      <c r="J16" s="3"/>
      <c r="K16" s="188">
        <v>0</v>
      </c>
      <c r="L16" s="77"/>
      <c r="M16" s="76"/>
      <c r="N16" s="3">
        <v>0</v>
      </c>
      <c r="O16" s="3"/>
      <c r="P16" s="188">
        <v>0</v>
      </c>
      <c r="Q16" s="77"/>
      <c r="R16" s="76"/>
      <c r="S16" s="3">
        <v>2</v>
      </c>
      <c r="T16" s="3"/>
      <c r="U16" s="188">
        <v>4.2448425163426435E-5</v>
      </c>
      <c r="V16" s="77"/>
      <c r="W16" s="76"/>
      <c r="X16" s="3">
        <v>0</v>
      </c>
      <c r="Y16" s="3"/>
      <c r="Z16" s="188">
        <v>0</v>
      </c>
      <c r="AA16" s="77"/>
      <c r="AB16" s="101"/>
      <c r="AC16" s="106">
        <v>223</v>
      </c>
      <c r="AD16" s="103"/>
      <c r="AE16" s="112">
        <v>4.7330000000000002E-3</v>
      </c>
      <c r="AF16" s="104"/>
      <c r="AG16" s="105"/>
      <c r="AH16" s="106">
        <v>26</v>
      </c>
      <c r="AI16" s="106"/>
      <c r="AJ16" s="112">
        <v>5.5199999999999997E-4</v>
      </c>
      <c r="AK16" s="107"/>
      <c r="AL16" s="3"/>
      <c r="AM16" s="76"/>
      <c r="AN16" s="85">
        <v>50</v>
      </c>
      <c r="AO16" s="85"/>
      <c r="AP16" s="86">
        <v>1</v>
      </c>
      <c r="AQ16" s="77"/>
      <c r="AR16" s="3"/>
      <c r="AS16" s="76"/>
      <c r="AT16" s="189">
        <v>202</v>
      </c>
      <c r="AU16" s="190"/>
      <c r="AV16" s="3"/>
      <c r="AW16" s="76"/>
      <c r="AX16" s="189">
        <v>23269</v>
      </c>
      <c r="AY16" s="189">
        <v>20648</v>
      </c>
      <c r="AZ16" s="87">
        <v>0.88736086638875755</v>
      </c>
      <c r="BA16" s="189">
        <v>19943</v>
      </c>
      <c r="BB16" s="191">
        <v>0.85706304525334132</v>
      </c>
      <c r="BC16" s="192"/>
      <c r="BD16" s="193"/>
      <c r="BE16" s="189">
        <v>11473</v>
      </c>
      <c r="BF16" s="189">
        <v>10206</v>
      </c>
      <c r="BG16" s="191">
        <v>0.88956680902989627</v>
      </c>
      <c r="BH16" s="189">
        <v>10035</v>
      </c>
      <c r="BI16" s="191">
        <v>0.87466225050117663</v>
      </c>
      <c r="BJ16" s="185"/>
      <c r="BK16" s="5"/>
    </row>
    <row r="17" spans="1:63" s="27" customFormat="1" ht="15.95" customHeight="1" x14ac:dyDescent="0.2">
      <c r="A17" s="51"/>
      <c r="B17" s="5"/>
      <c r="C17" s="31" t="s">
        <v>132</v>
      </c>
      <c r="D17" s="88" t="s">
        <v>133</v>
      </c>
      <c r="E17" s="31">
        <v>135604</v>
      </c>
      <c r="F17" s="31">
        <v>138683</v>
      </c>
      <c r="G17" s="194"/>
      <c r="H17" s="49"/>
      <c r="I17" s="31">
        <v>0</v>
      </c>
      <c r="J17" s="31"/>
      <c r="K17" s="200">
        <v>0</v>
      </c>
      <c r="L17" s="89"/>
      <c r="M17" s="49"/>
      <c r="N17" s="31">
        <v>0</v>
      </c>
      <c r="O17" s="31"/>
      <c r="P17" s="200">
        <v>0</v>
      </c>
      <c r="Q17" s="89"/>
      <c r="R17" s="49"/>
      <c r="S17" s="31">
        <v>2</v>
      </c>
      <c r="T17" s="31"/>
      <c r="U17" s="200">
        <v>1.4748827468216277E-5</v>
      </c>
      <c r="V17" s="89"/>
      <c r="W17" s="49"/>
      <c r="X17" s="31">
        <v>298</v>
      </c>
      <c r="Y17" s="31"/>
      <c r="Z17" s="200">
        <v>2.1487853594167996E-3</v>
      </c>
      <c r="AA17" s="89"/>
      <c r="AB17" s="90"/>
      <c r="AC17" s="96">
        <v>653</v>
      </c>
      <c r="AD17" s="92"/>
      <c r="AE17" s="111">
        <v>4.8149999999999998E-3</v>
      </c>
      <c r="AF17" s="94"/>
      <c r="AG17" s="95"/>
      <c r="AH17" s="96">
        <v>301</v>
      </c>
      <c r="AI17" s="96"/>
      <c r="AJ17" s="111">
        <v>2.2200000000000002E-3</v>
      </c>
      <c r="AK17" s="97"/>
      <c r="AL17" s="31"/>
      <c r="AM17" s="49"/>
      <c r="AN17" s="98">
        <v>79</v>
      </c>
      <c r="AO17" s="98"/>
      <c r="AP17" s="99">
        <v>0.98750000000000004</v>
      </c>
      <c r="AQ17" s="89"/>
      <c r="AR17" s="31"/>
      <c r="AS17" s="49"/>
      <c r="AT17" s="201">
        <v>190</v>
      </c>
      <c r="AU17" s="202"/>
      <c r="AV17" s="31"/>
      <c r="AW17" s="49"/>
      <c r="AX17" s="201">
        <v>56822</v>
      </c>
      <c r="AY17" s="201">
        <v>54999</v>
      </c>
      <c r="AZ17" s="100">
        <v>0.96791735595367989</v>
      </c>
      <c r="BA17" s="201">
        <v>41088</v>
      </c>
      <c r="BB17" s="194">
        <v>0.72310020766604488</v>
      </c>
      <c r="BC17" s="203"/>
      <c r="BD17" s="204"/>
      <c r="BE17" s="201">
        <v>34795</v>
      </c>
      <c r="BF17" s="201">
        <v>33165</v>
      </c>
      <c r="BG17" s="194">
        <v>0.95315418882023284</v>
      </c>
      <c r="BH17" s="201">
        <v>27989</v>
      </c>
      <c r="BI17" s="194">
        <v>0.80439718350337697</v>
      </c>
      <c r="BJ17" s="185"/>
      <c r="BK17" s="5"/>
    </row>
    <row r="18" spans="1:63" s="27" customFormat="1" ht="15.95" customHeight="1" x14ac:dyDescent="0.2">
      <c r="A18" s="76"/>
      <c r="B18" s="3"/>
      <c r="C18" s="3" t="s">
        <v>134</v>
      </c>
      <c r="D18" s="75" t="s">
        <v>135</v>
      </c>
      <c r="E18" s="3">
        <v>62506</v>
      </c>
      <c r="F18" s="3">
        <v>63756</v>
      </c>
      <c r="G18" s="191"/>
      <c r="H18" s="76"/>
      <c r="I18" s="3">
        <v>0</v>
      </c>
      <c r="J18" s="3"/>
      <c r="K18" s="188">
        <v>0</v>
      </c>
      <c r="L18" s="77"/>
      <c r="M18" s="76"/>
      <c r="N18" s="3">
        <v>0</v>
      </c>
      <c r="O18" s="3"/>
      <c r="P18" s="188">
        <v>0</v>
      </c>
      <c r="Q18" s="77"/>
      <c r="R18" s="76"/>
      <c r="S18" s="3">
        <v>0</v>
      </c>
      <c r="T18" s="3"/>
      <c r="U18" s="188">
        <v>0</v>
      </c>
      <c r="V18" s="77"/>
      <c r="W18" s="76"/>
      <c r="X18" s="3">
        <v>57</v>
      </c>
      <c r="Y18" s="3"/>
      <c r="Z18" s="188">
        <v>8.9403350272915488E-4</v>
      </c>
      <c r="AA18" s="77"/>
      <c r="AB18" s="101"/>
      <c r="AC18" s="106">
        <v>1278</v>
      </c>
      <c r="AD18" s="103"/>
      <c r="AE18" s="112">
        <v>2.0445999999999999E-2</v>
      </c>
      <c r="AF18" s="104"/>
      <c r="AG18" s="105"/>
      <c r="AH18" s="106">
        <v>95</v>
      </c>
      <c r="AI18" s="106"/>
      <c r="AJ18" s="112">
        <v>1.5200000000000001E-3</v>
      </c>
      <c r="AK18" s="107"/>
      <c r="AL18" s="3"/>
      <c r="AM18" s="76"/>
      <c r="AN18" s="85">
        <v>20</v>
      </c>
      <c r="AO18" s="85"/>
      <c r="AP18" s="86">
        <v>0.7407407407407407</v>
      </c>
      <c r="AQ18" s="77"/>
      <c r="AR18" s="3"/>
      <c r="AS18" s="76"/>
      <c r="AT18" s="189">
        <v>435</v>
      </c>
      <c r="AU18" s="190"/>
      <c r="AV18" s="3"/>
      <c r="AW18" s="76"/>
      <c r="AX18" s="189">
        <v>25645</v>
      </c>
      <c r="AY18" s="189">
        <v>24275</v>
      </c>
      <c r="AZ18" s="87">
        <v>0.94657828036654323</v>
      </c>
      <c r="BA18" s="189">
        <v>15903</v>
      </c>
      <c r="BB18" s="191">
        <v>0.62012088126340414</v>
      </c>
      <c r="BC18" s="192"/>
      <c r="BD18" s="193"/>
      <c r="BE18" s="189">
        <v>12184</v>
      </c>
      <c r="BF18" s="189">
        <v>10879</v>
      </c>
      <c r="BG18" s="191">
        <v>0.89289231779382794</v>
      </c>
      <c r="BH18" s="189">
        <v>9435</v>
      </c>
      <c r="BI18" s="191">
        <v>0.77437623112278398</v>
      </c>
      <c r="BJ18" s="185"/>
      <c r="BK18" s="5"/>
    </row>
    <row r="19" spans="1:63" s="27" customFormat="1" ht="15.95" customHeight="1" x14ac:dyDescent="0.2">
      <c r="A19" s="76"/>
      <c r="B19" s="3"/>
      <c r="C19" s="31" t="s">
        <v>136</v>
      </c>
      <c r="D19" s="88" t="s">
        <v>137</v>
      </c>
      <c r="E19" s="31">
        <v>14828</v>
      </c>
      <c r="F19" s="31">
        <v>15168</v>
      </c>
      <c r="G19" s="194"/>
      <c r="H19" s="49"/>
      <c r="I19" s="31">
        <v>0</v>
      </c>
      <c r="J19" s="31"/>
      <c r="K19" s="200">
        <v>0</v>
      </c>
      <c r="L19" s="89"/>
      <c r="M19" s="49"/>
      <c r="N19" s="31">
        <v>0</v>
      </c>
      <c r="O19" s="31"/>
      <c r="P19" s="200">
        <v>0</v>
      </c>
      <c r="Q19" s="89"/>
      <c r="R19" s="49"/>
      <c r="S19" s="31">
        <v>2</v>
      </c>
      <c r="T19" s="31"/>
      <c r="U19" s="200">
        <v>1.3487995683841381E-4</v>
      </c>
      <c r="V19" s="89"/>
      <c r="W19" s="49"/>
      <c r="X19" s="31">
        <v>283</v>
      </c>
      <c r="Y19" s="31"/>
      <c r="Z19" s="200">
        <v>1.8657700421940929E-2</v>
      </c>
      <c r="AA19" s="89"/>
      <c r="AB19" s="90"/>
      <c r="AC19" s="96">
        <v>89</v>
      </c>
      <c r="AD19" s="92"/>
      <c r="AE19" s="111">
        <v>6.0020000000000004E-3</v>
      </c>
      <c r="AF19" s="94"/>
      <c r="AG19" s="95"/>
      <c r="AH19" s="96">
        <v>90</v>
      </c>
      <c r="AI19" s="96"/>
      <c r="AJ19" s="111">
        <v>6.0699999999999999E-3</v>
      </c>
      <c r="AK19" s="97"/>
      <c r="AL19" s="31"/>
      <c r="AM19" s="49"/>
      <c r="AN19" s="98">
        <v>5</v>
      </c>
      <c r="AO19" s="98"/>
      <c r="AP19" s="99">
        <v>0.45454545454545453</v>
      </c>
      <c r="AQ19" s="89"/>
      <c r="AR19" s="31"/>
      <c r="AS19" s="49"/>
      <c r="AT19" s="201">
        <v>214</v>
      </c>
      <c r="AU19" s="202"/>
      <c r="AV19" s="31"/>
      <c r="AW19" s="49"/>
      <c r="AX19" s="201">
        <v>6189</v>
      </c>
      <c r="AY19" s="201">
        <v>4942</v>
      </c>
      <c r="AZ19" s="100">
        <v>0.79851349167878494</v>
      </c>
      <c r="BA19" s="201">
        <v>4481</v>
      </c>
      <c r="BB19" s="194">
        <v>0.72402649862659563</v>
      </c>
      <c r="BC19" s="203"/>
      <c r="BD19" s="204"/>
      <c r="BE19" s="201">
        <v>3477</v>
      </c>
      <c r="BF19" s="201">
        <v>2956</v>
      </c>
      <c r="BG19" s="194">
        <v>0.85015818234109863</v>
      </c>
      <c r="BH19" s="201">
        <v>2727</v>
      </c>
      <c r="BI19" s="194">
        <v>0.78429680759275233</v>
      </c>
      <c r="BJ19" s="185"/>
      <c r="BK19" s="5"/>
    </row>
    <row r="20" spans="1:63" s="27" customFormat="1" ht="15.95" customHeight="1" x14ac:dyDescent="0.2">
      <c r="A20" s="51"/>
      <c r="B20" s="5"/>
      <c r="C20" s="3" t="s">
        <v>138</v>
      </c>
      <c r="D20" s="75" t="s">
        <v>139</v>
      </c>
      <c r="E20" s="3">
        <v>20556</v>
      </c>
      <c r="F20" s="3">
        <v>20985</v>
      </c>
      <c r="G20" s="191"/>
      <c r="H20" s="76"/>
      <c r="I20" s="3">
        <v>0</v>
      </c>
      <c r="J20" s="3"/>
      <c r="K20" s="188">
        <v>0</v>
      </c>
      <c r="L20" s="77"/>
      <c r="M20" s="76"/>
      <c r="N20" s="3">
        <v>0</v>
      </c>
      <c r="O20" s="3"/>
      <c r="P20" s="188">
        <v>0</v>
      </c>
      <c r="Q20" s="77"/>
      <c r="R20" s="76"/>
      <c r="S20" s="3">
        <v>7</v>
      </c>
      <c r="T20" s="3"/>
      <c r="U20" s="188">
        <v>3.4053317766102355E-4</v>
      </c>
      <c r="V20" s="77"/>
      <c r="W20" s="76"/>
      <c r="X20" s="3">
        <v>141</v>
      </c>
      <c r="Y20" s="3"/>
      <c r="Z20" s="188">
        <v>6.7190850607576841E-3</v>
      </c>
      <c r="AA20" s="77"/>
      <c r="AB20" s="101"/>
      <c r="AC20" s="106">
        <v>1147</v>
      </c>
      <c r="AD20" s="103"/>
      <c r="AE20" s="112">
        <v>5.5799000000000001E-2</v>
      </c>
      <c r="AF20" s="104"/>
      <c r="AG20" s="105"/>
      <c r="AH20" s="106">
        <v>183</v>
      </c>
      <c r="AI20" s="106"/>
      <c r="AJ20" s="112">
        <v>8.9029999999999995E-3</v>
      </c>
      <c r="AK20" s="107"/>
      <c r="AL20" s="3"/>
      <c r="AM20" s="76"/>
      <c r="AN20" s="85">
        <v>2</v>
      </c>
      <c r="AO20" s="85"/>
      <c r="AP20" s="86">
        <v>0.2857142857142857</v>
      </c>
      <c r="AQ20" s="77"/>
      <c r="AR20" s="3"/>
      <c r="AS20" s="76"/>
      <c r="AT20" s="189">
        <v>32</v>
      </c>
      <c r="AU20" s="190"/>
      <c r="AV20" s="3"/>
      <c r="AW20" s="76"/>
      <c r="AX20" s="189">
        <v>10192</v>
      </c>
      <c r="AY20" s="189">
        <v>7897</v>
      </c>
      <c r="AZ20" s="87">
        <v>0.77482339089481944</v>
      </c>
      <c r="BA20" s="189">
        <v>6767</v>
      </c>
      <c r="BB20" s="191">
        <v>0.66395211930926212</v>
      </c>
      <c r="BC20" s="192"/>
      <c r="BD20" s="193"/>
      <c r="BE20" s="189">
        <v>5712</v>
      </c>
      <c r="BF20" s="189">
        <v>4663</v>
      </c>
      <c r="BG20" s="191">
        <v>0.81635154061624648</v>
      </c>
      <c r="BH20" s="189">
        <v>4143</v>
      </c>
      <c r="BI20" s="191">
        <v>0.72531512605042014</v>
      </c>
      <c r="BJ20" s="185"/>
      <c r="BK20" s="5"/>
    </row>
    <row r="21" spans="1:63" s="27" customFormat="1" ht="15.95" customHeight="1" x14ac:dyDescent="0.2">
      <c r="A21" s="51"/>
      <c r="B21" s="5"/>
      <c r="C21" s="31" t="s">
        <v>140</v>
      </c>
      <c r="D21" s="88" t="s">
        <v>141</v>
      </c>
      <c r="E21" s="31">
        <v>208565</v>
      </c>
      <c r="F21" s="31">
        <v>213492</v>
      </c>
      <c r="G21" s="194"/>
      <c r="H21" s="49"/>
      <c r="I21" s="31">
        <v>0</v>
      </c>
      <c r="J21" s="31"/>
      <c r="K21" s="200">
        <v>0</v>
      </c>
      <c r="L21" s="89"/>
      <c r="M21" s="49"/>
      <c r="N21" s="31">
        <v>1</v>
      </c>
      <c r="O21" s="31"/>
      <c r="P21" s="200">
        <v>4.7946683288183536E-6</v>
      </c>
      <c r="Q21" s="89"/>
      <c r="R21" s="49"/>
      <c r="S21" s="31">
        <v>4</v>
      </c>
      <c r="T21" s="31"/>
      <c r="U21" s="200">
        <v>1.9178673315273414E-5</v>
      </c>
      <c r="V21" s="89"/>
      <c r="W21" s="49"/>
      <c r="X21" s="31">
        <v>83</v>
      </c>
      <c r="Y21" s="31"/>
      <c r="Z21" s="200">
        <v>3.8877334982107058E-4</v>
      </c>
      <c r="AA21" s="89"/>
      <c r="AB21" s="90"/>
      <c r="AC21" s="96">
        <v>585</v>
      </c>
      <c r="AD21" s="92"/>
      <c r="AE21" s="111">
        <v>2.8050000000000002E-3</v>
      </c>
      <c r="AF21" s="94"/>
      <c r="AG21" s="95"/>
      <c r="AH21" s="96">
        <v>264</v>
      </c>
      <c r="AI21" s="96"/>
      <c r="AJ21" s="111">
        <v>1.266E-3</v>
      </c>
      <c r="AK21" s="97"/>
      <c r="AL21" s="31"/>
      <c r="AM21" s="49"/>
      <c r="AN21" s="98">
        <v>75</v>
      </c>
      <c r="AO21" s="98"/>
      <c r="AP21" s="99">
        <v>1</v>
      </c>
      <c r="AQ21" s="89"/>
      <c r="AR21" s="31"/>
      <c r="AS21" s="49"/>
      <c r="AT21" s="201">
        <v>70</v>
      </c>
      <c r="AU21" s="202"/>
      <c r="AV21" s="31"/>
      <c r="AW21" s="49"/>
      <c r="AX21" s="201">
        <v>83275</v>
      </c>
      <c r="AY21" s="201">
        <v>75727</v>
      </c>
      <c r="AZ21" s="100">
        <v>0.90936055238667068</v>
      </c>
      <c r="BA21" s="201">
        <v>70039</v>
      </c>
      <c r="BB21" s="194">
        <v>0.84105673971780248</v>
      </c>
      <c r="BC21" s="203"/>
      <c r="BD21" s="204"/>
      <c r="BE21" s="201">
        <v>54687</v>
      </c>
      <c r="BF21" s="201">
        <v>50993</v>
      </c>
      <c r="BG21" s="194">
        <v>0.9324519538464352</v>
      </c>
      <c r="BH21" s="201">
        <v>48736</v>
      </c>
      <c r="BI21" s="194">
        <v>0.89118071936657706</v>
      </c>
      <c r="BJ21" s="185"/>
      <c r="BK21" s="5"/>
    </row>
    <row r="22" spans="1:63" s="27" customFormat="1" ht="15.95" customHeight="1" x14ac:dyDescent="0.2">
      <c r="A22" s="51"/>
      <c r="B22" s="5"/>
      <c r="C22" s="3" t="s">
        <v>142</v>
      </c>
      <c r="D22" s="75" t="s">
        <v>143</v>
      </c>
      <c r="E22" s="3">
        <v>33656</v>
      </c>
      <c r="F22" s="3">
        <v>36094</v>
      </c>
      <c r="G22" s="191"/>
      <c r="H22" s="76"/>
      <c r="I22" s="3">
        <v>0</v>
      </c>
      <c r="J22" s="3"/>
      <c r="K22" s="188">
        <v>0</v>
      </c>
      <c r="L22" s="77"/>
      <c r="M22" s="76"/>
      <c r="N22" s="3">
        <v>0</v>
      </c>
      <c r="O22" s="3"/>
      <c r="P22" s="188">
        <v>0</v>
      </c>
      <c r="Q22" s="77"/>
      <c r="R22" s="76"/>
      <c r="S22" s="3">
        <v>2</v>
      </c>
      <c r="T22" s="3"/>
      <c r="U22" s="188">
        <v>5.9424768243403848E-5</v>
      </c>
      <c r="V22" s="77"/>
      <c r="W22" s="76"/>
      <c r="X22" s="3">
        <v>1394</v>
      </c>
      <c r="Y22" s="3"/>
      <c r="Z22" s="188">
        <v>3.86213775142683E-2</v>
      </c>
      <c r="AA22" s="77"/>
      <c r="AB22" s="101"/>
      <c r="AC22" s="106">
        <v>397</v>
      </c>
      <c r="AD22" s="103"/>
      <c r="AE22" s="112">
        <v>1.1795999999999999E-2</v>
      </c>
      <c r="AF22" s="104"/>
      <c r="AG22" s="105"/>
      <c r="AH22" s="106">
        <v>452</v>
      </c>
      <c r="AI22" s="106"/>
      <c r="AJ22" s="112">
        <v>1.3429999999999999E-2</v>
      </c>
      <c r="AK22" s="107"/>
      <c r="AL22" s="3"/>
      <c r="AM22" s="76"/>
      <c r="AN22" s="85">
        <v>26</v>
      </c>
      <c r="AO22" s="85"/>
      <c r="AP22" s="86">
        <v>1</v>
      </c>
      <c r="AQ22" s="77"/>
      <c r="AR22" s="3"/>
      <c r="AS22" s="76"/>
      <c r="AT22" s="189">
        <v>53</v>
      </c>
      <c r="AU22" s="190"/>
      <c r="AV22" s="3"/>
      <c r="AW22" s="76"/>
      <c r="AX22" s="189">
        <v>13490</v>
      </c>
      <c r="AY22" s="189">
        <v>11720</v>
      </c>
      <c r="AZ22" s="87">
        <v>0.86879169755374352</v>
      </c>
      <c r="BA22" s="189">
        <v>12962</v>
      </c>
      <c r="BB22" s="191">
        <v>0.96085989621942181</v>
      </c>
      <c r="BC22" s="192"/>
      <c r="BD22" s="193"/>
      <c r="BE22" s="189">
        <v>6205</v>
      </c>
      <c r="BF22" s="189">
        <v>5499</v>
      </c>
      <c r="BG22" s="191">
        <v>0.88622078968573725</v>
      </c>
      <c r="BH22" s="189">
        <v>5955</v>
      </c>
      <c r="BI22" s="191">
        <v>0.95970991136180495</v>
      </c>
      <c r="BJ22" s="185"/>
      <c r="BK22" s="5"/>
    </row>
    <row r="23" spans="1:63" s="27" customFormat="1" ht="15.95" customHeight="1" x14ac:dyDescent="0.2">
      <c r="A23" s="51"/>
      <c r="B23" s="5"/>
      <c r="C23" s="31" t="s">
        <v>144</v>
      </c>
      <c r="D23" s="88" t="s">
        <v>145</v>
      </c>
      <c r="E23" s="31">
        <v>112266</v>
      </c>
      <c r="F23" s="31">
        <v>113289</v>
      </c>
      <c r="G23" s="194"/>
      <c r="H23" s="49"/>
      <c r="I23" s="31">
        <v>0</v>
      </c>
      <c r="J23" s="31"/>
      <c r="K23" s="200">
        <v>0</v>
      </c>
      <c r="L23" s="89"/>
      <c r="M23" s="49"/>
      <c r="N23" s="31">
        <v>0</v>
      </c>
      <c r="O23" s="31"/>
      <c r="P23" s="200">
        <v>0</v>
      </c>
      <c r="Q23" s="89"/>
      <c r="R23" s="49"/>
      <c r="S23" s="31">
        <v>6</v>
      </c>
      <c r="T23" s="31"/>
      <c r="U23" s="200">
        <v>5.3444497888942333E-5</v>
      </c>
      <c r="V23" s="89"/>
      <c r="W23" s="49"/>
      <c r="X23" s="31">
        <v>86</v>
      </c>
      <c r="Y23" s="31"/>
      <c r="Z23" s="200">
        <v>7.5912047948167958E-4</v>
      </c>
      <c r="AA23" s="89"/>
      <c r="AB23" s="90"/>
      <c r="AC23" s="96">
        <v>777</v>
      </c>
      <c r="AD23" s="92"/>
      <c r="AE23" s="111">
        <v>6.9210000000000001E-3</v>
      </c>
      <c r="AF23" s="94"/>
      <c r="AG23" s="95"/>
      <c r="AH23" s="96">
        <v>330</v>
      </c>
      <c r="AI23" s="96"/>
      <c r="AJ23" s="111">
        <v>2.9390000000000002E-3</v>
      </c>
      <c r="AK23" s="97"/>
      <c r="AL23" s="31"/>
      <c r="AM23" s="49"/>
      <c r="AN23" s="98">
        <v>104</v>
      </c>
      <c r="AO23" s="98"/>
      <c r="AP23" s="99">
        <v>0.98113207547169812</v>
      </c>
      <c r="AQ23" s="89"/>
      <c r="AR23" s="31"/>
      <c r="AS23" s="49"/>
      <c r="AT23" s="201">
        <v>514</v>
      </c>
      <c r="AU23" s="202"/>
      <c r="AV23" s="31"/>
      <c r="AW23" s="49"/>
      <c r="AX23" s="201">
        <v>40318</v>
      </c>
      <c r="AY23" s="201">
        <v>34795</v>
      </c>
      <c r="AZ23" s="100">
        <v>0.86301403839476165</v>
      </c>
      <c r="BA23" s="201">
        <v>33615</v>
      </c>
      <c r="BB23" s="194">
        <v>0.83374671362666797</v>
      </c>
      <c r="BC23" s="203"/>
      <c r="BD23" s="204"/>
      <c r="BE23" s="201">
        <v>18558</v>
      </c>
      <c r="BF23" s="201">
        <v>16774</v>
      </c>
      <c r="BG23" s="194">
        <v>0.90386895139562451</v>
      </c>
      <c r="BH23" s="201">
        <v>16290</v>
      </c>
      <c r="BI23" s="194">
        <v>0.87778855480116391</v>
      </c>
      <c r="BJ23" s="185"/>
      <c r="BK23" s="5"/>
    </row>
    <row r="24" spans="1:63" s="27" customFormat="1" ht="15.95" customHeight="1" x14ac:dyDescent="0.2">
      <c r="A24" s="51"/>
      <c r="B24" s="5"/>
      <c r="C24" s="3" t="s">
        <v>146</v>
      </c>
      <c r="D24" s="75" t="s">
        <v>147</v>
      </c>
      <c r="E24" s="3">
        <v>56207</v>
      </c>
      <c r="F24" s="3">
        <v>57742</v>
      </c>
      <c r="G24" s="191"/>
      <c r="H24" s="76"/>
      <c r="I24" s="3">
        <v>0</v>
      </c>
      <c r="J24" s="3"/>
      <c r="K24" s="188">
        <v>0</v>
      </c>
      <c r="L24" s="77"/>
      <c r="M24" s="76"/>
      <c r="N24" s="3">
        <v>0</v>
      </c>
      <c r="O24" s="3"/>
      <c r="P24" s="188">
        <v>0</v>
      </c>
      <c r="Q24" s="77"/>
      <c r="R24" s="76"/>
      <c r="S24" s="3">
        <v>1</v>
      </c>
      <c r="T24" s="3"/>
      <c r="U24" s="188">
        <v>1.7791378298076752E-5</v>
      </c>
      <c r="V24" s="77"/>
      <c r="W24" s="76"/>
      <c r="X24" s="3">
        <v>10</v>
      </c>
      <c r="Y24" s="3"/>
      <c r="Z24" s="188">
        <v>1.7318416404004018E-4</v>
      </c>
      <c r="AA24" s="77"/>
      <c r="AB24" s="101"/>
      <c r="AC24" s="106">
        <v>364</v>
      </c>
      <c r="AD24" s="103"/>
      <c r="AE24" s="112">
        <v>6.476E-3</v>
      </c>
      <c r="AF24" s="104"/>
      <c r="AG24" s="105"/>
      <c r="AH24" s="106">
        <v>183</v>
      </c>
      <c r="AI24" s="106"/>
      <c r="AJ24" s="112">
        <v>3.2560000000000002E-3</v>
      </c>
      <c r="AK24" s="107"/>
      <c r="AL24" s="3"/>
      <c r="AM24" s="76"/>
      <c r="AN24" s="85">
        <v>30</v>
      </c>
      <c r="AO24" s="85"/>
      <c r="AP24" s="86">
        <v>1</v>
      </c>
      <c r="AQ24" s="77"/>
      <c r="AR24" s="3"/>
      <c r="AS24" s="76"/>
      <c r="AT24" s="189">
        <v>67</v>
      </c>
      <c r="AU24" s="190"/>
      <c r="AV24" s="3"/>
      <c r="AW24" s="76"/>
      <c r="AX24" s="189">
        <v>23177</v>
      </c>
      <c r="AY24" s="189">
        <v>21092</v>
      </c>
      <c r="AZ24" s="87">
        <v>0.91004012598696982</v>
      </c>
      <c r="BA24" s="189">
        <v>19135</v>
      </c>
      <c r="BB24" s="191">
        <v>0.82560296846011128</v>
      </c>
      <c r="BC24" s="192"/>
      <c r="BD24" s="193"/>
      <c r="BE24" s="189">
        <v>14610</v>
      </c>
      <c r="BF24" s="189">
        <v>13092</v>
      </c>
      <c r="BG24" s="191">
        <v>0.89609856262833676</v>
      </c>
      <c r="BH24" s="189">
        <v>11851</v>
      </c>
      <c r="BI24" s="191">
        <v>0.81115674195756327</v>
      </c>
      <c r="BJ24" s="185"/>
      <c r="BK24" s="5"/>
    </row>
    <row r="25" spans="1:63" s="27" customFormat="1" ht="15.95" customHeight="1" x14ac:dyDescent="0.2">
      <c r="A25" s="51"/>
      <c r="B25" s="5"/>
      <c r="C25" s="31" t="s">
        <v>148</v>
      </c>
      <c r="D25" s="88" t="s">
        <v>149</v>
      </c>
      <c r="E25" s="31">
        <v>114474</v>
      </c>
      <c r="F25" s="31">
        <v>116940</v>
      </c>
      <c r="G25" s="194"/>
      <c r="H25" s="49"/>
      <c r="I25" s="31">
        <v>0</v>
      </c>
      <c r="J25" s="31"/>
      <c r="K25" s="200">
        <v>0</v>
      </c>
      <c r="L25" s="89"/>
      <c r="M25" s="49"/>
      <c r="N25" s="31">
        <v>0</v>
      </c>
      <c r="O25" s="31"/>
      <c r="P25" s="200">
        <v>0</v>
      </c>
      <c r="Q25" s="89"/>
      <c r="R25" s="49"/>
      <c r="S25" s="31">
        <v>6</v>
      </c>
      <c r="T25" s="31"/>
      <c r="U25" s="200">
        <v>5.2413648514073065E-5</v>
      </c>
      <c r="V25" s="89"/>
      <c r="W25" s="49"/>
      <c r="X25" s="31">
        <v>25</v>
      </c>
      <c r="Y25" s="31"/>
      <c r="Z25" s="200">
        <v>2.137848469300496E-4</v>
      </c>
      <c r="AA25" s="89"/>
      <c r="AB25" s="90"/>
      <c r="AC25" s="96">
        <v>875</v>
      </c>
      <c r="AD25" s="92"/>
      <c r="AE25" s="111">
        <v>7.6439999999999998E-3</v>
      </c>
      <c r="AF25" s="94"/>
      <c r="AG25" s="95"/>
      <c r="AH25" s="96">
        <v>218</v>
      </c>
      <c r="AI25" s="96"/>
      <c r="AJ25" s="111">
        <v>1.9040000000000001E-3</v>
      </c>
      <c r="AK25" s="97"/>
      <c r="AL25" s="31"/>
      <c r="AM25" s="49"/>
      <c r="AN25" s="98">
        <v>80</v>
      </c>
      <c r="AO25" s="98"/>
      <c r="AP25" s="99">
        <v>1</v>
      </c>
      <c r="AQ25" s="89"/>
      <c r="AR25" s="31"/>
      <c r="AS25" s="49"/>
      <c r="AT25" s="201">
        <v>46</v>
      </c>
      <c r="AU25" s="202"/>
      <c r="AV25" s="31"/>
      <c r="AW25" s="49"/>
      <c r="AX25" s="201">
        <v>46489</v>
      </c>
      <c r="AY25" s="201">
        <v>37063</v>
      </c>
      <c r="AZ25" s="100">
        <v>0.79724235840736524</v>
      </c>
      <c r="BA25" s="201">
        <v>34234</v>
      </c>
      <c r="BB25" s="194">
        <v>0.73638925337176542</v>
      </c>
      <c r="BC25" s="203"/>
      <c r="BD25" s="204"/>
      <c r="BE25" s="201">
        <v>28365</v>
      </c>
      <c r="BF25" s="201">
        <v>24686</v>
      </c>
      <c r="BG25" s="194">
        <v>0.8702979023444386</v>
      </c>
      <c r="BH25" s="201">
        <v>23742</v>
      </c>
      <c r="BI25" s="194">
        <v>0.83701745108408254</v>
      </c>
      <c r="BJ25" s="185"/>
      <c r="BK25" s="5"/>
    </row>
    <row r="26" spans="1:63" s="27" customFormat="1" ht="15.95" customHeight="1" x14ac:dyDescent="0.2">
      <c r="A26" s="51"/>
      <c r="B26" s="5"/>
      <c r="C26" s="3" t="s">
        <v>150</v>
      </c>
      <c r="D26" s="75" t="s">
        <v>151</v>
      </c>
      <c r="E26" s="3">
        <v>183136</v>
      </c>
      <c r="F26" s="3">
        <v>188718</v>
      </c>
      <c r="G26" s="3"/>
      <c r="H26" s="76"/>
      <c r="I26" s="3">
        <v>0</v>
      </c>
      <c r="J26" s="3"/>
      <c r="K26" s="188">
        <v>0</v>
      </c>
      <c r="L26" s="77"/>
      <c r="M26" s="76"/>
      <c r="N26" s="3">
        <v>3</v>
      </c>
      <c r="O26" s="3"/>
      <c r="P26" s="188">
        <v>1.6381268565437709E-5</v>
      </c>
      <c r="Q26" s="77"/>
      <c r="R26" s="76"/>
      <c r="S26" s="3">
        <v>4</v>
      </c>
      <c r="T26" s="3"/>
      <c r="U26" s="188">
        <v>2.1841691420583608E-5</v>
      </c>
      <c r="V26" s="77"/>
      <c r="W26" s="76"/>
      <c r="X26" s="3">
        <v>65575</v>
      </c>
      <c r="Y26" s="3"/>
      <c r="Z26" s="188">
        <v>0.347476128403226</v>
      </c>
      <c r="AA26" s="77"/>
      <c r="AB26" s="101"/>
      <c r="AC26" s="106">
        <v>4143</v>
      </c>
      <c r="AD26" s="103"/>
      <c r="AE26" s="112">
        <v>2.2623000000000001E-2</v>
      </c>
      <c r="AF26" s="104"/>
      <c r="AG26" s="105"/>
      <c r="AH26" s="106">
        <v>296</v>
      </c>
      <c r="AI26" s="106"/>
      <c r="AJ26" s="112">
        <v>1.616E-3</v>
      </c>
      <c r="AK26" s="107"/>
      <c r="AL26" s="3"/>
      <c r="AM26" s="76"/>
      <c r="AN26" s="85">
        <v>50</v>
      </c>
      <c r="AO26" s="85"/>
      <c r="AP26" s="86">
        <v>0.46296296296296297</v>
      </c>
      <c r="AQ26" s="77"/>
      <c r="AR26" s="3"/>
      <c r="AS26" s="76"/>
      <c r="AT26" s="189">
        <v>21670</v>
      </c>
      <c r="AU26" s="190"/>
      <c r="AV26" s="3"/>
      <c r="AW26" s="76"/>
      <c r="AX26" s="189">
        <v>68879</v>
      </c>
      <c r="AY26" s="189">
        <v>56730</v>
      </c>
      <c r="AZ26" s="87">
        <v>0.82361822906836624</v>
      </c>
      <c r="BA26" s="189">
        <v>63135</v>
      </c>
      <c r="BB26" s="191">
        <v>0.91660738396318187</v>
      </c>
      <c r="BC26" s="192"/>
      <c r="BD26" s="193"/>
      <c r="BE26" s="189">
        <v>37060</v>
      </c>
      <c r="BF26" s="189">
        <v>30605</v>
      </c>
      <c r="BG26" s="191">
        <v>0.82582298974635726</v>
      </c>
      <c r="BH26" s="189">
        <v>35075</v>
      </c>
      <c r="BI26" s="191">
        <v>0.94643820831084724</v>
      </c>
      <c r="BJ26" s="185"/>
      <c r="BK26" s="5"/>
    </row>
    <row r="27" spans="1:63" s="27" customFormat="1" ht="15.95" customHeight="1" x14ac:dyDescent="0.2">
      <c r="A27" s="51"/>
      <c r="B27" s="5"/>
      <c r="C27" s="31" t="s">
        <v>152</v>
      </c>
      <c r="D27" s="88" t="s">
        <v>153</v>
      </c>
      <c r="E27" s="31">
        <v>20692</v>
      </c>
      <c r="F27" s="31">
        <v>20829</v>
      </c>
      <c r="G27" s="194"/>
      <c r="H27" s="49"/>
      <c r="I27" s="31">
        <v>0</v>
      </c>
      <c r="J27" s="31"/>
      <c r="K27" s="200">
        <v>0</v>
      </c>
      <c r="L27" s="89"/>
      <c r="M27" s="49"/>
      <c r="N27" s="31">
        <v>0</v>
      </c>
      <c r="O27" s="31"/>
      <c r="P27" s="200">
        <v>0</v>
      </c>
      <c r="Q27" s="89"/>
      <c r="R27" s="49"/>
      <c r="S27" s="31">
        <v>0</v>
      </c>
      <c r="T27" s="31"/>
      <c r="U27" s="200">
        <v>0</v>
      </c>
      <c r="V27" s="89"/>
      <c r="W27" s="49"/>
      <c r="X27" s="31">
        <v>24</v>
      </c>
      <c r="Y27" s="31"/>
      <c r="Z27" s="200">
        <v>1.1522396658504969E-3</v>
      </c>
      <c r="AA27" s="89"/>
      <c r="AB27" s="90"/>
      <c r="AC27" s="96">
        <v>104</v>
      </c>
      <c r="AD27" s="92"/>
      <c r="AE27" s="111">
        <v>5.0260000000000001E-3</v>
      </c>
      <c r="AF27" s="94"/>
      <c r="AG27" s="95"/>
      <c r="AH27" s="96">
        <v>22</v>
      </c>
      <c r="AI27" s="96"/>
      <c r="AJ27" s="111">
        <v>1.0629999999999999E-3</v>
      </c>
      <c r="AK27" s="97"/>
      <c r="AL27" s="31"/>
      <c r="AM27" s="49"/>
      <c r="AN27" s="98">
        <v>16</v>
      </c>
      <c r="AO27" s="98"/>
      <c r="AP27" s="99">
        <v>0.84210526315789469</v>
      </c>
      <c r="AQ27" s="89"/>
      <c r="AR27" s="31"/>
      <c r="AS27" s="49"/>
      <c r="AT27" s="201">
        <v>1894</v>
      </c>
      <c r="AU27" s="202"/>
      <c r="AV27" s="31"/>
      <c r="AW27" s="49"/>
      <c r="AX27" s="201">
        <v>10192</v>
      </c>
      <c r="AY27" s="201">
        <v>9892</v>
      </c>
      <c r="AZ27" s="100">
        <v>0.97056514913657765</v>
      </c>
      <c r="BA27" s="201">
        <v>9014</v>
      </c>
      <c r="BB27" s="194">
        <v>0.88441915227629508</v>
      </c>
      <c r="BC27" s="203"/>
      <c r="BD27" s="204"/>
      <c r="BE27" s="201">
        <v>6192</v>
      </c>
      <c r="BF27" s="201">
        <v>5911</v>
      </c>
      <c r="BG27" s="194">
        <v>0.9546188630490956</v>
      </c>
      <c r="BH27" s="201">
        <v>5266</v>
      </c>
      <c r="BI27" s="194">
        <v>0.85045219638242897</v>
      </c>
      <c r="BJ27" s="185"/>
      <c r="BK27" s="5"/>
    </row>
    <row r="28" spans="1:63" s="27" customFormat="1" ht="15.95" customHeight="1" x14ac:dyDescent="0.2">
      <c r="A28" s="51"/>
      <c r="B28" s="5"/>
      <c r="C28" s="3" t="s">
        <v>154</v>
      </c>
      <c r="D28" s="75" t="s">
        <v>155</v>
      </c>
      <c r="E28" s="3">
        <v>232960</v>
      </c>
      <c r="F28" s="3">
        <v>249895</v>
      </c>
      <c r="G28" s="3"/>
      <c r="H28" s="76"/>
      <c r="I28" s="3">
        <v>0</v>
      </c>
      <c r="J28" s="3"/>
      <c r="K28" s="188">
        <v>0</v>
      </c>
      <c r="L28" s="77"/>
      <c r="M28" s="76"/>
      <c r="N28" s="3">
        <v>1</v>
      </c>
      <c r="O28" s="3"/>
      <c r="P28" s="188">
        <v>4.2925824175824176E-6</v>
      </c>
      <c r="Q28" s="77"/>
      <c r="R28" s="76"/>
      <c r="S28" s="3">
        <v>145</v>
      </c>
      <c r="T28" s="3"/>
      <c r="U28" s="188">
        <v>6.2242445054945051E-4</v>
      </c>
      <c r="V28" s="77"/>
      <c r="W28" s="76"/>
      <c r="X28" s="3">
        <v>118</v>
      </c>
      <c r="Y28" s="3"/>
      <c r="Z28" s="188">
        <v>4.7219832329578425E-4</v>
      </c>
      <c r="AA28" s="77"/>
      <c r="AB28" s="101"/>
      <c r="AC28" s="106">
        <v>8996</v>
      </c>
      <c r="AD28" s="103"/>
      <c r="AE28" s="112">
        <v>3.8615999999999998E-2</v>
      </c>
      <c r="AF28" s="104"/>
      <c r="AG28" s="105"/>
      <c r="AH28" s="106">
        <v>239</v>
      </c>
      <c r="AI28" s="106"/>
      <c r="AJ28" s="112">
        <v>1.026E-3</v>
      </c>
      <c r="AK28" s="107"/>
      <c r="AL28" s="3"/>
      <c r="AM28" s="76"/>
      <c r="AN28" s="85">
        <v>218</v>
      </c>
      <c r="AO28" s="85"/>
      <c r="AP28" s="86">
        <v>0.72666666666666668</v>
      </c>
      <c r="AQ28" s="77"/>
      <c r="AR28" s="3"/>
      <c r="AS28" s="76"/>
      <c r="AT28" s="189">
        <v>2445</v>
      </c>
      <c r="AU28" s="190"/>
      <c r="AV28" s="3"/>
      <c r="AW28" s="76"/>
      <c r="AX28" s="189">
        <v>93230</v>
      </c>
      <c r="AY28" s="189">
        <v>83477</v>
      </c>
      <c r="AZ28" s="87">
        <v>0.89538775072401589</v>
      </c>
      <c r="BA28" s="189">
        <v>80351</v>
      </c>
      <c r="BB28" s="191">
        <v>0.86185777110372197</v>
      </c>
      <c r="BC28" s="192"/>
      <c r="BD28" s="193"/>
      <c r="BE28" s="189">
        <v>51918</v>
      </c>
      <c r="BF28" s="189">
        <v>48291</v>
      </c>
      <c r="BG28" s="191">
        <v>0.93013983589506533</v>
      </c>
      <c r="BH28" s="189">
        <v>48840</v>
      </c>
      <c r="BI28" s="191">
        <v>0.94071420316653187</v>
      </c>
      <c r="BJ28" s="185"/>
      <c r="BK28" s="5"/>
    </row>
    <row r="29" spans="1:63" s="27" customFormat="1" ht="15.95" customHeight="1" x14ac:dyDescent="0.2">
      <c r="A29" s="51"/>
      <c r="B29" s="5"/>
      <c r="C29" s="31" t="s">
        <v>156</v>
      </c>
      <c r="D29" s="88" t="s">
        <v>157</v>
      </c>
      <c r="E29" s="31">
        <v>177641</v>
      </c>
      <c r="F29" s="31">
        <v>184495</v>
      </c>
      <c r="G29" s="194"/>
      <c r="H29" s="49"/>
      <c r="I29" s="31">
        <v>0</v>
      </c>
      <c r="J29" s="31"/>
      <c r="K29" s="200">
        <v>0</v>
      </c>
      <c r="L29" s="108"/>
      <c r="M29" s="49"/>
      <c r="N29" s="31">
        <v>0</v>
      </c>
      <c r="O29" s="31"/>
      <c r="P29" s="200">
        <v>0</v>
      </c>
      <c r="Q29" s="108"/>
      <c r="R29" s="49"/>
      <c r="S29" s="31">
        <v>214</v>
      </c>
      <c r="T29" s="31"/>
      <c r="U29" s="200">
        <v>1.2046768482501225E-3</v>
      </c>
      <c r="V29" s="108"/>
      <c r="W29" s="49"/>
      <c r="X29" s="31">
        <v>1298</v>
      </c>
      <c r="Y29" s="31"/>
      <c r="Z29" s="200">
        <v>7.0354210141196239E-3</v>
      </c>
      <c r="AA29" s="108"/>
      <c r="AB29" s="90"/>
      <c r="AC29" s="96">
        <v>10755</v>
      </c>
      <c r="AD29" s="92"/>
      <c r="AE29" s="111">
        <v>6.0543E-2</v>
      </c>
      <c r="AF29" s="109"/>
      <c r="AG29" s="95"/>
      <c r="AH29" s="96">
        <v>681</v>
      </c>
      <c r="AI29" s="96"/>
      <c r="AJ29" s="111">
        <v>3.8340000000000002E-3</v>
      </c>
      <c r="AK29" s="109"/>
      <c r="AL29" s="110"/>
      <c r="AM29" s="49"/>
      <c r="AN29" s="98">
        <v>40</v>
      </c>
      <c r="AO29" s="98"/>
      <c r="AP29" s="99">
        <v>0.32786885245901637</v>
      </c>
      <c r="AQ29" s="108"/>
      <c r="AR29" s="31"/>
      <c r="AS29" s="49"/>
      <c r="AT29" s="201">
        <v>45846</v>
      </c>
      <c r="AU29" s="202"/>
      <c r="AV29" s="31"/>
      <c r="AW29" s="49"/>
      <c r="AX29" s="201">
        <v>55856</v>
      </c>
      <c r="AY29" s="201">
        <v>52496</v>
      </c>
      <c r="AZ29" s="100">
        <v>0.93984531652821546</v>
      </c>
      <c r="BA29" s="201">
        <v>32978</v>
      </c>
      <c r="BB29" s="194">
        <v>0.59041105700372387</v>
      </c>
      <c r="BC29" s="203"/>
      <c r="BD29" s="204"/>
      <c r="BE29" s="201">
        <v>28804</v>
      </c>
      <c r="BF29" s="201">
        <v>26640</v>
      </c>
      <c r="BG29" s="194">
        <v>0.92487154561866403</v>
      </c>
      <c r="BH29" s="201">
        <v>17885</v>
      </c>
      <c r="BI29" s="194">
        <v>0.62092070545757538</v>
      </c>
      <c r="BJ29" s="185"/>
      <c r="BK29" s="5"/>
    </row>
    <row r="30" spans="1:63" s="27" customFormat="1" ht="15.95" customHeight="1" x14ac:dyDescent="0.2">
      <c r="A30" s="51"/>
      <c r="B30" s="5"/>
      <c r="C30" s="3" t="s">
        <v>158</v>
      </c>
      <c r="D30" s="75" t="s">
        <v>159</v>
      </c>
      <c r="E30" s="3">
        <v>27077</v>
      </c>
      <c r="F30" s="3">
        <v>29136</v>
      </c>
      <c r="G30" s="191"/>
      <c r="H30" s="76"/>
      <c r="I30" s="3">
        <v>0</v>
      </c>
      <c r="J30" s="3"/>
      <c r="K30" s="188">
        <v>0</v>
      </c>
      <c r="L30" s="77"/>
      <c r="M30" s="76"/>
      <c r="N30" s="3">
        <v>0</v>
      </c>
      <c r="O30" s="3"/>
      <c r="P30" s="188">
        <v>0</v>
      </c>
      <c r="Q30" s="77"/>
      <c r="R30" s="76"/>
      <c r="S30" s="3">
        <v>1</v>
      </c>
      <c r="T30" s="3"/>
      <c r="U30" s="188">
        <v>3.6931713262178232E-5</v>
      </c>
      <c r="V30" s="77"/>
      <c r="W30" s="76"/>
      <c r="X30" s="3">
        <v>41</v>
      </c>
      <c r="Y30" s="3"/>
      <c r="Z30" s="188">
        <v>1.4071938495332234E-3</v>
      </c>
      <c r="AA30" s="77"/>
      <c r="AB30" s="101"/>
      <c r="AC30" s="106">
        <v>223</v>
      </c>
      <c r="AD30" s="103"/>
      <c r="AE30" s="112">
        <v>8.2360000000000003E-3</v>
      </c>
      <c r="AF30" s="104"/>
      <c r="AG30" s="105"/>
      <c r="AH30" s="106">
        <v>28</v>
      </c>
      <c r="AI30" s="106"/>
      <c r="AJ30" s="112">
        <v>1.034E-3</v>
      </c>
      <c r="AK30" s="107"/>
      <c r="AL30" s="3"/>
      <c r="AM30" s="76"/>
      <c r="AN30" s="85">
        <v>10</v>
      </c>
      <c r="AO30" s="85"/>
      <c r="AP30" s="86">
        <v>0.90909090909090906</v>
      </c>
      <c r="AQ30" s="77"/>
      <c r="AR30" s="3"/>
      <c r="AS30" s="76"/>
      <c r="AT30" s="189">
        <v>395</v>
      </c>
      <c r="AU30" s="190"/>
      <c r="AV30" s="3"/>
      <c r="AW30" s="76"/>
      <c r="AX30" s="189">
        <v>9826</v>
      </c>
      <c r="AY30" s="189">
        <v>9075</v>
      </c>
      <c r="AZ30" s="87">
        <v>0.9235701200895583</v>
      </c>
      <c r="BA30" s="189">
        <v>8686</v>
      </c>
      <c r="BB30" s="191">
        <v>0.88398127417056793</v>
      </c>
      <c r="BC30" s="192"/>
      <c r="BD30" s="193"/>
      <c r="BE30" s="189">
        <v>5945</v>
      </c>
      <c r="BF30" s="189">
        <v>5387</v>
      </c>
      <c r="BG30" s="191">
        <v>0.90613961312026914</v>
      </c>
      <c r="BH30" s="189">
        <v>5436</v>
      </c>
      <c r="BI30" s="191">
        <v>0.9143818334735071</v>
      </c>
      <c r="BJ30" s="185"/>
      <c r="BK30" s="5"/>
    </row>
    <row r="31" spans="1:63" s="27" customFormat="1" ht="15.95" customHeight="1" x14ac:dyDescent="0.2">
      <c r="A31" s="49"/>
      <c r="B31" s="31"/>
      <c r="C31" s="31" t="s">
        <v>160</v>
      </c>
      <c r="D31" s="88" t="s">
        <v>161</v>
      </c>
      <c r="E31" s="31">
        <v>365247</v>
      </c>
      <c r="F31" s="31">
        <v>380167</v>
      </c>
      <c r="G31" s="31"/>
      <c r="H31" s="49"/>
      <c r="I31" s="31">
        <v>0</v>
      </c>
      <c r="J31" s="31"/>
      <c r="K31" s="200">
        <v>0</v>
      </c>
      <c r="L31" s="89"/>
      <c r="M31" s="49"/>
      <c r="N31" s="31">
        <v>4</v>
      </c>
      <c r="O31" s="31"/>
      <c r="P31" s="200">
        <v>1.095149309919041E-5</v>
      </c>
      <c r="Q31" s="89"/>
      <c r="R31" s="49"/>
      <c r="S31" s="31">
        <v>18</v>
      </c>
      <c r="T31" s="31"/>
      <c r="U31" s="200">
        <v>4.9281718946356846E-5</v>
      </c>
      <c r="V31" s="89"/>
      <c r="W31" s="49"/>
      <c r="X31" s="31">
        <v>219</v>
      </c>
      <c r="Y31" s="31"/>
      <c r="Z31" s="200">
        <v>5.7606262510949131E-4</v>
      </c>
      <c r="AA31" s="89"/>
      <c r="AB31" s="90"/>
      <c r="AC31" s="96">
        <v>2194</v>
      </c>
      <c r="AD31" s="92"/>
      <c r="AE31" s="111">
        <v>6.0070000000000002E-3</v>
      </c>
      <c r="AF31" s="94"/>
      <c r="AG31" s="95"/>
      <c r="AH31" s="96">
        <v>1525</v>
      </c>
      <c r="AI31" s="96"/>
      <c r="AJ31" s="111">
        <v>4.1749999999999999E-3</v>
      </c>
      <c r="AK31" s="97"/>
      <c r="AL31" s="31"/>
      <c r="AM31" s="49"/>
      <c r="AN31" s="98">
        <v>128</v>
      </c>
      <c r="AO31" s="98"/>
      <c r="AP31" s="99">
        <v>0.8</v>
      </c>
      <c r="AQ31" s="89"/>
      <c r="AR31" s="31"/>
      <c r="AS31" s="49"/>
      <c r="AT31" s="201">
        <v>1094</v>
      </c>
      <c r="AU31" s="202"/>
      <c r="AV31" s="31"/>
      <c r="AW31" s="49"/>
      <c r="AX31" s="201">
        <v>112647</v>
      </c>
      <c r="AY31" s="201">
        <v>109430</v>
      </c>
      <c r="AZ31" s="100">
        <v>0.97144176054400033</v>
      </c>
      <c r="BA31" s="201">
        <v>87900</v>
      </c>
      <c r="BB31" s="194">
        <v>0.78031372340142213</v>
      </c>
      <c r="BC31" s="203"/>
      <c r="BD31" s="204"/>
      <c r="BE31" s="201">
        <v>58002</v>
      </c>
      <c r="BF31" s="201">
        <v>56628</v>
      </c>
      <c r="BG31" s="194">
        <v>0.97631116168407983</v>
      </c>
      <c r="BH31" s="201">
        <v>53535</v>
      </c>
      <c r="BI31" s="194">
        <v>0.92298541429605874</v>
      </c>
      <c r="BJ31" s="185"/>
      <c r="BK31" s="5"/>
    </row>
    <row r="32" spans="1:63" s="134" customFormat="1" ht="15.95" customHeight="1" x14ac:dyDescent="0.2">
      <c r="A32" s="113"/>
      <c r="B32" s="114"/>
      <c r="C32" s="114" t="s">
        <v>162</v>
      </c>
      <c r="D32" s="114"/>
      <c r="E32" s="115">
        <v>3076386</v>
      </c>
      <c r="F32" s="115">
        <v>3175025</v>
      </c>
      <c r="G32" s="116"/>
      <c r="H32" s="117"/>
      <c r="I32" s="115">
        <v>4</v>
      </c>
      <c r="J32" s="118"/>
      <c r="K32" s="119">
        <v>1.3002269546149281E-6</v>
      </c>
      <c r="L32" s="116"/>
      <c r="M32" s="117"/>
      <c r="N32" s="115">
        <v>13</v>
      </c>
      <c r="O32" s="118"/>
      <c r="P32" s="119">
        <v>4.225737602498516E-6</v>
      </c>
      <c r="Q32" s="116"/>
      <c r="R32" s="117"/>
      <c r="S32" s="115">
        <v>590</v>
      </c>
      <c r="T32" s="118"/>
      <c r="U32" s="119">
        <v>1.8582530846213811E-4</v>
      </c>
      <c r="V32" s="116"/>
      <c r="W32" s="117"/>
      <c r="X32" s="115">
        <v>72005</v>
      </c>
      <c r="Y32" s="118"/>
      <c r="Z32" s="119">
        <v>2.2678561586129242E-2</v>
      </c>
      <c r="AA32" s="116"/>
      <c r="AB32" s="120"/>
      <c r="AC32" s="121">
        <v>39010</v>
      </c>
      <c r="AD32" s="122"/>
      <c r="AE32" s="123">
        <v>1.2680463374882085E-2</v>
      </c>
      <c r="AF32" s="124"/>
      <c r="AG32" s="120"/>
      <c r="AH32" s="121">
        <v>7555</v>
      </c>
      <c r="AI32" s="122"/>
      <c r="AJ32" s="123">
        <v>2.4558036605289452E-3</v>
      </c>
      <c r="AK32" s="124"/>
      <c r="AL32" s="125"/>
      <c r="AM32" s="117"/>
      <c r="AN32" s="126">
        <v>1752</v>
      </c>
      <c r="AO32" s="114"/>
      <c r="AP32" s="127">
        <v>0.82099343955014059</v>
      </c>
      <c r="AQ32" s="116"/>
      <c r="AR32" s="128"/>
      <c r="AS32" s="113"/>
      <c r="AT32" s="129">
        <v>140190</v>
      </c>
      <c r="AU32" s="130"/>
      <c r="AV32" s="128"/>
      <c r="AW32" s="113"/>
      <c r="AX32" s="129">
        <v>1167235</v>
      </c>
      <c r="AY32" s="129">
        <v>1061120</v>
      </c>
      <c r="AZ32" s="127">
        <v>0.90908857256679243</v>
      </c>
      <c r="BA32" s="129">
        <v>940548</v>
      </c>
      <c r="BB32" s="127">
        <v>0.80579146444374949</v>
      </c>
      <c r="BC32" s="131"/>
      <c r="BD32" s="132"/>
      <c r="BE32" s="129">
        <v>641785</v>
      </c>
      <c r="BF32" s="129">
        <v>596724</v>
      </c>
      <c r="BG32" s="127">
        <v>0.92978801311965842</v>
      </c>
      <c r="BH32" s="129">
        <v>559181</v>
      </c>
      <c r="BI32" s="127">
        <v>0.87129022959402291</v>
      </c>
      <c r="BJ32" s="133"/>
      <c r="BK32" s="128"/>
    </row>
    <row r="33" spans="3:63" x14ac:dyDescent="0.25">
      <c r="AL33" s="31"/>
      <c r="AM33" s="31"/>
      <c r="AN33" s="135"/>
      <c r="AO33" s="31"/>
      <c r="AP33" s="5"/>
      <c r="AQ33" s="31"/>
      <c r="AR33" s="5"/>
      <c r="AS33" s="31"/>
      <c r="AT33" s="136" t="s">
        <v>163</v>
      </c>
      <c r="AU33" s="31"/>
      <c r="AV33" s="27"/>
      <c r="AW33" s="27"/>
      <c r="AX33" s="27"/>
      <c r="AY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3:63" x14ac:dyDescent="0.25">
      <c r="C34" s="29" t="s">
        <v>164</v>
      </c>
      <c r="AL34" s="31"/>
      <c r="AM34" s="31"/>
      <c r="AN34" s="135"/>
      <c r="AO34" s="31"/>
      <c r="AP34" s="5"/>
      <c r="AQ34" s="31"/>
      <c r="AR34" s="5"/>
      <c r="AS34" s="31"/>
      <c r="AT34" s="136"/>
      <c r="AU34" s="31"/>
      <c r="AV34" s="27"/>
      <c r="AW34" s="27"/>
      <c r="AX34" s="27"/>
      <c r="AY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</sheetData>
  <mergeCells count="15">
    <mergeCell ref="AW1:BJ1"/>
    <mergeCell ref="AX2:BB3"/>
    <mergeCell ref="BE2:BI3"/>
    <mergeCell ref="B4:D4"/>
    <mergeCell ref="I4:K4"/>
    <mergeCell ref="N4:P4"/>
    <mergeCell ref="S4:U4"/>
    <mergeCell ref="X4:Z4"/>
    <mergeCell ref="AC4:AE4"/>
    <mergeCell ref="AH4:AJ4"/>
    <mergeCell ref="AN4:AP4"/>
    <mergeCell ref="AY4:AZ4"/>
    <mergeCell ref="BA4:BB4"/>
    <mergeCell ref="BF4:BG4"/>
    <mergeCell ref="BH4:BI4"/>
  </mergeCells>
  <conditionalFormatting sqref="P6:P31">
    <cfRule type="cellIs" dxfId="36" priority="13" stopIfTrue="1" operator="equal">
      <formula>0</formula>
    </cfRule>
  </conditionalFormatting>
  <conditionalFormatting sqref="T7:T31">
    <cfRule type="cellIs" dxfId="35" priority="27" operator="equal">
      <formula>0</formula>
    </cfRule>
  </conditionalFormatting>
  <conditionalFormatting sqref="G6:G31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{583DA980-1B26-4A21-932F-3E3B9BDC96DB}</x14:id>
        </ext>
      </extLst>
    </cfRule>
  </conditionalFormatting>
  <conditionalFormatting sqref="I6:J31">
    <cfRule type="cellIs" dxfId="34" priority="26" operator="equal">
      <formula>0</formula>
    </cfRule>
  </conditionalFormatting>
  <conditionalFormatting sqref="K6:K31">
    <cfRule type="cellIs" dxfId="33" priority="24" stopIfTrue="1" operator="equal">
      <formula>0</formula>
    </cfRule>
  </conditionalFormatting>
  <conditionalFormatting sqref="K6:K31">
    <cfRule type="colorScale" priority="25">
      <colorScale>
        <cfvo type="min"/>
        <cfvo type="max"/>
        <color theme="7" tint="0.39997558519241921"/>
        <color theme="5"/>
      </colorScale>
    </cfRule>
  </conditionalFormatting>
  <conditionalFormatting sqref="T6 S7:S31">
    <cfRule type="cellIs" dxfId="32" priority="23" operator="equal">
      <formula>0</formula>
    </cfRule>
  </conditionalFormatting>
  <conditionalFormatting sqref="U6:U31">
    <cfRule type="cellIs" dxfId="31" priority="21" stopIfTrue="1" operator="equal">
      <formula>0</formula>
    </cfRule>
  </conditionalFormatting>
  <conditionalFormatting sqref="U6:U31">
    <cfRule type="colorScale" priority="22">
      <colorScale>
        <cfvo type="min"/>
        <cfvo type="max"/>
        <color theme="7" tint="0.39997558519241921"/>
        <color theme="5"/>
      </colorScale>
    </cfRule>
  </conditionalFormatting>
  <conditionalFormatting sqref="X7:Y31 Y6">
    <cfRule type="cellIs" dxfId="30" priority="20" operator="equal">
      <formula>0</formula>
    </cfRule>
  </conditionalFormatting>
  <conditionalFormatting sqref="Z6:Z31">
    <cfRule type="cellIs" dxfId="29" priority="18" stopIfTrue="1" operator="equal">
      <formula>0</formula>
    </cfRule>
  </conditionalFormatting>
  <conditionalFormatting sqref="Z6:Z31">
    <cfRule type="colorScale" priority="19">
      <colorScale>
        <cfvo type="min"/>
        <cfvo type="max"/>
        <color theme="7" tint="0.39997558519241921"/>
        <color theme="5"/>
      </colorScale>
    </cfRule>
  </conditionalFormatting>
  <conditionalFormatting sqref="O7:O31">
    <cfRule type="cellIs" dxfId="28" priority="17" operator="equal">
      <formula>0</formula>
    </cfRule>
  </conditionalFormatting>
  <conditionalFormatting sqref="O6">
    <cfRule type="cellIs" dxfId="27" priority="16" operator="equal">
      <formula>0</formula>
    </cfRule>
  </conditionalFormatting>
  <conditionalFormatting sqref="N7:N31">
    <cfRule type="cellIs" dxfId="26" priority="15" operator="equal">
      <formula>0</formula>
    </cfRule>
  </conditionalFormatting>
  <conditionalFormatting sqref="P6:P31">
    <cfRule type="colorScale" priority="14">
      <colorScale>
        <cfvo type="min"/>
        <cfvo type="max"/>
        <color theme="7" tint="0.39997558519241921"/>
        <color theme="5"/>
      </colorScale>
    </cfRule>
  </conditionalFormatting>
  <conditionalFormatting sqref="N6">
    <cfRule type="cellIs" dxfId="25" priority="12" operator="equal">
      <formula>0</formula>
    </cfRule>
  </conditionalFormatting>
  <conditionalFormatting sqref="S6">
    <cfRule type="cellIs" dxfId="24" priority="11" operator="equal">
      <formula>0</formula>
    </cfRule>
  </conditionalFormatting>
  <conditionalFormatting sqref="X6">
    <cfRule type="cellIs" dxfId="23" priority="10" operator="equal">
      <formula>0</formula>
    </cfRule>
  </conditionalFormatting>
  <conditionalFormatting sqref="AJ6:AJ31">
    <cfRule type="cellIs" dxfId="22" priority="8" stopIfTrue="1" operator="equal">
      <formula>0</formula>
    </cfRule>
    <cfRule type="colorScale" priority="9">
      <colorScale>
        <cfvo type="min"/>
        <cfvo type="max"/>
        <color rgb="FFFFD966"/>
        <color rgb="FFED7D31"/>
      </colorScale>
    </cfRule>
  </conditionalFormatting>
  <conditionalFormatting sqref="AE6:AE31">
    <cfRule type="cellIs" dxfId="21" priority="6" stopIfTrue="1" operator="equal">
      <formula>0</formula>
    </cfRule>
    <cfRule type="colorScale" priority="7">
      <colorScale>
        <cfvo type="min"/>
        <cfvo type="max"/>
        <color rgb="FFFFD966"/>
        <color rgb="FFED7D31"/>
      </colorScale>
    </cfRule>
  </conditionalFormatting>
  <conditionalFormatting sqref="AP6:AP31">
    <cfRule type="cellIs" dxfId="20" priority="3" stopIfTrue="1" operator="equal">
      <formula>1</formula>
    </cfRule>
    <cfRule type="dataBar" priority="4">
      <dataBar>
        <cfvo type="num" val="0"/>
        <cfvo type="percent" val="100"/>
        <color rgb="FF95C674"/>
      </dataBar>
      <extLst>
        <ext xmlns:x14="http://schemas.microsoft.com/office/spreadsheetml/2009/9/main" uri="{B025F937-C7B1-47D3-B67F-A62EFF666E3E}">
          <x14:id>{9513F538-03A2-4388-A021-84A3011E1E89}</x14:id>
        </ext>
      </extLst>
    </cfRule>
    <cfRule type="cellIs" dxfId="19" priority="5" operator="greaterThan">
      <formula>0</formula>
    </cfRule>
  </conditionalFormatting>
  <conditionalFormatting sqref="AZ6:AZ31 BB6:BD31 BG6:BG31 BI6:BI31">
    <cfRule type="cellIs" dxfId="18" priority="1" stopIfTrue="1" operator="greaterThan">
      <formula>0.8</formula>
    </cfRule>
    <cfRule type="colorScale" priority="2">
      <colorScale>
        <cfvo type="num" val="0.4"/>
        <cfvo type="num" val="0.8"/>
        <color theme="5"/>
        <color theme="7" tint="0.59999389629810485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3DA980-1B26-4A21-932F-3E3B9BDC96D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G6:G31</xm:sqref>
        </x14:conditionalFormatting>
        <x14:conditionalFormatting xmlns:xm="http://schemas.microsoft.com/office/excel/2006/main">
          <x14:cfRule type="dataBar" id="{9513F538-03A2-4388-A021-84A3011E1E89}">
            <x14:dataBar minLength="0" maxLength="100" border="1" gradient="0" direction="leftToRight" negativeBarBorderColorSameAsPositive="0">
              <x14:cfvo type="num">
                <xm:f>0</xm:f>
              </x14:cfvo>
              <x14:cfvo type="percent">
                <xm:f>100</xm:f>
              </x14:cfvo>
              <x14:borderColor rgb="FF95C674"/>
              <x14:negativeFillColor rgb="FFFF0000"/>
              <x14:negativeBorderColor rgb="FFFF0000"/>
              <x14:axisColor rgb="FF000000"/>
            </x14:dataBar>
          </x14:cfRule>
          <xm:sqref>AP6:AP31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Z1000"/>
  <sheetViews>
    <sheetView zoomScaleNormal="100" workbookViewId="0"/>
  </sheetViews>
  <sheetFormatPr defaultColWidth="10.5" defaultRowHeight="15" x14ac:dyDescent="0.25"/>
  <cols>
    <col min="1" max="1" width="1.625" style="223" customWidth="1"/>
    <col min="2" max="2" width="6.625" style="29" bestFit="1" customWidth="1"/>
    <col min="3" max="3" width="6.625" style="29" customWidth="1"/>
    <col min="4" max="4" width="16.625" style="29" customWidth="1"/>
    <col min="5" max="5" width="10" style="29" customWidth="1"/>
    <col min="6" max="6" width="8.375" style="29" customWidth="1"/>
    <col min="7" max="7" width="1" style="29" customWidth="1"/>
    <col min="8" max="8" width="10.5" style="29" customWidth="1"/>
    <col min="9" max="9" width="7.875" style="138" customWidth="1"/>
    <col min="10" max="10" width="1.625" style="223" customWidth="1"/>
    <col min="11" max="11" width="1.125" style="29" customWidth="1"/>
    <col min="12" max="12" width="9.625" style="29" customWidth="1"/>
    <col min="13" max="13" width="1.125" style="29" customWidth="1"/>
    <col min="14" max="14" width="9.625" style="29" customWidth="1"/>
    <col min="15" max="16" width="1.125" style="29" customWidth="1"/>
    <col min="17" max="17" width="9.625" style="29" customWidth="1"/>
    <col min="18" max="18" width="1.125" style="29" customWidth="1"/>
    <col min="19" max="19" width="9.625" style="29" customWidth="1"/>
    <col min="20" max="21" width="1.125" style="29" customWidth="1"/>
    <col min="22" max="22" width="9.625" style="29" customWidth="1"/>
    <col min="23" max="23" width="1.125" style="29" customWidth="1"/>
    <col min="24" max="24" width="9.625" style="29" customWidth="1"/>
    <col min="25" max="26" width="1.125" style="29" customWidth="1"/>
    <col min="27" max="27" width="9.625" style="29" customWidth="1"/>
    <col min="28" max="28" width="1.125" style="29" customWidth="1"/>
    <col min="29" max="29" width="9.625" style="29" customWidth="1"/>
    <col min="30" max="31" width="1.125" style="29" customWidth="1"/>
    <col min="32" max="32" width="9.625" style="29" customWidth="1"/>
    <col min="33" max="33" width="1.125" style="29" customWidth="1"/>
    <col min="34" max="34" width="9.625" style="29" customWidth="1"/>
    <col min="35" max="36" width="1.125" style="29" customWidth="1"/>
    <col min="37" max="37" width="9.625" style="29" customWidth="1"/>
    <col min="38" max="38" width="1.125" style="29" customWidth="1"/>
    <col min="39" max="39" width="9.625" style="29" customWidth="1"/>
    <col min="40" max="40" width="1.125" style="29" customWidth="1"/>
    <col min="41" max="41" width="10.5" style="222"/>
    <col min="42" max="43" width="1.5" style="223" customWidth="1"/>
    <col min="44" max="44" width="9.5" style="236" customWidth="1"/>
    <col min="45" max="45" width="1.5" style="223" customWidth="1"/>
    <col min="46" max="46" width="9.5" style="236" customWidth="1"/>
    <col min="47" max="50" width="1.5" style="223" customWidth="1"/>
    <col min="51" max="51" width="9.5" style="236" customWidth="1"/>
    <col min="52" max="52" width="1.5" style="223" customWidth="1"/>
    <col min="53" max="53" width="9.5" style="236" customWidth="1"/>
    <col min="54" max="55" width="1.5" style="223" customWidth="1"/>
    <col min="56" max="78" width="10.5" style="223"/>
    <col min="79" max="16384" width="10.5" style="29"/>
  </cols>
  <sheetData>
    <row r="1" spans="1:78" ht="19.5" thickBot="1" x14ac:dyDescent="0.35">
      <c r="B1" s="30" t="s">
        <v>1526</v>
      </c>
      <c r="E1" s="254" t="s">
        <v>165</v>
      </c>
      <c r="F1" s="254"/>
      <c r="G1" s="254"/>
      <c r="H1" s="254"/>
      <c r="J1" s="254" t="s">
        <v>166</v>
      </c>
      <c r="K1" s="254"/>
      <c r="L1" s="254"/>
      <c r="M1" s="254"/>
      <c r="N1" s="254"/>
      <c r="O1" s="254"/>
      <c r="P1" s="254"/>
      <c r="Q1" s="254"/>
      <c r="R1" s="254"/>
      <c r="S1" s="254"/>
      <c r="T1" s="139"/>
      <c r="U1" s="139"/>
      <c r="V1" s="255" t="s">
        <v>167</v>
      </c>
      <c r="W1" s="256"/>
      <c r="X1" s="256"/>
      <c r="Y1" s="256"/>
      <c r="Z1" s="256"/>
      <c r="AA1" s="256"/>
      <c r="AB1" s="256"/>
      <c r="AC1" s="256"/>
      <c r="AO1" s="29"/>
      <c r="AP1" s="257" t="s">
        <v>168</v>
      </c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</row>
    <row r="2" spans="1:78" ht="15.75" thickTop="1" x14ac:dyDescent="0.25">
      <c r="G2" s="140"/>
      <c r="H2" s="140"/>
      <c r="I2" s="141"/>
      <c r="AO2" s="29"/>
      <c r="AP2" s="258" t="s">
        <v>95</v>
      </c>
      <c r="AQ2" s="258"/>
      <c r="AR2" s="258"/>
      <c r="AS2" s="258"/>
      <c r="AT2" s="258"/>
      <c r="AU2" s="258"/>
      <c r="AV2" s="258"/>
      <c r="AW2" s="258" t="s">
        <v>96</v>
      </c>
      <c r="AX2" s="258"/>
      <c r="AY2" s="258"/>
      <c r="AZ2" s="258"/>
      <c r="BA2" s="258"/>
      <c r="BB2" s="258"/>
      <c r="BC2" s="258"/>
    </row>
    <row r="3" spans="1:78" ht="7.5" customHeight="1" x14ac:dyDescent="0.25">
      <c r="A3" s="224"/>
      <c r="B3" s="37"/>
      <c r="C3" s="37"/>
      <c r="D3" s="37"/>
      <c r="E3" s="37"/>
      <c r="F3" s="37"/>
      <c r="G3" s="37"/>
      <c r="H3" s="37"/>
      <c r="I3" s="142"/>
      <c r="J3" s="238"/>
      <c r="K3" s="38"/>
      <c r="L3" s="37"/>
      <c r="M3" s="37"/>
      <c r="N3" s="37"/>
      <c r="O3" s="39"/>
      <c r="P3" s="38"/>
      <c r="Q3" s="37"/>
      <c r="R3" s="37"/>
      <c r="S3" s="37"/>
      <c r="T3" s="39"/>
      <c r="U3" s="38"/>
      <c r="V3" s="37"/>
      <c r="W3" s="37"/>
      <c r="X3" s="37"/>
      <c r="Y3" s="39"/>
      <c r="Z3" s="38"/>
      <c r="AA3" s="37"/>
      <c r="AB3" s="37"/>
      <c r="AC3" s="37"/>
      <c r="AD3" s="39"/>
      <c r="AE3" s="40"/>
      <c r="AF3" s="41"/>
      <c r="AG3" s="41"/>
      <c r="AH3" s="41"/>
      <c r="AI3" s="41"/>
      <c r="AJ3" s="40"/>
      <c r="AK3" s="41"/>
      <c r="AL3" s="41"/>
      <c r="AM3" s="41"/>
      <c r="AN3" s="42"/>
      <c r="AO3" s="143"/>
      <c r="AP3" s="227"/>
      <c r="AQ3" s="227"/>
      <c r="AR3" s="233"/>
      <c r="AS3" s="227"/>
      <c r="AT3" s="233"/>
      <c r="AU3" s="227"/>
      <c r="AV3" s="227"/>
      <c r="AW3" s="227"/>
      <c r="AX3" s="227"/>
      <c r="AY3" s="233"/>
      <c r="AZ3" s="227"/>
      <c r="BA3" s="233"/>
      <c r="BB3" s="227"/>
      <c r="BC3" s="227"/>
    </row>
    <row r="4" spans="1:78" ht="33.75" customHeight="1" x14ac:dyDescent="0.25">
      <c r="A4" s="225"/>
      <c r="B4" s="50" t="s">
        <v>23</v>
      </c>
      <c r="C4" s="50" t="s">
        <v>169</v>
      </c>
      <c r="D4" s="50" t="s">
        <v>170</v>
      </c>
      <c r="E4" s="50" t="s">
        <v>171</v>
      </c>
      <c r="F4" s="50" t="s">
        <v>172</v>
      </c>
      <c r="G4" s="50"/>
      <c r="H4" s="50" t="s">
        <v>173</v>
      </c>
      <c r="I4" s="144" t="s">
        <v>174</v>
      </c>
      <c r="J4" s="239"/>
      <c r="K4" s="145"/>
      <c r="L4" s="251" t="s">
        <v>99</v>
      </c>
      <c r="M4" s="251"/>
      <c r="N4" s="251"/>
      <c r="O4" s="52"/>
      <c r="P4" s="51"/>
      <c r="Q4" s="251" t="s">
        <v>100</v>
      </c>
      <c r="R4" s="251"/>
      <c r="S4" s="251"/>
      <c r="T4" s="52"/>
      <c r="U4" s="51"/>
      <c r="V4" s="251" t="s">
        <v>101</v>
      </c>
      <c r="W4" s="251"/>
      <c r="X4" s="251"/>
      <c r="Y4" s="52"/>
      <c r="Z4" s="51"/>
      <c r="AA4" s="251" t="s">
        <v>102</v>
      </c>
      <c r="AB4" s="251"/>
      <c r="AC4" s="251"/>
      <c r="AD4" s="52"/>
      <c r="AE4" s="53"/>
      <c r="AF4" s="251" t="s">
        <v>103</v>
      </c>
      <c r="AG4" s="251"/>
      <c r="AH4" s="251"/>
      <c r="AI4" s="57"/>
      <c r="AJ4" s="55"/>
      <c r="AK4" s="251" t="s">
        <v>104</v>
      </c>
      <c r="AL4" s="251"/>
      <c r="AM4" s="251"/>
      <c r="AN4" s="56"/>
      <c r="AO4" s="146" t="s">
        <v>175</v>
      </c>
      <c r="AP4" s="228" t="s">
        <v>176</v>
      </c>
      <c r="AQ4" s="228" t="s">
        <v>177</v>
      </c>
      <c r="AR4" s="234" t="s">
        <v>178</v>
      </c>
      <c r="AS4" s="229" t="s">
        <v>179</v>
      </c>
      <c r="AT4" s="237" t="s">
        <v>180</v>
      </c>
      <c r="AU4" s="229" t="s">
        <v>181</v>
      </c>
      <c r="AV4" s="229" t="s">
        <v>182</v>
      </c>
      <c r="AW4" s="228" t="s">
        <v>176</v>
      </c>
      <c r="AX4" s="228" t="s">
        <v>177</v>
      </c>
      <c r="AY4" s="234" t="s">
        <v>178</v>
      </c>
      <c r="AZ4" s="229" t="s">
        <v>179</v>
      </c>
      <c r="BA4" s="237" t="s">
        <v>180</v>
      </c>
      <c r="BB4" s="229" t="s">
        <v>181</v>
      </c>
      <c r="BC4" s="229" t="s">
        <v>182</v>
      </c>
      <c r="BF4" s="223" t="s">
        <v>1525</v>
      </c>
    </row>
    <row r="5" spans="1:78" s="152" customFormat="1" ht="10.5" customHeight="1" x14ac:dyDescent="0.25">
      <c r="A5" s="225"/>
      <c r="B5" s="147"/>
      <c r="C5" s="147"/>
      <c r="D5" s="147"/>
      <c r="E5" s="147"/>
      <c r="F5" s="147"/>
      <c r="G5" s="148"/>
      <c r="H5" s="148"/>
      <c r="I5" s="138"/>
      <c r="J5" s="240"/>
      <c r="K5" s="49"/>
      <c r="L5" s="149"/>
      <c r="M5" s="149"/>
      <c r="N5" s="149"/>
      <c r="O5" s="52"/>
      <c r="P5" s="49"/>
      <c r="Q5" s="149"/>
      <c r="R5" s="149"/>
      <c r="S5" s="149"/>
      <c r="T5" s="52"/>
      <c r="U5" s="49"/>
      <c r="V5" s="149"/>
      <c r="W5" s="149"/>
      <c r="X5" s="149"/>
      <c r="Y5" s="52"/>
      <c r="Z5" s="49"/>
      <c r="AA5" s="149"/>
      <c r="AB5" s="149"/>
      <c r="AC5" s="149"/>
      <c r="AD5" s="52"/>
      <c r="AE5" s="69"/>
      <c r="AF5" s="70"/>
      <c r="AG5" s="70"/>
      <c r="AH5" s="71"/>
      <c r="AI5" s="150"/>
      <c r="AJ5" s="69"/>
      <c r="AK5" s="70"/>
      <c r="AL5" s="70"/>
      <c r="AM5" s="71"/>
      <c r="AN5" s="56"/>
      <c r="AO5" s="151"/>
      <c r="AP5" s="227"/>
      <c r="AQ5" s="227"/>
      <c r="AR5" s="233"/>
      <c r="AS5" s="227"/>
      <c r="AT5" s="233"/>
      <c r="AU5" s="227"/>
      <c r="AV5" s="227"/>
      <c r="AW5" s="227"/>
      <c r="AX5" s="227"/>
      <c r="AY5" s="233"/>
      <c r="AZ5" s="227"/>
      <c r="BA5" s="233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</row>
    <row r="6" spans="1:78" x14ac:dyDescent="0.25">
      <c r="A6" s="226">
        <v>2</v>
      </c>
      <c r="B6" s="211" t="s">
        <v>129</v>
      </c>
      <c r="C6" s="211">
        <v>3506</v>
      </c>
      <c r="D6" s="211" t="s">
        <v>183</v>
      </c>
      <c r="E6" s="211">
        <v>2008</v>
      </c>
      <c r="F6" s="211">
        <v>2014</v>
      </c>
      <c r="G6" s="211"/>
      <c r="H6" s="220" t="str">
        <f>HYPERLINK("https://map.geo.admin.ch/?zoom=7&amp;E=761800&amp;N=177300&amp;layers=ch.kantone.cadastralwebmap-farbe,ch.swisstopo.amtliches-strassenverzeichnis,ch.bfs.gebaeude_wohnungs_register,KML||https://tinyurl.com/yy7ya4g9/GR/3506_bdg_erw.kml","KML building")</f>
        <v>KML building</v>
      </c>
      <c r="I6" s="154">
        <v>652</v>
      </c>
      <c r="J6" s="241" t="s">
        <v>764</v>
      </c>
      <c r="K6" s="63">
        <v>0.3247011952191235</v>
      </c>
      <c r="L6" s="64">
        <v>0</v>
      </c>
      <c r="M6" s="64"/>
      <c r="N6" s="200">
        <v>0</v>
      </c>
      <c r="O6" s="155"/>
      <c r="P6" s="63"/>
      <c r="Q6" s="64">
        <v>0</v>
      </c>
      <c r="R6" s="64"/>
      <c r="S6" s="200">
        <v>0</v>
      </c>
      <c r="T6" s="155"/>
      <c r="U6" s="63"/>
      <c r="V6" s="64">
        <v>1</v>
      </c>
      <c r="W6" s="64"/>
      <c r="X6" s="200">
        <v>5.0000000000000001E-4</v>
      </c>
      <c r="Y6" s="155"/>
      <c r="Z6" s="63"/>
      <c r="AA6" s="64">
        <v>0</v>
      </c>
      <c r="AB6" s="64"/>
      <c r="AC6" s="200">
        <v>0</v>
      </c>
      <c r="AD6" s="155"/>
      <c r="AE6" s="153"/>
      <c r="AF6" s="140">
        <v>15</v>
      </c>
      <c r="AG6" s="140"/>
      <c r="AH6" s="200">
        <v>7.4999999999999997E-3</v>
      </c>
      <c r="AI6" s="140"/>
      <c r="AJ6" s="153"/>
      <c r="AK6" s="140">
        <v>6</v>
      </c>
      <c r="AL6" s="140"/>
      <c r="AM6" s="200">
        <v>3.0000000000000001E-3</v>
      </c>
      <c r="AN6" s="156"/>
      <c r="AO6" s="221">
        <v>1.0999999999999999E-2</v>
      </c>
      <c r="AP6" s="223">
        <v>101</v>
      </c>
      <c r="AQ6" s="223">
        <v>84</v>
      </c>
      <c r="AR6" s="235">
        <v>0.83199999999999996</v>
      </c>
      <c r="AS6" s="223">
        <v>59</v>
      </c>
      <c r="AT6" s="235">
        <v>0.58399999999999996</v>
      </c>
      <c r="AU6" s="223">
        <v>56</v>
      </c>
      <c r="AV6" s="232">
        <v>0.55400000000000005</v>
      </c>
      <c r="AW6" s="223">
        <v>90</v>
      </c>
      <c r="AX6" s="223">
        <v>74</v>
      </c>
      <c r="AY6" s="235">
        <v>0.82199999999999995</v>
      </c>
      <c r="AZ6" s="223">
        <v>51</v>
      </c>
      <c r="BA6" s="235">
        <v>0.56699999999999995</v>
      </c>
      <c r="BB6" s="223">
        <v>49</v>
      </c>
      <c r="BC6" s="232">
        <v>0.54400000000000004</v>
      </c>
    </row>
    <row r="7" spans="1:78" x14ac:dyDescent="0.25">
      <c r="A7" s="226">
        <v>1</v>
      </c>
      <c r="B7" s="211" t="s">
        <v>129</v>
      </c>
      <c r="C7" s="211">
        <v>3513</v>
      </c>
      <c r="D7" s="211" t="s">
        <v>184</v>
      </c>
      <c r="E7" s="211">
        <v>594</v>
      </c>
      <c r="F7" s="211">
        <v>620</v>
      </c>
      <c r="G7" s="211"/>
      <c r="H7" s="220" t="str">
        <f>HYPERLINK("https://map.geo.admin.ch/?zoom=7&amp;E=762500&amp;N=172400&amp;layers=ch.kantone.cadastralwebmap-farbe,ch.swisstopo.amtliches-strassenverzeichnis,ch.bfs.gebaeude_wohnungs_register,KML||https://tinyurl.com/yy7ya4g9/GR/3513_bdg_erw.kml","KML building")</f>
        <v>KML building</v>
      </c>
      <c r="I7" s="154">
        <v>0</v>
      </c>
      <c r="J7" s="242" t="s">
        <v>765</v>
      </c>
      <c r="K7" s="63">
        <v>0</v>
      </c>
      <c r="L7" s="64">
        <v>0</v>
      </c>
      <c r="M7" s="64"/>
      <c r="N7" s="200">
        <v>0</v>
      </c>
      <c r="O7" s="155"/>
      <c r="P7" s="63"/>
      <c r="Q7" s="64">
        <v>0</v>
      </c>
      <c r="R7" s="64"/>
      <c r="S7" s="200">
        <v>0</v>
      </c>
      <c r="T7" s="155"/>
      <c r="U7" s="63"/>
      <c r="V7" s="64">
        <v>0</v>
      </c>
      <c r="W7" s="64"/>
      <c r="X7" s="200">
        <v>0</v>
      </c>
      <c r="Y7" s="155"/>
      <c r="Z7" s="63"/>
      <c r="AA7" s="64">
        <v>0</v>
      </c>
      <c r="AB7" s="64"/>
      <c r="AC7" s="200">
        <v>0</v>
      </c>
      <c r="AD7" s="155"/>
      <c r="AE7" s="153"/>
      <c r="AF7" s="140">
        <v>0</v>
      </c>
      <c r="AG7" s="140"/>
      <c r="AH7" s="200">
        <v>0</v>
      </c>
      <c r="AI7" s="140"/>
      <c r="AJ7" s="153"/>
      <c r="AK7" s="140">
        <v>0</v>
      </c>
      <c r="AL7" s="140"/>
      <c r="AM7" s="200">
        <v>0</v>
      </c>
      <c r="AN7" s="156"/>
      <c r="AO7" s="221">
        <v>0</v>
      </c>
      <c r="AP7" s="223">
        <v>187</v>
      </c>
      <c r="AQ7" s="223">
        <v>187</v>
      </c>
      <c r="AR7" s="235">
        <v>1</v>
      </c>
      <c r="AS7" s="223">
        <v>153</v>
      </c>
      <c r="AT7" s="235">
        <v>0.81799999999999995</v>
      </c>
      <c r="AU7" s="223">
        <v>153</v>
      </c>
      <c r="AV7" s="232">
        <v>0.81799999999999995</v>
      </c>
      <c r="AW7" s="223">
        <v>102</v>
      </c>
      <c r="AX7" s="223">
        <v>102</v>
      </c>
      <c r="AY7" s="235">
        <v>1</v>
      </c>
      <c r="AZ7" s="223">
        <v>95</v>
      </c>
      <c r="BA7" s="235">
        <v>0.93100000000000005</v>
      </c>
      <c r="BB7" s="223">
        <v>95</v>
      </c>
      <c r="BC7" s="232">
        <v>0.93100000000000005</v>
      </c>
    </row>
    <row r="8" spans="1:78" x14ac:dyDescent="0.25">
      <c r="A8" s="226">
        <v>2</v>
      </c>
      <c r="B8" s="211" t="s">
        <v>129</v>
      </c>
      <c r="C8" s="211">
        <v>3514</v>
      </c>
      <c r="D8" s="211" t="s">
        <v>185</v>
      </c>
      <c r="E8" s="211">
        <v>374</v>
      </c>
      <c r="F8" s="211">
        <v>420</v>
      </c>
      <c r="G8" s="211"/>
      <c r="H8" s="220" t="str">
        <f>HYPERLINK("https://map.geo.admin.ch/?zoom=7&amp;E=770800&amp;N=173200&amp;layers=ch.kantone.cadastralwebmap-farbe,ch.swisstopo.amtliches-strassenverzeichnis,ch.bfs.gebaeude_wohnungs_register,KML||https://tinyurl.com/yy7ya4g9/GR/3514_bdg_erw.kml","KML building")</f>
        <v>KML building</v>
      </c>
      <c r="I8" s="154">
        <v>1</v>
      </c>
      <c r="J8" s="242" t="s">
        <v>766</v>
      </c>
      <c r="K8" s="63">
        <v>2.6737967914438501E-3</v>
      </c>
      <c r="L8" s="64">
        <v>0</v>
      </c>
      <c r="M8" s="64"/>
      <c r="N8" s="200">
        <v>0</v>
      </c>
      <c r="O8" s="155"/>
      <c r="P8" s="63"/>
      <c r="Q8" s="64">
        <v>0</v>
      </c>
      <c r="R8" s="64"/>
      <c r="S8" s="200">
        <v>0</v>
      </c>
      <c r="T8" s="155"/>
      <c r="U8" s="63"/>
      <c r="V8" s="64">
        <v>0</v>
      </c>
      <c r="W8" s="64"/>
      <c r="X8" s="200">
        <v>0</v>
      </c>
      <c r="Y8" s="155"/>
      <c r="Z8" s="63"/>
      <c r="AA8" s="64">
        <v>0</v>
      </c>
      <c r="AB8" s="64"/>
      <c r="AC8" s="200">
        <v>0</v>
      </c>
      <c r="AD8" s="155"/>
      <c r="AE8" s="153"/>
      <c r="AF8" s="140">
        <v>0</v>
      </c>
      <c r="AG8" s="140"/>
      <c r="AH8" s="200">
        <v>0</v>
      </c>
      <c r="AI8" s="140"/>
      <c r="AJ8" s="153"/>
      <c r="AK8" s="140">
        <v>0</v>
      </c>
      <c r="AL8" s="140"/>
      <c r="AM8" s="200">
        <v>0</v>
      </c>
      <c r="AN8" s="156"/>
      <c r="AO8" s="221">
        <v>0</v>
      </c>
      <c r="AP8" s="223">
        <v>187</v>
      </c>
      <c r="AQ8" s="223">
        <v>184</v>
      </c>
      <c r="AR8" s="235">
        <v>0.98399999999999999</v>
      </c>
      <c r="AS8" s="223">
        <v>150</v>
      </c>
      <c r="AT8" s="235">
        <v>0.80200000000000005</v>
      </c>
      <c r="AU8" s="223">
        <v>150</v>
      </c>
      <c r="AV8" s="232">
        <v>0.80200000000000005</v>
      </c>
      <c r="AW8" s="223">
        <v>90</v>
      </c>
      <c r="AX8" s="223">
        <v>87</v>
      </c>
      <c r="AY8" s="235">
        <v>0.96699999999999997</v>
      </c>
      <c r="AZ8" s="223">
        <v>86</v>
      </c>
      <c r="BA8" s="235">
        <v>0.95599999999999996</v>
      </c>
      <c r="BB8" s="223">
        <v>86</v>
      </c>
      <c r="BC8" s="232">
        <v>0.95599999999999996</v>
      </c>
    </row>
    <row r="9" spans="1:78" x14ac:dyDescent="0.25">
      <c r="A9" s="226">
        <v>1</v>
      </c>
      <c r="B9" s="211" t="s">
        <v>129</v>
      </c>
      <c r="C9" s="211">
        <v>3542</v>
      </c>
      <c r="D9" s="211" t="s">
        <v>186</v>
      </c>
      <c r="E9" s="211">
        <v>1874</v>
      </c>
      <c r="F9" s="211">
        <v>2005</v>
      </c>
      <c r="G9" s="211"/>
      <c r="H9" s="220" t="str">
        <f>HYPERLINK("https://map.geo.admin.ch/?zoom=7&amp;E=768800&amp;N=172100&amp;layers=ch.kantone.cadastralwebmap-farbe,ch.swisstopo.amtliches-strassenverzeichnis,ch.bfs.gebaeude_wohnungs_register,KML||https://tinyurl.com/yy7ya4g9/GR/3542_bdg_erw.kml","KML building")</f>
        <v>KML building</v>
      </c>
      <c r="I9" s="154">
        <v>0</v>
      </c>
      <c r="J9" s="242" t="s">
        <v>767</v>
      </c>
      <c r="K9" s="63">
        <v>0</v>
      </c>
      <c r="L9" s="64">
        <v>0</v>
      </c>
      <c r="M9" s="64"/>
      <c r="N9" s="200">
        <v>0</v>
      </c>
      <c r="O9" s="155"/>
      <c r="P9" s="63"/>
      <c r="Q9" s="64">
        <v>0</v>
      </c>
      <c r="R9" s="64"/>
      <c r="S9" s="200">
        <v>0</v>
      </c>
      <c r="T9" s="155"/>
      <c r="U9" s="63"/>
      <c r="V9" s="64">
        <v>0</v>
      </c>
      <c r="W9" s="64"/>
      <c r="X9" s="200">
        <v>0</v>
      </c>
      <c r="Y9" s="155"/>
      <c r="Z9" s="63"/>
      <c r="AA9" s="64">
        <v>0</v>
      </c>
      <c r="AB9" s="64"/>
      <c r="AC9" s="200">
        <v>0</v>
      </c>
      <c r="AD9" s="157"/>
      <c r="AE9" s="153"/>
      <c r="AF9" s="140">
        <v>0</v>
      </c>
      <c r="AG9" s="140"/>
      <c r="AH9" s="200">
        <v>0</v>
      </c>
      <c r="AI9" s="140"/>
      <c r="AJ9" s="153"/>
      <c r="AK9" s="140">
        <v>0</v>
      </c>
      <c r="AL9" s="140"/>
      <c r="AM9" s="200">
        <v>0</v>
      </c>
      <c r="AN9" s="156"/>
      <c r="AO9" s="221">
        <v>0</v>
      </c>
      <c r="AP9" s="223">
        <v>951</v>
      </c>
      <c r="AQ9" s="223">
        <v>927</v>
      </c>
      <c r="AR9" s="235">
        <v>0.97499999999999998</v>
      </c>
      <c r="AS9" s="223">
        <v>818</v>
      </c>
      <c r="AT9" s="235">
        <v>0.86</v>
      </c>
      <c r="AU9" s="223">
        <v>810</v>
      </c>
      <c r="AV9" s="232">
        <v>0.85199999999999998</v>
      </c>
      <c r="AW9" s="223">
        <v>564</v>
      </c>
      <c r="AX9" s="223">
        <v>554</v>
      </c>
      <c r="AY9" s="235">
        <v>0.98199999999999998</v>
      </c>
      <c r="AZ9" s="223">
        <v>539</v>
      </c>
      <c r="BA9" s="235">
        <v>0.95599999999999996</v>
      </c>
      <c r="BB9" s="223">
        <v>531</v>
      </c>
      <c r="BC9" s="232">
        <v>0.94099999999999995</v>
      </c>
    </row>
    <row r="10" spans="1:78" x14ac:dyDescent="0.25">
      <c r="A10" s="226">
        <v>2</v>
      </c>
      <c r="B10" s="211" t="s">
        <v>129</v>
      </c>
      <c r="C10" s="211">
        <v>3543</v>
      </c>
      <c r="D10" s="211" t="s">
        <v>187</v>
      </c>
      <c r="E10" s="211">
        <v>2106</v>
      </c>
      <c r="F10" s="211">
        <v>2140</v>
      </c>
      <c r="G10" s="211"/>
      <c r="H10" s="220" t="str">
        <f>HYPERLINK("https://map.geo.admin.ch/?zoom=7&amp;E=765500&amp;N=162700&amp;layers=ch.kantone.cadastralwebmap-farbe,ch.swisstopo.amtliches-strassenverzeichnis,ch.bfs.gebaeude_wohnungs_register,KML||https://tinyurl.com/yy7ya4g9/GR/3543_bdg_erw.kml","KML building")</f>
        <v>KML building</v>
      </c>
      <c r="I10" s="154">
        <v>1627</v>
      </c>
      <c r="J10" s="241" t="s">
        <v>768</v>
      </c>
      <c r="K10" s="63">
        <v>0.77255460588793923</v>
      </c>
      <c r="L10" s="64">
        <v>0</v>
      </c>
      <c r="M10" s="64"/>
      <c r="N10" s="200">
        <v>0</v>
      </c>
      <c r="O10" s="155"/>
      <c r="P10" s="63"/>
      <c r="Q10" s="64">
        <v>0</v>
      </c>
      <c r="R10" s="64"/>
      <c r="S10" s="200">
        <v>0</v>
      </c>
      <c r="T10" s="155"/>
      <c r="U10" s="63"/>
      <c r="V10" s="64">
        <v>0</v>
      </c>
      <c r="W10" s="64"/>
      <c r="X10" s="200">
        <v>0</v>
      </c>
      <c r="Y10" s="155"/>
      <c r="Z10" s="63"/>
      <c r="AA10" s="64">
        <v>0</v>
      </c>
      <c r="AB10" s="64"/>
      <c r="AC10" s="200">
        <v>0</v>
      </c>
      <c r="AD10" s="155"/>
      <c r="AE10" s="153"/>
      <c r="AF10" s="140">
        <v>5</v>
      </c>
      <c r="AG10" s="140"/>
      <c r="AH10" s="200">
        <v>2.3999999999999998E-3</v>
      </c>
      <c r="AI10" s="140"/>
      <c r="AJ10" s="153"/>
      <c r="AK10" s="140">
        <v>3</v>
      </c>
      <c r="AL10" s="140"/>
      <c r="AM10" s="200">
        <v>1.4E-3</v>
      </c>
      <c r="AN10" s="156"/>
      <c r="AO10" s="221">
        <v>3.7999999999999996E-3</v>
      </c>
      <c r="AP10" s="223">
        <v>154</v>
      </c>
      <c r="AQ10" s="223">
        <v>124</v>
      </c>
      <c r="AR10" s="235">
        <v>0.80500000000000005</v>
      </c>
      <c r="AS10" s="223">
        <v>56</v>
      </c>
      <c r="AT10" s="235">
        <v>0.36399999999999999</v>
      </c>
      <c r="AU10" s="223">
        <v>53</v>
      </c>
      <c r="AV10" s="232">
        <v>0.34399999999999997</v>
      </c>
      <c r="AW10" s="223">
        <v>140</v>
      </c>
      <c r="AX10" s="223">
        <v>114</v>
      </c>
      <c r="AY10" s="235">
        <v>0.81399999999999995</v>
      </c>
      <c r="AZ10" s="223">
        <v>50</v>
      </c>
      <c r="BA10" s="235">
        <v>0.35699999999999998</v>
      </c>
      <c r="BB10" s="223">
        <v>48</v>
      </c>
      <c r="BC10" s="232">
        <v>0.34300000000000003</v>
      </c>
    </row>
    <row r="11" spans="1:78" x14ac:dyDescent="0.25">
      <c r="A11" s="226">
        <v>1</v>
      </c>
      <c r="B11" s="211" t="s">
        <v>129</v>
      </c>
      <c r="C11" s="211">
        <v>3544</v>
      </c>
      <c r="D11" s="211" t="s">
        <v>188</v>
      </c>
      <c r="E11" s="211">
        <v>1305</v>
      </c>
      <c r="F11" s="211">
        <v>1308</v>
      </c>
      <c r="G11" s="211"/>
      <c r="H11" s="220" t="str">
        <f>HYPERLINK("https://map.geo.admin.ch/?zoom=7&amp;E=776700&amp;N=166700&amp;layers=ch.kantone.cadastralwebmap-farbe,ch.swisstopo.amtliches-strassenverzeichnis,ch.bfs.gebaeude_wohnungs_register,KML||https://tinyurl.com/yy7ya4g9/GR/3544_bdg_erw.kml","KML building")</f>
        <v>KML building</v>
      </c>
      <c r="I11" s="154">
        <v>0</v>
      </c>
      <c r="J11" s="241" t="s">
        <v>769</v>
      </c>
      <c r="K11" s="63">
        <v>0</v>
      </c>
      <c r="L11" s="64">
        <v>0</v>
      </c>
      <c r="M11" s="64"/>
      <c r="N11" s="200">
        <v>0</v>
      </c>
      <c r="O11" s="155"/>
      <c r="P11" s="63"/>
      <c r="Q11" s="64">
        <v>0</v>
      </c>
      <c r="R11" s="64"/>
      <c r="S11" s="200">
        <v>0</v>
      </c>
      <c r="T11" s="155"/>
      <c r="U11" s="63"/>
      <c r="V11" s="64">
        <v>0</v>
      </c>
      <c r="W11" s="64"/>
      <c r="X11" s="200">
        <v>0</v>
      </c>
      <c r="Y11" s="155"/>
      <c r="Z11" s="63"/>
      <c r="AA11" s="64">
        <v>0</v>
      </c>
      <c r="AB11" s="64"/>
      <c r="AC11" s="200">
        <v>0</v>
      </c>
      <c r="AD11" s="155"/>
      <c r="AE11" s="153"/>
      <c r="AF11" s="140">
        <v>0</v>
      </c>
      <c r="AG11" s="140"/>
      <c r="AH11" s="200">
        <v>0</v>
      </c>
      <c r="AI11" s="140"/>
      <c r="AJ11" s="153"/>
      <c r="AK11" s="140">
        <v>0</v>
      </c>
      <c r="AL11" s="140"/>
      <c r="AM11" s="200">
        <v>0</v>
      </c>
      <c r="AN11" s="156"/>
      <c r="AO11" s="221">
        <v>0</v>
      </c>
      <c r="AP11" s="223">
        <v>501</v>
      </c>
      <c r="AQ11" s="223">
        <v>478</v>
      </c>
      <c r="AR11" s="235">
        <v>0.95399999999999996</v>
      </c>
      <c r="AS11" s="223">
        <v>468</v>
      </c>
      <c r="AT11" s="235">
        <v>0.93400000000000005</v>
      </c>
      <c r="AU11" s="223">
        <v>461</v>
      </c>
      <c r="AV11" s="232">
        <v>0.92</v>
      </c>
      <c r="AW11" s="223">
        <v>250</v>
      </c>
      <c r="AX11" s="223">
        <v>228</v>
      </c>
      <c r="AY11" s="235">
        <v>0.91200000000000003</v>
      </c>
      <c r="AZ11" s="223">
        <v>220</v>
      </c>
      <c r="BA11" s="235">
        <v>0.88</v>
      </c>
      <c r="BB11" s="223">
        <v>213</v>
      </c>
      <c r="BC11" s="232">
        <v>0.85199999999999998</v>
      </c>
    </row>
    <row r="12" spans="1:78" x14ac:dyDescent="0.25">
      <c r="A12" s="226">
        <v>2</v>
      </c>
      <c r="B12" s="211" t="s">
        <v>129</v>
      </c>
      <c r="C12" s="211">
        <v>3551</v>
      </c>
      <c r="D12" s="211" t="s">
        <v>189</v>
      </c>
      <c r="E12" s="211">
        <v>818</v>
      </c>
      <c r="F12" s="211">
        <v>820</v>
      </c>
      <c r="G12" s="211"/>
      <c r="H12" s="220" t="str">
        <f>HYPERLINK("https://map.geo.admin.ch/?zoom=7&amp;E=807200&amp;N=126400&amp;layers=ch.kantone.cadastralwebmap-farbe,ch.swisstopo.amtliches-strassenverzeichnis,ch.bfs.gebaeude_wohnungs_register,KML||https://tinyurl.com/yy7ya4g9/GR/3551_bdg_erw.kml","KML building")</f>
        <v>KML building</v>
      </c>
      <c r="I12" s="154">
        <v>579</v>
      </c>
      <c r="J12" s="242" t="s">
        <v>770</v>
      </c>
      <c r="K12" s="63">
        <v>0.70782396088019561</v>
      </c>
      <c r="L12" s="64">
        <v>0</v>
      </c>
      <c r="M12" s="64"/>
      <c r="N12" s="200">
        <v>0</v>
      </c>
      <c r="O12" s="155"/>
      <c r="P12" s="63"/>
      <c r="Q12" s="64">
        <v>0</v>
      </c>
      <c r="R12" s="64"/>
      <c r="S12" s="200">
        <v>0</v>
      </c>
      <c r="T12" s="155"/>
      <c r="U12" s="63"/>
      <c r="V12" s="64">
        <v>0</v>
      </c>
      <c r="W12" s="64"/>
      <c r="X12" s="200">
        <v>0</v>
      </c>
      <c r="Y12" s="155"/>
      <c r="Z12" s="63"/>
      <c r="AA12" s="64">
        <v>0</v>
      </c>
      <c r="AB12" s="64"/>
      <c r="AC12" s="200">
        <v>0</v>
      </c>
      <c r="AD12" s="155"/>
      <c r="AE12" s="153"/>
      <c r="AF12" s="140">
        <v>20</v>
      </c>
      <c r="AG12" s="140"/>
      <c r="AH12" s="200">
        <v>2.4400000000000002E-2</v>
      </c>
      <c r="AI12" s="140"/>
      <c r="AJ12" s="153"/>
      <c r="AK12" s="140">
        <v>24</v>
      </c>
      <c r="AL12" s="140"/>
      <c r="AM12" s="200">
        <v>2.93E-2</v>
      </c>
      <c r="AN12" s="156"/>
      <c r="AO12" s="221">
        <v>5.3699999999999998E-2</v>
      </c>
      <c r="AP12" s="223">
        <v>194</v>
      </c>
      <c r="AQ12" s="223">
        <v>160</v>
      </c>
      <c r="AR12" s="235">
        <v>0.82499999999999996</v>
      </c>
      <c r="AS12" s="223">
        <v>160</v>
      </c>
      <c r="AT12" s="235">
        <v>0.82499999999999996</v>
      </c>
      <c r="AU12" s="223">
        <v>153</v>
      </c>
      <c r="AV12" s="232">
        <v>0.78900000000000003</v>
      </c>
      <c r="AW12" s="223">
        <v>156</v>
      </c>
      <c r="AX12" s="223">
        <v>128</v>
      </c>
      <c r="AY12" s="235">
        <v>0.82099999999999995</v>
      </c>
      <c r="AZ12" s="223">
        <v>128</v>
      </c>
      <c r="BA12" s="235">
        <v>0.82099999999999995</v>
      </c>
      <c r="BB12" s="223">
        <v>121</v>
      </c>
      <c r="BC12" s="232">
        <v>0.77600000000000002</v>
      </c>
    </row>
    <row r="13" spans="1:78" x14ac:dyDescent="0.25">
      <c r="A13" s="226">
        <v>2</v>
      </c>
      <c r="B13" s="211" t="s">
        <v>129</v>
      </c>
      <c r="C13" s="211">
        <v>3561</v>
      </c>
      <c r="D13" s="211" t="s">
        <v>190</v>
      </c>
      <c r="E13" s="211">
        <v>2091</v>
      </c>
      <c r="F13" s="211">
        <v>2370</v>
      </c>
      <c r="G13" s="211"/>
      <c r="H13" s="220" t="str">
        <f>HYPERLINK("https://map.geo.admin.ch/?zoom=7&amp;E=801700&amp;N=133800&amp;layers=ch.kantone.cadastralwebmap-farbe,ch.swisstopo.amtliches-strassenverzeichnis,ch.bfs.gebaeude_wohnungs_register,KML||https://tinyurl.com/yy7ya4g9/GR/3561_bdg_erw.kml","KML building")</f>
        <v>KML building</v>
      </c>
      <c r="I13" s="154">
        <v>1578</v>
      </c>
      <c r="J13" s="241" t="s">
        <v>771</v>
      </c>
      <c r="K13" s="63">
        <v>0.7546628407460545</v>
      </c>
      <c r="L13" s="64">
        <v>0</v>
      </c>
      <c r="M13" s="64"/>
      <c r="N13" s="200">
        <v>0</v>
      </c>
      <c r="O13" s="155"/>
      <c r="P13" s="63"/>
      <c r="Q13" s="64">
        <v>0</v>
      </c>
      <c r="R13" s="64"/>
      <c r="S13" s="200">
        <v>0</v>
      </c>
      <c r="T13" s="155"/>
      <c r="U13" s="63"/>
      <c r="V13" s="64">
        <v>39</v>
      </c>
      <c r="W13" s="64"/>
      <c r="X13" s="200">
        <v>1.6500000000000001E-2</v>
      </c>
      <c r="Y13" s="155"/>
      <c r="Z13" s="63"/>
      <c r="AA13" s="64">
        <v>19</v>
      </c>
      <c r="AB13" s="64"/>
      <c r="AC13" s="200">
        <v>8.0000000000000002E-3</v>
      </c>
      <c r="AD13" s="155"/>
      <c r="AE13" s="153"/>
      <c r="AF13" s="140">
        <v>92</v>
      </c>
      <c r="AG13" s="140"/>
      <c r="AH13" s="200">
        <v>4.3999999999999997E-2</v>
      </c>
      <c r="AI13" s="140"/>
      <c r="AJ13" s="153"/>
      <c r="AK13" s="140">
        <v>32</v>
      </c>
      <c r="AL13" s="140"/>
      <c r="AM13" s="200">
        <v>1.5299999999999999E-2</v>
      </c>
      <c r="AN13" s="156"/>
      <c r="AO13" s="221">
        <v>8.3799999999999999E-2</v>
      </c>
      <c r="AP13" s="223">
        <v>500</v>
      </c>
      <c r="AQ13" s="223">
        <v>449</v>
      </c>
      <c r="AR13" s="235">
        <v>0.89800000000000002</v>
      </c>
      <c r="AS13" s="223">
        <v>256</v>
      </c>
      <c r="AT13" s="235">
        <v>0.51200000000000001</v>
      </c>
      <c r="AU13" s="223">
        <v>233</v>
      </c>
      <c r="AV13" s="232">
        <v>0.46600000000000003</v>
      </c>
      <c r="AW13" s="223">
        <v>322</v>
      </c>
      <c r="AX13" s="223">
        <v>287</v>
      </c>
      <c r="AY13" s="235">
        <v>0.89100000000000001</v>
      </c>
      <c r="AZ13" s="223">
        <v>185</v>
      </c>
      <c r="BA13" s="235">
        <v>0.57499999999999996</v>
      </c>
      <c r="BB13" s="223">
        <v>172</v>
      </c>
      <c r="BC13" s="232">
        <v>0.53400000000000003</v>
      </c>
    </row>
    <row r="14" spans="1:78" x14ac:dyDescent="0.25">
      <c r="A14" s="226">
        <v>1</v>
      </c>
      <c r="B14" s="211" t="s">
        <v>129</v>
      </c>
      <c r="C14" s="211">
        <v>3572</v>
      </c>
      <c r="D14" s="211" t="s">
        <v>191</v>
      </c>
      <c r="E14" s="211">
        <v>931</v>
      </c>
      <c r="F14" s="211">
        <v>955</v>
      </c>
      <c r="G14" s="211"/>
      <c r="H14" s="220" t="str">
        <f>HYPERLINK("https://map.geo.admin.ch/?zoom=7&amp;E=736900&amp;N=184900&amp;layers=ch.kantone.cadastralwebmap-farbe,ch.swisstopo.amtliches-strassenverzeichnis,ch.bfs.gebaeude_wohnungs_register,KML||https://tinyurl.com/yy7ya4g9/GR/3572_bdg_erw.kml","KML building")</f>
        <v>KML building</v>
      </c>
      <c r="I14" s="154">
        <v>0</v>
      </c>
      <c r="J14" s="242" t="s">
        <v>772</v>
      </c>
      <c r="K14" s="63">
        <v>0</v>
      </c>
      <c r="L14" s="64">
        <v>0</v>
      </c>
      <c r="M14" s="64"/>
      <c r="N14" s="200">
        <v>0</v>
      </c>
      <c r="O14" s="155"/>
      <c r="P14" s="63"/>
      <c r="Q14" s="64">
        <v>0</v>
      </c>
      <c r="R14" s="64"/>
      <c r="S14" s="200">
        <v>0</v>
      </c>
      <c r="T14" s="155"/>
      <c r="U14" s="63"/>
      <c r="V14" s="64">
        <v>0</v>
      </c>
      <c r="W14" s="64"/>
      <c r="X14" s="200">
        <v>0</v>
      </c>
      <c r="Y14" s="155"/>
      <c r="Z14" s="63"/>
      <c r="AA14" s="64">
        <v>0</v>
      </c>
      <c r="AB14" s="64"/>
      <c r="AC14" s="200">
        <v>0</v>
      </c>
      <c r="AD14" s="155"/>
      <c r="AE14" s="153"/>
      <c r="AF14" s="140">
        <v>0</v>
      </c>
      <c r="AG14" s="140"/>
      <c r="AH14" s="200">
        <v>0</v>
      </c>
      <c r="AI14" s="140"/>
      <c r="AJ14" s="153"/>
      <c r="AK14" s="140">
        <v>0</v>
      </c>
      <c r="AL14" s="140"/>
      <c r="AM14" s="200">
        <v>0</v>
      </c>
      <c r="AN14" s="156"/>
      <c r="AO14" s="221">
        <v>0</v>
      </c>
      <c r="AP14" s="223">
        <v>431</v>
      </c>
      <c r="AQ14" s="223">
        <v>425</v>
      </c>
      <c r="AR14" s="235">
        <v>0.98599999999999999</v>
      </c>
      <c r="AS14" s="223">
        <v>422</v>
      </c>
      <c r="AT14" s="235">
        <v>0.97899999999999998</v>
      </c>
      <c r="AU14" s="223">
        <v>421</v>
      </c>
      <c r="AV14" s="232">
        <v>0.97699999999999998</v>
      </c>
      <c r="AW14" s="223">
        <v>303</v>
      </c>
      <c r="AX14" s="223">
        <v>297</v>
      </c>
      <c r="AY14" s="235">
        <v>0.98</v>
      </c>
      <c r="AZ14" s="223">
        <v>296</v>
      </c>
      <c r="BA14" s="235">
        <v>0.97699999999999998</v>
      </c>
      <c r="BB14" s="223">
        <v>295</v>
      </c>
      <c r="BC14" s="232">
        <v>0.97399999999999998</v>
      </c>
    </row>
    <row r="15" spans="1:78" x14ac:dyDescent="0.25">
      <c r="A15" s="226">
        <v>1</v>
      </c>
      <c r="B15" s="211" t="s">
        <v>129</v>
      </c>
      <c r="C15" s="211">
        <v>3575</v>
      </c>
      <c r="D15" s="211" t="s">
        <v>192</v>
      </c>
      <c r="E15" s="211">
        <v>1388</v>
      </c>
      <c r="F15" s="211">
        <v>1475</v>
      </c>
      <c r="G15" s="211"/>
      <c r="H15" s="220" t="str">
        <f>HYPERLINK("https://map.geo.admin.ch/?zoom=7&amp;E=738800&amp;N=185400&amp;layers=ch.kantone.cadastralwebmap-farbe,ch.swisstopo.amtliches-strassenverzeichnis,ch.bfs.gebaeude_wohnungs_register,KML||https://tinyurl.com/yy7ya4g9/GR/3575_bdg_erw.kml","KML building")</f>
        <v>KML building</v>
      </c>
      <c r="I15" s="154">
        <v>0</v>
      </c>
      <c r="J15" s="242" t="s">
        <v>773</v>
      </c>
      <c r="K15" s="63">
        <v>0</v>
      </c>
      <c r="L15" s="64">
        <v>0</v>
      </c>
      <c r="M15" s="64"/>
      <c r="N15" s="200">
        <v>0</v>
      </c>
      <c r="O15" s="155"/>
      <c r="P15" s="63"/>
      <c r="Q15" s="64">
        <v>0</v>
      </c>
      <c r="R15" s="64"/>
      <c r="S15" s="200">
        <v>0</v>
      </c>
      <c r="T15" s="155"/>
      <c r="U15" s="63"/>
      <c r="V15" s="64">
        <v>0</v>
      </c>
      <c r="W15" s="64"/>
      <c r="X15" s="200">
        <v>0</v>
      </c>
      <c r="Y15" s="155"/>
      <c r="Z15" s="63"/>
      <c r="AA15" s="64">
        <v>0</v>
      </c>
      <c r="AB15" s="64"/>
      <c r="AC15" s="200">
        <v>0</v>
      </c>
      <c r="AD15" s="155"/>
      <c r="AE15" s="153"/>
      <c r="AF15" s="140">
        <v>5</v>
      </c>
      <c r="AG15" s="140"/>
      <c r="AH15" s="200">
        <v>3.5999999999999999E-3</v>
      </c>
      <c r="AI15" s="140"/>
      <c r="AJ15" s="153"/>
      <c r="AK15" s="140">
        <v>3</v>
      </c>
      <c r="AL15" s="140"/>
      <c r="AM15" s="200">
        <v>2.2000000000000001E-3</v>
      </c>
      <c r="AN15" s="156"/>
      <c r="AO15" s="221">
        <v>5.7999999999999996E-3</v>
      </c>
      <c r="AP15" s="223">
        <v>377</v>
      </c>
      <c r="AQ15" s="223">
        <v>366</v>
      </c>
      <c r="AR15" s="235">
        <v>0.97099999999999997</v>
      </c>
      <c r="AS15" s="223">
        <v>301</v>
      </c>
      <c r="AT15" s="235">
        <v>0.79800000000000004</v>
      </c>
      <c r="AU15" s="223">
        <v>296</v>
      </c>
      <c r="AV15" s="232">
        <v>0.78500000000000003</v>
      </c>
      <c r="AW15" s="223">
        <v>290</v>
      </c>
      <c r="AX15" s="223">
        <v>279</v>
      </c>
      <c r="AY15" s="235">
        <v>0.96199999999999997</v>
      </c>
      <c r="AZ15" s="223">
        <v>230</v>
      </c>
      <c r="BA15" s="235">
        <v>0.79300000000000004</v>
      </c>
      <c r="BB15" s="223">
        <v>225</v>
      </c>
      <c r="BC15" s="232">
        <v>0.77600000000000002</v>
      </c>
    </row>
    <row r="16" spans="1:78" x14ac:dyDescent="0.25">
      <c r="A16" s="226">
        <v>1</v>
      </c>
      <c r="B16" s="211" t="s">
        <v>129</v>
      </c>
      <c r="C16" s="211">
        <v>3581</v>
      </c>
      <c r="D16" s="211" t="s">
        <v>193</v>
      </c>
      <c r="E16" s="211">
        <v>596</v>
      </c>
      <c r="F16" s="211">
        <v>614</v>
      </c>
      <c r="G16" s="211"/>
      <c r="H16" s="220" t="str">
        <f>HYPERLINK("https://map.geo.admin.ch/?zoom=7&amp;E=738700&amp;N=183800&amp;layers=ch.kantone.cadastralwebmap-farbe,ch.swisstopo.amtliches-strassenverzeichnis,ch.bfs.gebaeude_wohnungs_register,KML||https://tinyurl.com/yy7ya4g9/GR/3581_bdg_erw.kml","KML building")</f>
        <v>KML building</v>
      </c>
      <c r="I16" s="154">
        <v>0</v>
      </c>
      <c r="J16" s="242" t="s">
        <v>774</v>
      </c>
      <c r="K16" s="63">
        <v>0</v>
      </c>
      <c r="L16" s="64">
        <v>0</v>
      </c>
      <c r="M16" s="64"/>
      <c r="N16" s="200">
        <v>0</v>
      </c>
      <c r="O16" s="155"/>
      <c r="P16" s="63"/>
      <c r="Q16" s="64">
        <v>0</v>
      </c>
      <c r="R16" s="64"/>
      <c r="S16" s="200">
        <v>0</v>
      </c>
      <c r="T16" s="155"/>
      <c r="U16" s="63"/>
      <c r="V16" s="64">
        <v>0</v>
      </c>
      <c r="W16" s="64"/>
      <c r="X16" s="200">
        <v>0</v>
      </c>
      <c r="Y16" s="155"/>
      <c r="Z16" s="63"/>
      <c r="AA16" s="64">
        <v>0</v>
      </c>
      <c r="AB16" s="64"/>
      <c r="AC16" s="200">
        <v>0</v>
      </c>
      <c r="AD16" s="155"/>
      <c r="AE16" s="153"/>
      <c r="AF16" s="140">
        <v>0</v>
      </c>
      <c r="AG16" s="140"/>
      <c r="AH16" s="200">
        <v>0</v>
      </c>
      <c r="AI16" s="140"/>
      <c r="AJ16" s="153"/>
      <c r="AK16" s="140">
        <v>0</v>
      </c>
      <c r="AL16" s="140"/>
      <c r="AM16" s="200">
        <v>0</v>
      </c>
      <c r="AN16" s="156"/>
      <c r="AO16" s="221">
        <v>0</v>
      </c>
      <c r="AP16" s="223">
        <v>215</v>
      </c>
      <c r="AQ16" s="223">
        <v>205</v>
      </c>
      <c r="AR16" s="235">
        <v>0.95299999999999996</v>
      </c>
      <c r="AS16" s="223">
        <v>209</v>
      </c>
      <c r="AT16" s="235">
        <v>0.97199999999999998</v>
      </c>
      <c r="AU16" s="223">
        <v>201</v>
      </c>
      <c r="AV16" s="232">
        <v>0.93500000000000005</v>
      </c>
      <c r="AW16" s="223">
        <v>147</v>
      </c>
      <c r="AX16" s="223">
        <v>137</v>
      </c>
      <c r="AY16" s="235">
        <v>0.93200000000000005</v>
      </c>
      <c r="AZ16" s="223">
        <v>142</v>
      </c>
      <c r="BA16" s="235">
        <v>0.96599999999999997</v>
      </c>
      <c r="BB16" s="223">
        <v>134</v>
      </c>
      <c r="BC16" s="232">
        <v>0.91200000000000003</v>
      </c>
    </row>
    <row r="17" spans="1:55" x14ac:dyDescent="0.25">
      <c r="A17" s="226">
        <v>1</v>
      </c>
      <c r="B17" s="211" t="s">
        <v>129</v>
      </c>
      <c r="C17" s="211">
        <v>3582</v>
      </c>
      <c r="D17" s="211" t="s">
        <v>194</v>
      </c>
      <c r="E17" s="211">
        <v>508</v>
      </c>
      <c r="F17" s="211">
        <v>525</v>
      </c>
      <c r="G17" s="211"/>
      <c r="H17" s="220" t="str">
        <f>HYPERLINK("https://map.geo.admin.ch/?zoom=7&amp;E=736700&amp;N=183500&amp;layers=ch.kantone.cadastralwebmap-farbe,ch.swisstopo.amtliches-strassenverzeichnis,ch.bfs.gebaeude_wohnungs_register,KML||https://tinyurl.com/yy7ya4g9/GR/3582_bdg_erw.kml","KML building")</f>
        <v>KML building</v>
      </c>
      <c r="I17" s="154">
        <v>1</v>
      </c>
      <c r="J17" s="242" t="s">
        <v>775</v>
      </c>
      <c r="K17" s="63">
        <v>1.968503937007874E-3</v>
      </c>
      <c r="L17" s="64">
        <v>0</v>
      </c>
      <c r="M17" s="64"/>
      <c r="N17" s="200">
        <v>0</v>
      </c>
      <c r="O17" s="155"/>
      <c r="P17" s="63"/>
      <c r="Q17" s="64">
        <v>0</v>
      </c>
      <c r="R17" s="64"/>
      <c r="S17" s="200">
        <v>0</v>
      </c>
      <c r="T17" s="155"/>
      <c r="U17" s="63"/>
      <c r="V17" s="64">
        <v>0</v>
      </c>
      <c r="W17" s="64"/>
      <c r="X17" s="200">
        <v>0</v>
      </c>
      <c r="Y17" s="155"/>
      <c r="Z17" s="63"/>
      <c r="AA17" s="64">
        <v>0</v>
      </c>
      <c r="AB17" s="64"/>
      <c r="AC17" s="200">
        <v>0</v>
      </c>
      <c r="AD17" s="155"/>
      <c r="AE17" s="153"/>
      <c r="AF17" s="140">
        <v>0</v>
      </c>
      <c r="AG17" s="140"/>
      <c r="AH17" s="200">
        <v>0</v>
      </c>
      <c r="AI17" s="140"/>
      <c r="AJ17" s="153"/>
      <c r="AK17" s="140">
        <v>0</v>
      </c>
      <c r="AL17" s="140"/>
      <c r="AM17" s="200">
        <v>0</v>
      </c>
      <c r="AN17" s="156"/>
      <c r="AO17" s="221">
        <v>0</v>
      </c>
      <c r="AP17" s="223">
        <v>249</v>
      </c>
      <c r="AQ17" s="223">
        <v>249</v>
      </c>
      <c r="AR17" s="235">
        <v>1</v>
      </c>
      <c r="AS17" s="223">
        <v>238</v>
      </c>
      <c r="AT17" s="235">
        <v>0.95599999999999996</v>
      </c>
      <c r="AU17" s="223">
        <v>238</v>
      </c>
      <c r="AV17" s="232">
        <v>0.95599999999999996</v>
      </c>
      <c r="AW17" s="223">
        <v>190</v>
      </c>
      <c r="AX17" s="223">
        <v>190</v>
      </c>
      <c r="AY17" s="235">
        <v>1</v>
      </c>
      <c r="AZ17" s="223">
        <v>186</v>
      </c>
      <c r="BA17" s="235">
        <v>0.97899999999999998</v>
      </c>
      <c r="BB17" s="223">
        <v>186</v>
      </c>
      <c r="BC17" s="232">
        <v>0.97899999999999998</v>
      </c>
    </row>
    <row r="18" spans="1:55" x14ac:dyDescent="0.25">
      <c r="A18" s="226">
        <v>2</v>
      </c>
      <c r="B18" s="211" t="s">
        <v>129</v>
      </c>
      <c r="C18" s="211">
        <v>3603</v>
      </c>
      <c r="D18" s="211" t="s">
        <v>195</v>
      </c>
      <c r="E18" s="211">
        <v>428</v>
      </c>
      <c r="F18" s="211">
        <v>449</v>
      </c>
      <c r="G18" s="211"/>
      <c r="H18" s="220" t="str">
        <f>HYPERLINK("https://map.geo.admin.ch/?zoom=7&amp;E=733400&amp;N=164300&amp;layers=ch.kantone.cadastralwebmap-farbe,ch.swisstopo.amtliches-strassenverzeichnis,ch.bfs.gebaeude_wohnungs_register,KML||https://tinyurl.com/yy7ya4g9/GR/3603_bdg_erw.kml","KML building")</f>
        <v>KML building</v>
      </c>
      <c r="I18" s="154">
        <v>939</v>
      </c>
      <c r="J18" s="242" t="s">
        <v>776</v>
      </c>
      <c r="K18" s="63">
        <v>2.19392523364486</v>
      </c>
      <c r="L18" s="64">
        <v>0</v>
      </c>
      <c r="M18" s="64"/>
      <c r="N18" s="200">
        <v>0</v>
      </c>
      <c r="O18" s="155"/>
      <c r="P18" s="63"/>
      <c r="Q18" s="64">
        <v>0</v>
      </c>
      <c r="R18" s="64"/>
      <c r="S18" s="200">
        <v>0</v>
      </c>
      <c r="T18" s="155"/>
      <c r="U18" s="63"/>
      <c r="V18" s="64">
        <v>0</v>
      </c>
      <c r="W18" s="64"/>
      <c r="X18" s="200">
        <v>0</v>
      </c>
      <c r="Y18" s="155"/>
      <c r="Z18" s="63"/>
      <c r="AA18" s="64">
        <v>0</v>
      </c>
      <c r="AB18" s="64"/>
      <c r="AC18" s="200">
        <v>0</v>
      </c>
      <c r="AD18" s="155"/>
      <c r="AE18" s="153"/>
      <c r="AF18" s="140">
        <v>2</v>
      </c>
      <c r="AG18" s="140"/>
      <c r="AH18" s="200">
        <v>4.7000000000000002E-3</v>
      </c>
      <c r="AI18" s="140"/>
      <c r="AJ18" s="153"/>
      <c r="AK18" s="140">
        <v>2</v>
      </c>
      <c r="AL18" s="140"/>
      <c r="AM18" s="200">
        <v>4.7000000000000002E-3</v>
      </c>
      <c r="AN18" s="156"/>
      <c r="AO18" s="221">
        <v>9.4000000000000004E-3</v>
      </c>
      <c r="AP18" s="223">
        <v>53</v>
      </c>
      <c r="AQ18" s="223">
        <v>34</v>
      </c>
      <c r="AR18" s="235">
        <v>0.64200000000000002</v>
      </c>
      <c r="AS18" s="223">
        <v>16</v>
      </c>
      <c r="AT18" s="235">
        <v>0.30199999999999999</v>
      </c>
      <c r="AU18" s="223">
        <v>13</v>
      </c>
      <c r="AV18" s="232">
        <v>0.245</v>
      </c>
      <c r="AW18" s="223">
        <v>45</v>
      </c>
      <c r="AX18" s="223">
        <v>26</v>
      </c>
      <c r="AY18" s="235">
        <v>0.57799999999999996</v>
      </c>
      <c r="AZ18" s="223">
        <v>14</v>
      </c>
      <c r="BA18" s="235">
        <v>0.311</v>
      </c>
      <c r="BB18" s="223">
        <v>11</v>
      </c>
      <c r="BC18" s="232">
        <v>0.24399999999999999</v>
      </c>
    </row>
    <row r="19" spans="1:55" x14ac:dyDescent="0.25">
      <c r="A19" s="226">
        <v>2</v>
      </c>
      <c r="B19" s="211" t="s">
        <v>129</v>
      </c>
      <c r="C19" s="211">
        <v>3618</v>
      </c>
      <c r="D19" s="211" t="s">
        <v>196</v>
      </c>
      <c r="E19" s="211">
        <v>1629</v>
      </c>
      <c r="F19" s="211">
        <v>1818</v>
      </c>
      <c r="G19" s="211"/>
      <c r="H19" s="220" t="str">
        <f>HYPERLINK("https://map.geo.admin.ch/?zoom=7&amp;E=732700&amp;N=175500&amp;layers=ch.kantone.cadastralwebmap-farbe,ch.swisstopo.amtliches-strassenverzeichnis,ch.bfs.gebaeude_wohnungs_register,KML||https://tinyurl.com/yy7ya4g9/GR/3618_bdg_erw.kml","KML building")</f>
        <v>KML building</v>
      </c>
      <c r="I19" s="154">
        <v>2658</v>
      </c>
      <c r="J19" s="242" t="s">
        <v>777</v>
      </c>
      <c r="K19" s="63">
        <v>1.6316758747697975</v>
      </c>
      <c r="L19" s="64">
        <v>0</v>
      </c>
      <c r="M19" s="64"/>
      <c r="N19" s="200">
        <v>0</v>
      </c>
      <c r="O19" s="155"/>
      <c r="P19" s="63"/>
      <c r="Q19" s="64">
        <v>0</v>
      </c>
      <c r="R19" s="64"/>
      <c r="S19" s="200">
        <v>0</v>
      </c>
      <c r="T19" s="155"/>
      <c r="U19" s="63"/>
      <c r="V19" s="64">
        <v>1</v>
      </c>
      <c r="W19" s="64"/>
      <c r="X19" s="200">
        <v>5.9999999999999995E-4</v>
      </c>
      <c r="Y19" s="155"/>
      <c r="Z19" s="63"/>
      <c r="AA19" s="64">
        <v>26</v>
      </c>
      <c r="AB19" s="64"/>
      <c r="AC19" s="200">
        <v>1.43E-2</v>
      </c>
      <c r="AD19" s="155"/>
      <c r="AE19" s="153"/>
      <c r="AF19" s="140">
        <v>22</v>
      </c>
      <c r="AG19" s="140"/>
      <c r="AH19" s="200">
        <v>1.35E-2</v>
      </c>
      <c r="AI19" s="140"/>
      <c r="AJ19" s="153"/>
      <c r="AK19" s="140">
        <v>18</v>
      </c>
      <c r="AL19" s="140"/>
      <c r="AM19" s="200">
        <v>1.0999999999999999E-2</v>
      </c>
      <c r="AN19" s="156"/>
      <c r="AO19" s="221">
        <v>3.9400000000000004E-2</v>
      </c>
      <c r="AP19" s="223">
        <v>211</v>
      </c>
      <c r="AQ19" s="223">
        <v>174</v>
      </c>
      <c r="AR19" s="235">
        <v>0.82499999999999996</v>
      </c>
      <c r="AS19" s="223">
        <v>155</v>
      </c>
      <c r="AT19" s="235">
        <v>0.73499999999999999</v>
      </c>
      <c r="AU19" s="223">
        <v>134</v>
      </c>
      <c r="AV19" s="232">
        <v>0.63500000000000001</v>
      </c>
      <c r="AW19" s="223">
        <v>191</v>
      </c>
      <c r="AX19" s="223">
        <v>157</v>
      </c>
      <c r="AY19" s="235">
        <v>0.82199999999999995</v>
      </c>
      <c r="AZ19" s="223">
        <v>142</v>
      </c>
      <c r="BA19" s="235">
        <v>0.74299999999999999</v>
      </c>
      <c r="BB19" s="223">
        <v>122</v>
      </c>
      <c r="BC19" s="232">
        <v>0.63900000000000001</v>
      </c>
    </row>
    <row r="20" spans="1:55" x14ac:dyDescent="0.25">
      <c r="A20" s="226">
        <v>2</v>
      </c>
      <c r="B20" s="211" t="s">
        <v>129</v>
      </c>
      <c r="C20" s="211">
        <v>3619</v>
      </c>
      <c r="D20" s="211" t="s">
        <v>197</v>
      </c>
      <c r="E20" s="211">
        <v>2294</v>
      </c>
      <c r="F20" s="211">
        <v>2548</v>
      </c>
      <c r="G20" s="211"/>
      <c r="H20" s="220" t="str">
        <f>HYPERLINK("https://map.geo.admin.ch/?zoom=7&amp;E=734900&amp;N=181900&amp;layers=ch.kantone.cadastralwebmap-farbe,ch.swisstopo.amtliches-strassenverzeichnis,ch.bfs.gebaeude_wohnungs_register,KML||https://tinyurl.com/yy7ya4g9/GR/3619_bdg_erw.kml","KML building")</f>
        <v>KML building</v>
      </c>
      <c r="I20" s="154">
        <v>2266</v>
      </c>
      <c r="J20" s="242" t="s">
        <v>778</v>
      </c>
      <c r="K20" s="63">
        <v>0.98779424585876197</v>
      </c>
      <c r="L20" s="64">
        <v>0</v>
      </c>
      <c r="M20" s="64"/>
      <c r="N20" s="200">
        <v>0</v>
      </c>
      <c r="O20" s="155"/>
      <c r="P20" s="63"/>
      <c r="Q20" s="64">
        <v>0</v>
      </c>
      <c r="R20" s="64"/>
      <c r="S20" s="200">
        <v>0</v>
      </c>
      <c r="T20" s="155"/>
      <c r="U20" s="63"/>
      <c r="V20" s="64">
        <v>8</v>
      </c>
      <c r="W20" s="64"/>
      <c r="X20" s="200">
        <v>3.0999999999999999E-3</v>
      </c>
      <c r="Y20" s="155"/>
      <c r="Z20" s="63"/>
      <c r="AA20" s="64">
        <v>0</v>
      </c>
      <c r="AB20" s="64"/>
      <c r="AC20" s="200">
        <v>0</v>
      </c>
      <c r="AD20" s="155"/>
      <c r="AE20" s="153"/>
      <c r="AF20" s="140">
        <v>3</v>
      </c>
      <c r="AG20" s="140"/>
      <c r="AH20" s="200">
        <v>1.2999999999999999E-3</v>
      </c>
      <c r="AI20" s="140"/>
      <c r="AJ20" s="153"/>
      <c r="AK20" s="140">
        <v>25</v>
      </c>
      <c r="AL20" s="140"/>
      <c r="AM20" s="200">
        <v>1.09E-2</v>
      </c>
      <c r="AN20" s="156"/>
      <c r="AO20" s="221">
        <v>1.5299999999999999E-2</v>
      </c>
      <c r="AP20" s="223">
        <v>429</v>
      </c>
      <c r="AQ20" s="223">
        <v>376</v>
      </c>
      <c r="AR20" s="235">
        <v>0.876</v>
      </c>
      <c r="AS20" s="223">
        <v>262</v>
      </c>
      <c r="AT20" s="235">
        <v>0.61099999999999999</v>
      </c>
      <c r="AU20" s="223">
        <v>244</v>
      </c>
      <c r="AV20" s="232">
        <v>0.56899999999999995</v>
      </c>
      <c r="AW20" s="223">
        <v>376</v>
      </c>
      <c r="AX20" s="223">
        <v>327</v>
      </c>
      <c r="AY20" s="235">
        <v>0.87</v>
      </c>
      <c r="AZ20" s="223">
        <v>235</v>
      </c>
      <c r="BA20" s="235">
        <v>0.625</v>
      </c>
      <c r="BB20" s="223">
        <v>220</v>
      </c>
      <c r="BC20" s="232">
        <v>0.58499999999999996</v>
      </c>
    </row>
    <row r="21" spans="1:55" x14ac:dyDescent="0.25">
      <c r="A21" s="226">
        <v>1</v>
      </c>
      <c r="B21" s="211" t="s">
        <v>129</v>
      </c>
      <c r="C21" s="211">
        <v>3633</v>
      </c>
      <c r="D21" s="211" t="s">
        <v>198</v>
      </c>
      <c r="E21" s="211">
        <v>236</v>
      </c>
      <c r="F21" s="211">
        <v>250</v>
      </c>
      <c r="G21" s="211"/>
      <c r="H21" s="220" t="str">
        <f>HYPERLINK("https://map.geo.admin.ch/?zoom=7&amp;E=753500&amp;N=176400&amp;layers=ch.kantone.cadastralwebmap-farbe,ch.swisstopo.amtliches-strassenverzeichnis,ch.bfs.gebaeude_wohnungs_register,KML||https://tinyurl.com/yy7ya4g9/GR/3633_bdg_erw.kml","KML building")</f>
        <v>KML building</v>
      </c>
      <c r="I21" s="154">
        <v>0</v>
      </c>
      <c r="J21" s="242" t="s">
        <v>779</v>
      </c>
      <c r="K21" s="63">
        <v>0</v>
      </c>
      <c r="L21" s="64">
        <v>0</v>
      </c>
      <c r="M21" s="64"/>
      <c r="N21" s="200">
        <v>0</v>
      </c>
      <c r="O21" s="155"/>
      <c r="P21" s="63"/>
      <c r="Q21" s="64">
        <v>0</v>
      </c>
      <c r="R21" s="64"/>
      <c r="S21" s="200">
        <v>0</v>
      </c>
      <c r="T21" s="155"/>
      <c r="U21" s="63"/>
      <c r="V21" s="64">
        <v>0</v>
      </c>
      <c r="W21" s="64"/>
      <c r="X21" s="200">
        <v>0</v>
      </c>
      <c r="Y21" s="155"/>
      <c r="Z21" s="63"/>
      <c r="AA21" s="64">
        <v>4</v>
      </c>
      <c r="AB21" s="64"/>
      <c r="AC21" s="200">
        <v>1.6E-2</v>
      </c>
      <c r="AD21" s="155"/>
      <c r="AE21" s="153"/>
      <c r="AF21" s="140">
        <v>1</v>
      </c>
      <c r="AG21" s="140"/>
      <c r="AH21" s="200">
        <v>4.1999999999999997E-3</v>
      </c>
      <c r="AI21" s="140"/>
      <c r="AJ21" s="153"/>
      <c r="AK21" s="140">
        <v>3</v>
      </c>
      <c r="AL21" s="140"/>
      <c r="AM21" s="200">
        <v>1.2699999999999999E-2</v>
      </c>
      <c r="AN21" s="156"/>
      <c r="AO21" s="230">
        <v>3.2899999999999999E-2</v>
      </c>
      <c r="AP21" s="223">
        <v>106</v>
      </c>
      <c r="AQ21" s="223">
        <v>99</v>
      </c>
      <c r="AR21" s="235">
        <v>0.93400000000000005</v>
      </c>
      <c r="AS21" s="223">
        <v>85</v>
      </c>
      <c r="AT21" s="235">
        <v>0.80200000000000005</v>
      </c>
      <c r="AU21" s="223">
        <v>83</v>
      </c>
      <c r="AV21" s="232">
        <v>0.78300000000000003</v>
      </c>
      <c r="AW21" s="223">
        <v>52</v>
      </c>
      <c r="AX21" s="223">
        <v>50</v>
      </c>
      <c r="AY21" s="235">
        <v>0.96199999999999997</v>
      </c>
      <c r="AZ21" s="223">
        <v>42</v>
      </c>
      <c r="BA21" s="235">
        <v>0.80800000000000005</v>
      </c>
      <c r="BB21" s="223">
        <v>40</v>
      </c>
      <c r="BC21" s="232">
        <v>0.76900000000000002</v>
      </c>
    </row>
    <row r="22" spans="1:55" x14ac:dyDescent="0.25">
      <c r="A22" s="226">
        <v>1</v>
      </c>
      <c r="B22" s="211" t="s">
        <v>129</v>
      </c>
      <c r="C22" s="211">
        <v>3637</v>
      </c>
      <c r="D22" s="211" t="s">
        <v>199</v>
      </c>
      <c r="E22" s="211">
        <v>241</v>
      </c>
      <c r="F22" s="211">
        <v>244</v>
      </c>
      <c r="G22" s="211"/>
      <c r="H22" s="220" t="str">
        <f>HYPERLINK("https://map.geo.admin.ch/?zoom=7&amp;E=751800&amp;N=181700&amp;layers=ch.kantone.cadastralwebmap-farbe,ch.swisstopo.amtliches-strassenverzeichnis,ch.bfs.gebaeude_wohnungs_register,KML||https://tinyurl.com/yy7ya4g9/GR/3637_bdg_erw.kml","KML building")</f>
        <v>KML building</v>
      </c>
      <c r="I22" s="154">
        <v>0</v>
      </c>
      <c r="J22" s="242" t="s">
        <v>780</v>
      </c>
      <c r="K22" s="63">
        <v>0</v>
      </c>
      <c r="L22" s="64">
        <v>0</v>
      </c>
      <c r="M22" s="64"/>
      <c r="N22" s="200">
        <v>0</v>
      </c>
      <c r="O22" s="155"/>
      <c r="P22" s="63"/>
      <c r="Q22" s="64">
        <v>0</v>
      </c>
      <c r="R22" s="64"/>
      <c r="S22" s="200">
        <v>0</v>
      </c>
      <c r="T22" s="155"/>
      <c r="U22" s="63"/>
      <c r="V22" s="64">
        <v>0</v>
      </c>
      <c r="W22" s="64"/>
      <c r="X22" s="200">
        <v>0</v>
      </c>
      <c r="Y22" s="155"/>
      <c r="Z22" s="63"/>
      <c r="AA22" s="64">
        <v>0</v>
      </c>
      <c r="AB22" s="64"/>
      <c r="AC22" s="200">
        <v>0</v>
      </c>
      <c r="AD22" s="155"/>
      <c r="AE22" s="153"/>
      <c r="AF22" s="140">
        <v>0</v>
      </c>
      <c r="AG22" s="140"/>
      <c r="AH22" s="200">
        <v>0</v>
      </c>
      <c r="AI22" s="140"/>
      <c r="AJ22" s="153"/>
      <c r="AK22" s="140">
        <v>1</v>
      </c>
      <c r="AL22" s="140"/>
      <c r="AM22" s="200">
        <v>4.1000000000000003E-3</v>
      </c>
      <c r="AN22" s="156"/>
      <c r="AO22" s="230">
        <v>4.1000000000000003E-3</v>
      </c>
      <c r="AP22" s="223">
        <v>138</v>
      </c>
      <c r="AQ22" s="223">
        <v>114</v>
      </c>
      <c r="AR22" s="235">
        <v>0.82599999999999996</v>
      </c>
      <c r="AS22" s="223">
        <v>113</v>
      </c>
      <c r="AT22" s="235">
        <v>0.81899999999999995</v>
      </c>
      <c r="AU22" s="223">
        <v>109</v>
      </c>
      <c r="AV22" s="232">
        <v>0.79</v>
      </c>
      <c r="AW22" s="223">
        <v>74</v>
      </c>
      <c r="AX22" s="223">
        <v>68</v>
      </c>
      <c r="AY22" s="235">
        <v>0.91900000000000004</v>
      </c>
      <c r="AZ22" s="223">
        <v>68</v>
      </c>
      <c r="BA22" s="235">
        <v>0.91900000000000004</v>
      </c>
      <c r="BB22" s="223">
        <v>64</v>
      </c>
      <c r="BC22" s="232">
        <v>0.86499999999999999</v>
      </c>
    </row>
    <row r="23" spans="1:55" x14ac:dyDescent="0.25">
      <c r="A23" s="226">
        <v>1</v>
      </c>
      <c r="B23" s="211" t="s">
        <v>129</v>
      </c>
      <c r="C23" s="211">
        <v>3638</v>
      </c>
      <c r="D23" s="211" t="s">
        <v>200</v>
      </c>
      <c r="E23" s="211">
        <v>691</v>
      </c>
      <c r="F23" s="211">
        <v>700</v>
      </c>
      <c r="G23" s="211"/>
      <c r="H23" s="220" t="str">
        <f>HYPERLINK("https://map.geo.admin.ch/?zoom=7&amp;E=754500&amp;N=176000&amp;layers=ch.kantone.cadastralwebmap-farbe,ch.swisstopo.amtliches-strassenverzeichnis,ch.bfs.gebaeude_wohnungs_register,KML||https://tinyurl.com/yy7ya4g9/GR/3638_bdg_erw.kml","KML building")</f>
        <v>KML building</v>
      </c>
      <c r="I23" s="154">
        <v>0</v>
      </c>
      <c r="J23" s="242" t="s">
        <v>781</v>
      </c>
      <c r="K23" s="63">
        <v>0</v>
      </c>
      <c r="L23" s="64">
        <v>0</v>
      </c>
      <c r="M23" s="64"/>
      <c r="N23" s="200">
        <v>0</v>
      </c>
      <c r="O23" s="155"/>
      <c r="P23" s="63"/>
      <c r="Q23" s="64">
        <v>0</v>
      </c>
      <c r="R23" s="64"/>
      <c r="S23" s="200">
        <v>0</v>
      </c>
      <c r="T23" s="155"/>
      <c r="U23" s="63"/>
      <c r="V23" s="64">
        <v>0</v>
      </c>
      <c r="W23" s="64"/>
      <c r="X23" s="200">
        <v>0</v>
      </c>
      <c r="Y23" s="155"/>
      <c r="Z23" s="63"/>
      <c r="AA23" s="64">
        <v>0</v>
      </c>
      <c r="AB23" s="64"/>
      <c r="AC23" s="200">
        <v>0</v>
      </c>
      <c r="AD23" s="155"/>
      <c r="AE23" s="153"/>
      <c r="AF23" s="140">
        <v>0</v>
      </c>
      <c r="AG23" s="140"/>
      <c r="AH23" s="200">
        <v>0</v>
      </c>
      <c r="AI23" s="140"/>
      <c r="AJ23" s="153"/>
      <c r="AK23" s="140">
        <v>1</v>
      </c>
      <c r="AL23" s="140"/>
      <c r="AM23" s="200">
        <v>1.4E-3</v>
      </c>
      <c r="AN23" s="156"/>
      <c r="AO23" s="230">
        <v>1.4E-3</v>
      </c>
      <c r="AP23" s="223">
        <v>308</v>
      </c>
      <c r="AQ23" s="223">
        <v>282</v>
      </c>
      <c r="AR23" s="235">
        <v>0.91600000000000004</v>
      </c>
      <c r="AS23" s="223">
        <v>277</v>
      </c>
      <c r="AT23" s="235">
        <v>0.89900000000000002</v>
      </c>
      <c r="AU23" s="223">
        <v>275</v>
      </c>
      <c r="AV23" s="232">
        <v>0.89300000000000002</v>
      </c>
      <c r="AW23" s="223">
        <v>199</v>
      </c>
      <c r="AX23" s="223">
        <v>195</v>
      </c>
      <c r="AY23" s="235">
        <v>0.98</v>
      </c>
      <c r="AZ23" s="223">
        <v>193</v>
      </c>
      <c r="BA23" s="235">
        <v>0.97</v>
      </c>
      <c r="BB23" s="223">
        <v>191</v>
      </c>
      <c r="BC23" s="232">
        <v>0.96</v>
      </c>
    </row>
    <row r="24" spans="1:55" x14ac:dyDescent="0.25">
      <c r="A24" s="226">
        <v>1</v>
      </c>
      <c r="B24" s="211" t="s">
        <v>129</v>
      </c>
      <c r="C24" s="211">
        <v>3640</v>
      </c>
      <c r="D24" s="211" t="s">
        <v>201</v>
      </c>
      <c r="E24" s="211">
        <v>605</v>
      </c>
      <c r="F24" s="211">
        <v>654</v>
      </c>
      <c r="G24" s="211"/>
      <c r="H24" s="220" t="str">
        <f>HYPERLINK("https://map.geo.admin.ch/?zoom=7&amp;E=754100&amp;N=174100&amp;layers=ch.kantone.cadastralwebmap-farbe,ch.swisstopo.amtliches-strassenverzeichnis,ch.bfs.gebaeude_wohnungs_register,KML||https://tinyurl.com/yy7ya4g9/GR/3640_bdg_erw.kml","KML building")</f>
        <v>KML building</v>
      </c>
      <c r="I24" s="154">
        <v>0</v>
      </c>
      <c r="J24" s="242" t="s">
        <v>782</v>
      </c>
      <c r="K24" s="63">
        <v>0</v>
      </c>
      <c r="L24" s="64">
        <v>0</v>
      </c>
      <c r="M24" s="64"/>
      <c r="N24" s="200">
        <v>0</v>
      </c>
      <c r="O24" s="155"/>
      <c r="P24" s="63"/>
      <c r="Q24" s="64">
        <v>0</v>
      </c>
      <c r="R24" s="64"/>
      <c r="S24" s="200">
        <v>0</v>
      </c>
      <c r="T24" s="155"/>
      <c r="U24" s="63"/>
      <c r="V24" s="64">
        <v>0</v>
      </c>
      <c r="W24" s="64"/>
      <c r="X24" s="200">
        <v>0</v>
      </c>
      <c r="Y24" s="155"/>
      <c r="Z24" s="63"/>
      <c r="AA24" s="64">
        <v>0</v>
      </c>
      <c r="AB24" s="64"/>
      <c r="AC24" s="200">
        <v>0</v>
      </c>
      <c r="AD24" s="155"/>
      <c r="AE24" s="153"/>
      <c r="AF24" s="140">
        <v>1</v>
      </c>
      <c r="AG24" s="140"/>
      <c r="AH24" s="200">
        <v>1.6999999999999999E-3</v>
      </c>
      <c r="AI24" s="140"/>
      <c r="AJ24" s="153"/>
      <c r="AK24" s="140">
        <v>0</v>
      </c>
      <c r="AL24" s="140"/>
      <c r="AM24" s="200">
        <v>0</v>
      </c>
      <c r="AN24" s="156"/>
      <c r="AO24" s="230">
        <v>1.6999999999999999E-3</v>
      </c>
      <c r="AP24" s="223">
        <v>299</v>
      </c>
      <c r="AQ24" s="223">
        <v>284</v>
      </c>
      <c r="AR24" s="235">
        <v>0.95</v>
      </c>
      <c r="AS24" s="223">
        <v>269</v>
      </c>
      <c r="AT24" s="235">
        <v>0.9</v>
      </c>
      <c r="AU24" s="223">
        <v>266</v>
      </c>
      <c r="AV24" s="232">
        <v>0.89</v>
      </c>
      <c r="AW24" s="223">
        <v>179</v>
      </c>
      <c r="AX24" s="223">
        <v>170</v>
      </c>
      <c r="AY24" s="235">
        <v>0.95</v>
      </c>
      <c r="AZ24" s="223">
        <v>162</v>
      </c>
      <c r="BA24" s="235">
        <v>0.90500000000000003</v>
      </c>
      <c r="BB24" s="223">
        <v>159</v>
      </c>
      <c r="BC24" s="232">
        <v>0.88800000000000001</v>
      </c>
    </row>
    <row r="25" spans="1:55" x14ac:dyDescent="0.25">
      <c r="A25" s="226">
        <v>2</v>
      </c>
      <c r="B25" s="211" t="s">
        <v>129</v>
      </c>
      <c r="C25" s="211">
        <v>3661</v>
      </c>
      <c r="D25" s="211" t="s">
        <v>202</v>
      </c>
      <c r="E25" s="211">
        <v>1631</v>
      </c>
      <c r="F25" s="211">
        <v>1754</v>
      </c>
      <c r="G25" s="211"/>
      <c r="H25" s="220" t="str">
        <f>HYPERLINK("https://map.geo.admin.ch/?zoom=7&amp;E=752200&amp;N=176400&amp;layers=ch.kantone.cadastralwebmap-farbe,ch.swisstopo.amtliches-strassenverzeichnis,ch.bfs.gebaeude_wohnungs_register,KML||https://tinyurl.com/yy7ya4g9/GR/3661_bdg_erw.kml","KML building")</f>
        <v>KML building</v>
      </c>
      <c r="I25" s="154">
        <v>452</v>
      </c>
      <c r="J25" s="242" t="s">
        <v>783</v>
      </c>
      <c r="K25" s="63">
        <v>0.27713059472716123</v>
      </c>
      <c r="L25" s="64">
        <v>0</v>
      </c>
      <c r="M25" s="64"/>
      <c r="N25" s="200">
        <v>0</v>
      </c>
      <c r="O25" s="155"/>
      <c r="P25" s="63"/>
      <c r="Q25" s="64">
        <v>0</v>
      </c>
      <c r="R25" s="64"/>
      <c r="S25" s="200">
        <v>0</v>
      </c>
      <c r="T25" s="155"/>
      <c r="U25" s="63"/>
      <c r="V25" s="64">
        <v>3</v>
      </c>
      <c r="W25" s="64"/>
      <c r="X25" s="200">
        <v>1.6999999999999999E-3</v>
      </c>
      <c r="Y25" s="155"/>
      <c r="Z25" s="63"/>
      <c r="AA25" s="64">
        <v>6</v>
      </c>
      <c r="AB25" s="64"/>
      <c r="AC25" s="200">
        <v>3.3999999999999998E-3</v>
      </c>
      <c r="AD25" s="155"/>
      <c r="AE25" s="153"/>
      <c r="AF25" s="140">
        <v>30</v>
      </c>
      <c r="AG25" s="140"/>
      <c r="AH25" s="200">
        <v>1.84E-2</v>
      </c>
      <c r="AI25" s="140"/>
      <c r="AJ25" s="153"/>
      <c r="AK25" s="140">
        <v>19</v>
      </c>
      <c r="AL25" s="140"/>
      <c r="AM25" s="200">
        <v>1.1599999999999999E-2</v>
      </c>
      <c r="AN25" s="156"/>
      <c r="AO25" s="230">
        <v>3.5099999999999999E-2</v>
      </c>
      <c r="AP25" s="223">
        <v>553</v>
      </c>
      <c r="AQ25" s="223">
        <v>509</v>
      </c>
      <c r="AR25" s="235">
        <v>0.92</v>
      </c>
      <c r="AS25" s="223">
        <v>41</v>
      </c>
      <c r="AT25" s="235">
        <v>7.3999999999999996E-2</v>
      </c>
      <c r="AU25" s="223">
        <v>36</v>
      </c>
      <c r="AV25" s="232">
        <v>6.5000000000000002E-2</v>
      </c>
      <c r="AW25" s="223">
        <v>481</v>
      </c>
      <c r="AX25" s="223">
        <v>445</v>
      </c>
      <c r="AY25" s="235">
        <v>0.92500000000000004</v>
      </c>
      <c r="AZ25" s="223">
        <v>34</v>
      </c>
      <c r="BA25" s="235">
        <v>7.0999999999999994E-2</v>
      </c>
      <c r="BB25" s="223">
        <v>30</v>
      </c>
      <c r="BC25" s="232">
        <v>6.2E-2</v>
      </c>
    </row>
    <row r="26" spans="1:55" x14ac:dyDescent="0.25">
      <c r="A26" s="226">
        <v>1</v>
      </c>
      <c r="B26" s="211" t="s">
        <v>129</v>
      </c>
      <c r="C26" s="211">
        <v>3662</v>
      </c>
      <c r="D26" s="211" t="s">
        <v>203</v>
      </c>
      <c r="E26" s="211">
        <v>262</v>
      </c>
      <c r="F26" s="211">
        <v>263</v>
      </c>
      <c r="G26" s="211"/>
      <c r="H26" s="220" t="str">
        <f>HYPERLINK("https://map.geo.admin.ch/?zoom=7&amp;E=750600&amp;N=174300&amp;layers=ch.kantone.cadastralwebmap-farbe,ch.swisstopo.amtliches-strassenverzeichnis,ch.bfs.gebaeude_wohnungs_register,KML||https://tinyurl.com/yy7ya4g9/GR/3662_bdg_erw.kml","KML building")</f>
        <v>KML building</v>
      </c>
      <c r="I26" s="154">
        <v>0</v>
      </c>
      <c r="J26" s="241" t="s">
        <v>784</v>
      </c>
      <c r="K26" s="63">
        <v>0</v>
      </c>
      <c r="L26" s="64">
        <v>0</v>
      </c>
      <c r="M26" s="64"/>
      <c r="N26" s="200">
        <v>0</v>
      </c>
      <c r="O26" s="155"/>
      <c r="P26" s="63"/>
      <c r="Q26" s="64">
        <v>0</v>
      </c>
      <c r="R26" s="64"/>
      <c r="S26" s="200">
        <v>0</v>
      </c>
      <c r="T26" s="155"/>
      <c r="U26" s="63"/>
      <c r="V26" s="64">
        <v>0</v>
      </c>
      <c r="W26" s="64"/>
      <c r="X26" s="200">
        <v>0</v>
      </c>
      <c r="Y26" s="155"/>
      <c r="Z26" s="63"/>
      <c r="AA26" s="64">
        <v>0</v>
      </c>
      <c r="AB26" s="64"/>
      <c r="AC26" s="200">
        <v>0</v>
      </c>
      <c r="AD26" s="155"/>
      <c r="AE26" s="153"/>
      <c r="AF26" s="140">
        <v>0</v>
      </c>
      <c r="AG26" s="140"/>
      <c r="AH26" s="200">
        <v>0</v>
      </c>
      <c r="AI26" s="140"/>
      <c r="AJ26" s="153"/>
      <c r="AK26" s="140">
        <v>0</v>
      </c>
      <c r="AL26" s="140"/>
      <c r="AM26" s="200">
        <v>0</v>
      </c>
      <c r="AN26" s="156"/>
      <c r="AO26" s="230">
        <v>0</v>
      </c>
      <c r="AP26" s="223">
        <v>129</v>
      </c>
      <c r="AQ26" s="223">
        <v>128</v>
      </c>
      <c r="AR26" s="235">
        <v>0.99199999999999999</v>
      </c>
      <c r="AS26" s="223">
        <v>115</v>
      </c>
      <c r="AT26" s="235">
        <v>0.89100000000000001</v>
      </c>
      <c r="AU26" s="223">
        <v>115</v>
      </c>
      <c r="AV26" s="232">
        <v>0.89100000000000001</v>
      </c>
      <c r="AW26" s="223">
        <v>100</v>
      </c>
      <c r="AX26" s="223">
        <v>100</v>
      </c>
      <c r="AY26" s="235">
        <v>1</v>
      </c>
      <c r="AZ26" s="223">
        <v>92</v>
      </c>
      <c r="BA26" s="235">
        <v>0.92</v>
      </c>
      <c r="BB26" s="223">
        <v>92</v>
      </c>
      <c r="BC26" s="232">
        <v>0.92</v>
      </c>
    </row>
    <row r="27" spans="1:55" x14ac:dyDescent="0.25">
      <c r="A27" s="226">
        <v>1</v>
      </c>
      <c r="B27" s="211" t="s">
        <v>129</v>
      </c>
      <c r="C27" s="211">
        <v>3663</v>
      </c>
      <c r="D27" s="211" t="s">
        <v>204</v>
      </c>
      <c r="E27" s="211">
        <v>390</v>
      </c>
      <c r="F27" s="211">
        <v>394</v>
      </c>
      <c r="G27" s="211"/>
      <c r="H27" s="220" t="str">
        <f>HYPERLINK("https://map.geo.admin.ch/?zoom=7&amp;E=752000&amp;N=174200&amp;layers=ch.kantone.cadastralwebmap-farbe,ch.swisstopo.amtliches-strassenverzeichnis,ch.bfs.gebaeude_wohnungs_register,KML||https://tinyurl.com/yy7ya4g9/GR/3663_bdg_erw.kml","KML building")</f>
        <v>KML building</v>
      </c>
      <c r="I27" s="154">
        <v>0</v>
      </c>
      <c r="J27" s="242" t="s">
        <v>785</v>
      </c>
      <c r="K27" s="63">
        <v>0</v>
      </c>
      <c r="L27" s="64">
        <v>0</v>
      </c>
      <c r="M27" s="64"/>
      <c r="N27" s="200">
        <v>0</v>
      </c>
      <c r="O27" s="155"/>
      <c r="P27" s="63"/>
      <c r="Q27" s="64">
        <v>0</v>
      </c>
      <c r="R27" s="64"/>
      <c r="S27" s="200">
        <v>0</v>
      </c>
      <c r="T27" s="155"/>
      <c r="U27" s="63"/>
      <c r="V27" s="64">
        <v>0</v>
      </c>
      <c r="W27" s="64"/>
      <c r="X27" s="200">
        <v>0</v>
      </c>
      <c r="Y27" s="155"/>
      <c r="Z27" s="63"/>
      <c r="AA27" s="64">
        <v>0</v>
      </c>
      <c r="AB27" s="64"/>
      <c r="AC27" s="200">
        <v>0</v>
      </c>
      <c r="AD27" s="155"/>
      <c r="AE27" s="153"/>
      <c r="AF27" s="140">
        <v>2</v>
      </c>
      <c r="AG27" s="140"/>
      <c r="AH27" s="200">
        <v>5.1000000000000004E-3</v>
      </c>
      <c r="AI27" s="140"/>
      <c r="AJ27" s="153"/>
      <c r="AK27" s="140">
        <v>0</v>
      </c>
      <c r="AL27" s="140"/>
      <c r="AM27" s="200">
        <v>0</v>
      </c>
      <c r="AN27" s="156"/>
      <c r="AO27" s="230">
        <v>5.1000000000000004E-3</v>
      </c>
      <c r="AP27" s="223">
        <v>200</v>
      </c>
      <c r="AQ27" s="223">
        <v>188</v>
      </c>
      <c r="AR27" s="235">
        <v>0.94</v>
      </c>
      <c r="AS27" s="223">
        <v>183</v>
      </c>
      <c r="AT27" s="235">
        <v>0.91500000000000004</v>
      </c>
      <c r="AU27" s="223">
        <v>180</v>
      </c>
      <c r="AV27" s="232">
        <v>0.9</v>
      </c>
      <c r="AW27" s="223">
        <v>116</v>
      </c>
      <c r="AX27" s="223">
        <v>110</v>
      </c>
      <c r="AY27" s="235">
        <v>0.94799999999999995</v>
      </c>
      <c r="AZ27" s="223">
        <v>107</v>
      </c>
      <c r="BA27" s="235">
        <v>0.92200000000000004</v>
      </c>
      <c r="BB27" s="223">
        <v>104</v>
      </c>
      <c r="BC27" s="232">
        <v>0.89700000000000002</v>
      </c>
    </row>
    <row r="28" spans="1:55" x14ac:dyDescent="0.25">
      <c r="A28" s="226">
        <v>2</v>
      </c>
      <c r="B28" s="211" t="s">
        <v>129</v>
      </c>
      <c r="C28" s="211">
        <v>3668</v>
      </c>
      <c r="D28" s="211" t="s">
        <v>205</v>
      </c>
      <c r="E28" s="211">
        <v>1258</v>
      </c>
      <c r="F28" s="211">
        <v>1353</v>
      </c>
      <c r="G28" s="211"/>
      <c r="H28" s="220" t="str">
        <f>HYPERLINK("https://map.geo.admin.ch/?zoom=7&amp;E=752900&amp;N=173500&amp;layers=ch.kantone.cadastralwebmap-farbe,ch.swisstopo.amtliches-strassenverzeichnis,ch.bfs.gebaeude_wohnungs_register,KML||https://tinyurl.com/yy7ya4g9/GR/3668_bdg_erw.kml","KML building")</f>
        <v>KML building</v>
      </c>
      <c r="I28" s="154">
        <v>1</v>
      </c>
      <c r="J28" s="241" t="s">
        <v>786</v>
      </c>
      <c r="K28" s="63">
        <v>7.9491255961844202E-4</v>
      </c>
      <c r="L28" s="64">
        <v>0</v>
      </c>
      <c r="M28" s="64"/>
      <c r="N28" s="200">
        <v>0</v>
      </c>
      <c r="O28" s="155"/>
      <c r="P28" s="63"/>
      <c r="Q28" s="64">
        <v>0</v>
      </c>
      <c r="R28" s="64"/>
      <c r="S28" s="200">
        <v>0</v>
      </c>
      <c r="T28" s="155"/>
      <c r="U28" s="63"/>
      <c r="V28" s="64">
        <v>0</v>
      </c>
      <c r="W28" s="64"/>
      <c r="X28" s="200">
        <v>0</v>
      </c>
      <c r="Y28" s="155"/>
      <c r="Z28" s="63"/>
      <c r="AA28" s="64">
        <v>0</v>
      </c>
      <c r="AB28" s="64"/>
      <c r="AC28" s="200">
        <v>0</v>
      </c>
      <c r="AD28" s="155"/>
      <c r="AE28" s="153"/>
      <c r="AF28" s="140">
        <v>0</v>
      </c>
      <c r="AG28" s="140"/>
      <c r="AH28" s="200">
        <v>0</v>
      </c>
      <c r="AI28" s="140"/>
      <c r="AJ28" s="153"/>
      <c r="AK28" s="140">
        <v>0</v>
      </c>
      <c r="AL28" s="140"/>
      <c r="AM28" s="200">
        <v>0</v>
      </c>
      <c r="AN28" s="156"/>
      <c r="AO28" s="230">
        <v>0</v>
      </c>
      <c r="AP28" s="223">
        <v>558</v>
      </c>
      <c r="AQ28" s="223">
        <v>514</v>
      </c>
      <c r="AR28" s="235">
        <v>0.92100000000000004</v>
      </c>
      <c r="AS28" s="223">
        <v>508</v>
      </c>
      <c r="AT28" s="235">
        <v>0.91</v>
      </c>
      <c r="AU28" s="223">
        <v>504</v>
      </c>
      <c r="AV28" s="232">
        <v>0.90300000000000002</v>
      </c>
      <c r="AW28" s="223">
        <v>364</v>
      </c>
      <c r="AX28" s="223">
        <v>356</v>
      </c>
      <c r="AY28" s="235">
        <v>0.97799999999999998</v>
      </c>
      <c r="AZ28" s="223">
        <v>355</v>
      </c>
      <c r="BA28" s="235">
        <v>0.97499999999999998</v>
      </c>
      <c r="BB28" s="223">
        <v>351</v>
      </c>
      <c r="BC28" s="232">
        <v>0.96399999999999997</v>
      </c>
    </row>
    <row r="29" spans="1:55" x14ac:dyDescent="0.25">
      <c r="A29" s="226">
        <v>1</v>
      </c>
      <c r="B29" s="211" t="s">
        <v>129</v>
      </c>
      <c r="C29" s="211">
        <v>3669</v>
      </c>
      <c r="D29" s="211" t="s">
        <v>206</v>
      </c>
      <c r="E29" s="211">
        <v>478</v>
      </c>
      <c r="F29" s="211">
        <v>488</v>
      </c>
      <c r="G29" s="211"/>
      <c r="H29" s="220" t="str">
        <f>HYPERLINK("https://map.geo.admin.ch/?zoom=7&amp;E=748600&amp;N=172500&amp;layers=ch.kantone.cadastralwebmap-farbe,ch.swisstopo.amtliches-strassenverzeichnis,ch.bfs.gebaeude_wohnungs_register,KML||https://tinyurl.com/yy7ya4g9/GR/3669_bdg_erw.kml","KML building")</f>
        <v>KML building</v>
      </c>
      <c r="I29" s="154">
        <v>0</v>
      </c>
      <c r="J29" s="242" t="s">
        <v>787</v>
      </c>
      <c r="K29" s="63">
        <v>0</v>
      </c>
      <c r="L29" s="64">
        <v>0</v>
      </c>
      <c r="M29" s="64"/>
      <c r="N29" s="200">
        <v>0</v>
      </c>
      <c r="O29" s="155"/>
      <c r="P29" s="63"/>
      <c r="Q29" s="64">
        <v>0</v>
      </c>
      <c r="R29" s="64"/>
      <c r="S29" s="200">
        <v>0</v>
      </c>
      <c r="T29" s="155"/>
      <c r="U29" s="63"/>
      <c r="V29" s="64">
        <v>0</v>
      </c>
      <c r="W29" s="64"/>
      <c r="X29" s="200">
        <v>0</v>
      </c>
      <c r="Y29" s="155"/>
      <c r="Z29" s="63"/>
      <c r="AA29" s="64">
        <v>0</v>
      </c>
      <c r="AB29" s="64"/>
      <c r="AC29" s="200">
        <v>0</v>
      </c>
      <c r="AD29" s="157"/>
      <c r="AE29" s="153"/>
      <c r="AF29" s="140">
        <v>0</v>
      </c>
      <c r="AG29" s="140"/>
      <c r="AH29" s="200">
        <v>0</v>
      </c>
      <c r="AI29" s="140"/>
      <c r="AJ29" s="153"/>
      <c r="AK29" s="140">
        <v>0</v>
      </c>
      <c r="AL29" s="140"/>
      <c r="AM29" s="200">
        <v>0</v>
      </c>
      <c r="AN29" s="156"/>
      <c r="AO29" s="230">
        <v>0</v>
      </c>
      <c r="AP29" s="223">
        <v>268</v>
      </c>
      <c r="AQ29" s="223">
        <v>267</v>
      </c>
      <c r="AR29" s="235">
        <v>0.996</v>
      </c>
      <c r="AS29" s="223">
        <v>205</v>
      </c>
      <c r="AT29" s="235">
        <v>0.76500000000000001</v>
      </c>
      <c r="AU29" s="223">
        <v>205</v>
      </c>
      <c r="AV29" s="232">
        <v>0.76500000000000001</v>
      </c>
      <c r="AW29" s="223">
        <v>203</v>
      </c>
      <c r="AX29" s="223">
        <v>202</v>
      </c>
      <c r="AY29" s="235">
        <v>0.995</v>
      </c>
      <c r="AZ29" s="223">
        <v>165</v>
      </c>
      <c r="BA29" s="235">
        <v>0.81299999999999994</v>
      </c>
      <c r="BB29" s="223">
        <v>165</v>
      </c>
      <c r="BC29" s="232">
        <v>0.81299999999999994</v>
      </c>
    </row>
    <row r="30" spans="1:55" x14ac:dyDescent="0.25">
      <c r="A30" s="226">
        <v>1</v>
      </c>
      <c r="B30" s="211" t="s">
        <v>129</v>
      </c>
      <c r="C30" s="211">
        <v>3670</v>
      </c>
      <c r="D30" s="211" t="s">
        <v>207</v>
      </c>
      <c r="E30" s="211">
        <v>321</v>
      </c>
      <c r="F30" s="211">
        <v>363</v>
      </c>
      <c r="G30" s="211"/>
      <c r="H30" s="220" t="str">
        <f>HYPERLINK("https://map.geo.admin.ch/?zoom=7&amp;E=750200&amp;N=173000&amp;layers=ch.kantone.cadastralwebmap-farbe,ch.swisstopo.amtliches-strassenverzeichnis,ch.bfs.gebaeude_wohnungs_register,KML||https://tinyurl.com/yy7ya4g9/GR/3670_bdg_erw.kml","KML building")</f>
        <v>KML building</v>
      </c>
      <c r="I30" s="154">
        <v>0</v>
      </c>
      <c r="J30" s="242" t="s">
        <v>788</v>
      </c>
      <c r="K30" s="63">
        <v>0</v>
      </c>
      <c r="L30" s="64">
        <v>0</v>
      </c>
      <c r="M30" s="64"/>
      <c r="N30" s="200">
        <v>0</v>
      </c>
      <c r="O30" s="155"/>
      <c r="P30" s="63"/>
      <c r="Q30" s="64">
        <v>0</v>
      </c>
      <c r="R30" s="64"/>
      <c r="S30" s="200">
        <v>0</v>
      </c>
      <c r="T30" s="155"/>
      <c r="U30" s="63"/>
      <c r="V30" s="64">
        <v>0</v>
      </c>
      <c r="W30" s="64"/>
      <c r="X30" s="200">
        <v>0</v>
      </c>
      <c r="Y30" s="155"/>
      <c r="Z30" s="63"/>
      <c r="AA30" s="64">
        <v>0</v>
      </c>
      <c r="AB30" s="64"/>
      <c r="AC30" s="200">
        <v>0</v>
      </c>
      <c r="AD30" s="155"/>
      <c r="AE30" s="153"/>
      <c r="AF30" s="140">
        <v>0</v>
      </c>
      <c r="AG30" s="140"/>
      <c r="AH30" s="200">
        <v>0</v>
      </c>
      <c r="AI30" s="140"/>
      <c r="AJ30" s="153"/>
      <c r="AK30" s="140">
        <v>0</v>
      </c>
      <c r="AL30" s="140"/>
      <c r="AM30" s="200">
        <v>0</v>
      </c>
      <c r="AN30" s="156"/>
      <c r="AO30" s="230">
        <v>0</v>
      </c>
      <c r="AP30" s="223">
        <v>133</v>
      </c>
      <c r="AQ30" s="223">
        <v>131</v>
      </c>
      <c r="AR30" s="235">
        <v>0.98499999999999999</v>
      </c>
      <c r="AS30" s="223">
        <v>118</v>
      </c>
      <c r="AT30" s="235">
        <v>0.88700000000000001</v>
      </c>
      <c r="AU30" s="223">
        <v>116</v>
      </c>
      <c r="AV30" s="232">
        <v>0.872</v>
      </c>
      <c r="AW30" s="223">
        <v>76</v>
      </c>
      <c r="AX30" s="223">
        <v>74</v>
      </c>
      <c r="AY30" s="235">
        <v>0.97399999999999998</v>
      </c>
      <c r="AZ30" s="223">
        <v>74</v>
      </c>
      <c r="BA30" s="235">
        <v>0.97399999999999998</v>
      </c>
      <c r="BB30" s="223">
        <v>72</v>
      </c>
      <c r="BC30" s="232">
        <v>0.94699999999999995</v>
      </c>
    </row>
    <row r="31" spans="1:55" x14ac:dyDescent="0.25">
      <c r="A31" s="226">
        <v>2</v>
      </c>
      <c r="B31" s="211" t="s">
        <v>129</v>
      </c>
      <c r="C31" s="211">
        <v>3672</v>
      </c>
      <c r="D31" s="211" t="s">
        <v>208</v>
      </c>
      <c r="E31" s="211">
        <v>706</v>
      </c>
      <c r="F31" s="211">
        <v>740</v>
      </c>
      <c r="G31" s="211"/>
      <c r="H31" s="220" t="str">
        <f>HYPERLINK("https://map.geo.admin.ch/?zoom=7&amp;E=740800&amp;N=183500&amp;layers=ch.kantone.cadastralwebmap-farbe,ch.swisstopo.amtliches-strassenverzeichnis,ch.bfs.gebaeude_wohnungs_register,KML||https://tinyurl.com/yy7ya4g9/GR/3672_bdg_erw.kml","KML building")</f>
        <v>KML building</v>
      </c>
      <c r="I31" s="154">
        <v>1759</v>
      </c>
      <c r="J31" s="241" t="s">
        <v>789</v>
      </c>
      <c r="K31" s="63">
        <v>2.4915014164305949</v>
      </c>
      <c r="L31" s="64">
        <v>0</v>
      </c>
      <c r="M31" s="64"/>
      <c r="N31" s="200">
        <v>0</v>
      </c>
      <c r="O31" s="155"/>
      <c r="P31" s="63"/>
      <c r="Q31" s="64">
        <v>0</v>
      </c>
      <c r="R31" s="64"/>
      <c r="S31" s="200">
        <v>0</v>
      </c>
      <c r="T31" s="155"/>
      <c r="U31" s="63"/>
      <c r="V31" s="64">
        <v>0</v>
      </c>
      <c r="W31" s="64"/>
      <c r="X31" s="200">
        <v>0</v>
      </c>
      <c r="Y31" s="155"/>
      <c r="Z31" s="63"/>
      <c r="AA31" s="64">
        <v>0</v>
      </c>
      <c r="AB31" s="64"/>
      <c r="AC31" s="200">
        <v>0</v>
      </c>
      <c r="AD31" s="155"/>
      <c r="AE31" s="153"/>
      <c r="AF31" s="140">
        <v>13</v>
      </c>
      <c r="AG31" s="140"/>
      <c r="AH31" s="200">
        <v>1.84E-2</v>
      </c>
      <c r="AI31" s="140"/>
      <c r="AJ31" s="153"/>
      <c r="AK31" s="140">
        <v>8</v>
      </c>
      <c r="AL31" s="140"/>
      <c r="AM31" s="200">
        <v>1.1299999999999999E-2</v>
      </c>
      <c r="AN31" s="156"/>
      <c r="AO31" s="230">
        <v>2.9699999999999997E-2</v>
      </c>
      <c r="AP31" s="223">
        <v>71</v>
      </c>
      <c r="AQ31" s="223">
        <v>43</v>
      </c>
      <c r="AR31" s="235">
        <v>0.60599999999999998</v>
      </c>
      <c r="AS31" s="223">
        <v>30</v>
      </c>
      <c r="AT31" s="235">
        <v>0.42299999999999999</v>
      </c>
      <c r="AU31" s="223">
        <v>26</v>
      </c>
      <c r="AV31" s="232">
        <v>0.36599999999999999</v>
      </c>
      <c r="AW31" s="223">
        <v>58</v>
      </c>
      <c r="AX31" s="223">
        <v>37</v>
      </c>
      <c r="AY31" s="235">
        <v>0.63800000000000001</v>
      </c>
      <c r="AZ31" s="223">
        <v>22</v>
      </c>
      <c r="BA31" s="235">
        <v>0.379</v>
      </c>
      <c r="BB31" s="223">
        <v>21</v>
      </c>
      <c r="BC31" s="232">
        <v>0.36199999999999999</v>
      </c>
    </row>
    <row r="32" spans="1:55" x14ac:dyDescent="0.25">
      <c r="A32" s="226">
        <v>2</v>
      </c>
      <c r="B32" s="211" t="s">
        <v>129</v>
      </c>
      <c r="C32" s="211">
        <v>3673</v>
      </c>
      <c r="D32" s="211" t="s">
        <v>209</v>
      </c>
      <c r="E32" s="211">
        <v>1547</v>
      </c>
      <c r="F32" s="211">
        <v>1728</v>
      </c>
      <c r="G32" s="211"/>
      <c r="H32" s="220" t="str">
        <f>HYPERLINK("https://map.geo.admin.ch/?zoom=7&amp;E=753000&amp;N=181000&amp;layers=ch.kantone.cadastralwebmap-farbe,ch.swisstopo.amtliches-strassenverzeichnis,ch.bfs.gebaeude_wohnungs_register,KML||https://tinyurl.com/yy7ya4g9/GR/3673_bdg_erw.kml","KML building")</f>
        <v>KML building</v>
      </c>
      <c r="I32" s="154">
        <v>571</v>
      </c>
      <c r="J32" s="243" t="s">
        <v>790</v>
      </c>
      <c r="K32" s="153">
        <v>0.36910148674854559</v>
      </c>
      <c r="L32" s="64">
        <v>0</v>
      </c>
      <c r="M32" s="64"/>
      <c r="N32" s="200">
        <v>0</v>
      </c>
      <c r="O32" s="155"/>
      <c r="P32" s="63"/>
      <c r="Q32" s="64">
        <v>0</v>
      </c>
      <c r="R32" s="64"/>
      <c r="S32" s="200">
        <v>0</v>
      </c>
      <c r="T32" s="155"/>
      <c r="U32" s="63"/>
      <c r="V32" s="64">
        <v>0</v>
      </c>
      <c r="W32" s="64"/>
      <c r="X32" s="200">
        <v>0</v>
      </c>
      <c r="Y32" s="155"/>
      <c r="Z32" s="63"/>
      <c r="AA32" s="64">
        <v>2</v>
      </c>
      <c r="AB32" s="64"/>
      <c r="AC32" s="200">
        <v>1.1999999999999999E-3</v>
      </c>
      <c r="AD32" s="156"/>
      <c r="AE32" s="153"/>
      <c r="AF32" s="140">
        <v>8</v>
      </c>
      <c r="AG32" s="140"/>
      <c r="AH32" s="200">
        <v>5.1999999999999998E-3</v>
      </c>
      <c r="AI32" s="140"/>
      <c r="AJ32" s="153"/>
      <c r="AK32" s="140">
        <v>14</v>
      </c>
      <c r="AL32" s="140"/>
      <c r="AM32" s="200">
        <v>8.9999999999999993E-3</v>
      </c>
      <c r="AN32" s="156"/>
      <c r="AO32" s="230">
        <v>1.5399999999999999E-2</v>
      </c>
      <c r="AP32" s="223">
        <v>651</v>
      </c>
      <c r="AQ32" s="223">
        <v>59</v>
      </c>
      <c r="AR32" s="235">
        <v>9.0999999999999998E-2</v>
      </c>
      <c r="AS32" s="223">
        <v>60</v>
      </c>
      <c r="AT32" s="235">
        <v>9.1999999999999998E-2</v>
      </c>
      <c r="AU32" s="223">
        <v>51</v>
      </c>
      <c r="AV32" s="232">
        <v>7.8E-2</v>
      </c>
      <c r="AW32" s="223">
        <v>511</v>
      </c>
      <c r="AX32" s="223">
        <v>54</v>
      </c>
      <c r="AY32" s="235">
        <v>0.106</v>
      </c>
      <c r="AZ32" s="223">
        <v>55</v>
      </c>
      <c r="BA32" s="235">
        <v>0.108</v>
      </c>
      <c r="BB32" s="223">
        <v>46</v>
      </c>
      <c r="BC32" s="232">
        <v>0.09</v>
      </c>
    </row>
    <row r="33" spans="1:55" x14ac:dyDescent="0.25">
      <c r="A33" s="226">
        <v>1</v>
      </c>
      <c r="B33" s="211" t="s">
        <v>129</v>
      </c>
      <c r="C33" s="211">
        <v>3681</v>
      </c>
      <c r="D33" s="211" t="s">
        <v>210</v>
      </c>
      <c r="E33" s="211">
        <v>490</v>
      </c>
      <c r="F33" s="211">
        <v>492</v>
      </c>
      <c r="G33" s="211"/>
      <c r="H33" s="220" t="str">
        <f>HYPERLINK("https://map.geo.admin.ch/?zoom=7&amp;E=759300&amp;N=148900&amp;layers=ch.kantone.cadastralwebmap-farbe,ch.swisstopo.amtliches-strassenverzeichnis,ch.bfs.gebaeude_wohnungs_register,KML||https://tinyurl.com/yy7ya4g9/GR/3681_bdg_erw.kml","KML building")</f>
        <v>KML building</v>
      </c>
      <c r="I33" s="154">
        <v>0</v>
      </c>
      <c r="J33" s="243" t="s">
        <v>791</v>
      </c>
      <c r="K33" s="153">
        <v>0</v>
      </c>
      <c r="L33" s="64">
        <v>0</v>
      </c>
      <c r="M33" s="64"/>
      <c r="N33" s="200">
        <v>0</v>
      </c>
      <c r="O33" s="155"/>
      <c r="P33" s="63"/>
      <c r="Q33" s="64">
        <v>0</v>
      </c>
      <c r="R33" s="64"/>
      <c r="S33" s="200">
        <v>0</v>
      </c>
      <c r="T33" s="155"/>
      <c r="U33" s="63"/>
      <c r="V33" s="64">
        <v>0</v>
      </c>
      <c r="W33" s="64"/>
      <c r="X33" s="200">
        <v>0</v>
      </c>
      <c r="Y33" s="155"/>
      <c r="Z33" s="63"/>
      <c r="AA33" s="64">
        <v>0</v>
      </c>
      <c r="AB33" s="64"/>
      <c r="AC33" s="200">
        <v>0</v>
      </c>
      <c r="AD33" s="156"/>
      <c r="AE33" s="153"/>
      <c r="AF33" s="140">
        <v>2</v>
      </c>
      <c r="AG33" s="140"/>
      <c r="AH33" s="200">
        <v>4.1000000000000003E-3</v>
      </c>
      <c r="AI33" s="140"/>
      <c r="AJ33" s="153"/>
      <c r="AK33" s="140">
        <v>0</v>
      </c>
      <c r="AL33" s="140"/>
      <c r="AM33" s="200">
        <v>0</v>
      </c>
      <c r="AN33" s="156"/>
      <c r="AO33" s="230">
        <v>4.1000000000000003E-3</v>
      </c>
      <c r="AP33" s="223">
        <v>313</v>
      </c>
      <c r="AQ33" s="223">
        <v>313</v>
      </c>
      <c r="AR33" s="235">
        <v>1</v>
      </c>
      <c r="AS33" s="223">
        <v>302</v>
      </c>
      <c r="AT33" s="235">
        <v>0.96499999999999997</v>
      </c>
      <c r="AU33" s="223">
        <v>302</v>
      </c>
      <c r="AV33" s="232">
        <v>0.96499999999999997</v>
      </c>
      <c r="AW33" s="223">
        <v>210</v>
      </c>
      <c r="AX33" s="223">
        <v>210</v>
      </c>
      <c r="AY33" s="235">
        <v>1</v>
      </c>
      <c r="AZ33" s="223">
        <v>209</v>
      </c>
      <c r="BA33" s="235">
        <v>0.995</v>
      </c>
      <c r="BB33" s="223">
        <v>209</v>
      </c>
      <c r="BC33" s="232">
        <v>0.995</v>
      </c>
    </row>
    <row r="34" spans="1:55" x14ac:dyDescent="0.25">
      <c r="A34" s="226">
        <v>1</v>
      </c>
      <c r="B34" s="211" t="s">
        <v>129</v>
      </c>
      <c r="C34" s="211">
        <v>3695</v>
      </c>
      <c r="D34" s="211" t="s">
        <v>211</v>
      </c>
      <c r="E34" s="211">
        <v>249</v>
      </c>
      <c r="F34" s="211">
        <v>251</v>
      </c>
      <c r="G34" s="211"/>
      <c r="H34" s="220" t="str">
        <f>HYPERLINK("https://map.geo.admin.ch/?zoom=7&amp;E=747800&amp;N=159500&amp;layers=ch.kantone.cadastralwebmap-farbe,ch.swisstopo.amtliches-strassenverzeichnis,ch.bfs.gebaeude_wohnungs_register,KML||https://tinyurl.com/yy7ya4g9/GR/3695_bdg_erw.kml","KML building")</f>
        <v>KML building</v>
      </c>
      <c r="I34" s="154">
        <v>1</v>
      </c>
      <c r="J34" s="243" t="s">
        <v>792</v>
      </c>
      <c r="K34" s="153">
        <v>4.0160642570281121E-3</v>
      </c>
      <c r="L34" s="64">
        <v>0</v>
      </c>
      <c r="M34" s="64"/>
      <c r="N34" s="200">
        <v>0</v>
      </c>
      <c r="O34" s="155"/>
      <c r="P34" s="63"/>
      <c r="Q34" s="64">
        <v>0</v>
      </c>
      <c r="R34" s="64"/>
      <c r="S34" s="200">
        <v>0</v>
      </c>
      <c r="T34" s="155"/>
      <c r="U34" s="63"/>
      <c r="V34" s="64">
        <v>0</v>
      </c>
      <c r="W34" s="64"/>
      <c r="X34" s="200">
        <v>0</v>
      </c>
      <c r="Y34" s="155"/>
      <c r="Z34" s="63"/>
      <c r="AA34" s="64">
        <v>0</v>
      </c>
      <c r="AB34" s="64"/>
      <c r="AC34" s="200">
        <v>0</v>
      </c>
      <c r="AD34" s="156"/>
      <c r="AE34" s="153"/>
      <c r="AF34" s="140">
        <v>1</v>
      </c>
      <c r="AG34" s="140"/>
      <c r="AH34" s="200">
        <v>4.0000000000000001E-3</v>
      </c>
      <c r="AI34" s="140"/>
      <c r="AJ34" s="153"/>
      <c r="AK34" s="140">
        <v>1</v>
      </c>
      <c r="AL34" s="140"/>
      <c r="AM34" s="200">
        <v>4.0000000000000001E-3</v>
      </c>
      <c r="AN34" s="156"/>
      <c r="AO34" s="230">
        <v>8.0000000000000002E-3</v>
      </c>
      <c r="AP34" s="223">
        <v>144</v>
      </c>
      <c r="AQ34" s="223">
        <v>139</v>
      </c>
      <c r="AR34" s="235">
        <v>0.96499999999999997</v>
      </c>
      <c r="AS34" s="223">
        <v>117</v>
      </c>
      <c r="AT34" s="235">
        <v>0.81299999999999994</v>
      </c>
      <c r="AU34" s="223">
        <v>117</v>
      </c>
      <c r="AV34" s="232">
        <v>0.81299999999999994</v>
      </c>
      <c r="AW34" s="223">
        <v>81</v>
      </c>
      <c r="AX34" s="223">
        <v>79</v>
      </c>
      <c r="AY34" s="235">
        <v>0.97499999999999998</v>
      </c>
      <c r="AZ34" s="223">
        <v>73</v>
      </c>
      <c r="BA34" s="235">
        <v>0.90100000000000002</v>
      </c>
      <c r="BB34" s="223">
        <v>73</v>
      </c>
      <c r="BC34" s="232">
        <v>0.90100000000000002</v>
      </c>
    </row>
    <row r="35" spans="1:55" x14ac:dyDescent="0.25">
      <c r="A35" s="226">
        <v>2</v>
      </c>
      <c r="B35" s="211" t="s">
        <v>129</v>
      </c>
      <c r="C35" s="211">
        <v>3701</v>
      </c>
      <c r="D35" s="211" t="s">
        <v>212</v>
      </c>
      <c r="E35" s="211">
        <v>1003</v>
      </c>
      <c r="F35" s="211">
        <v>1007</v>
      </c>
      <c r="G35" s="211"/>
      <c r="H35" s="220" t="str">
        <f>HYPERLINK("https://map.geo.admin.ch/?zoom=7&amp;E=752300&amp;N=163200&amp;layers=ch.kantone.cadastralwebmap-farbe,ch.swisstopo.amtliches-strassenverzeichnis,ch.bfs.gebaeude_wohnungs_register,KML||https://tinyurl.com/yy7ya4g9/GR/3701_bdg_erw.kml","KML building")</f>
        <v>KML building</v>
      </c>
      <c r="I35" s="154">
        <v>0</v>
      </c>
      <c r="J35" s="243" t="s">
        <v>793</v>
      </c>
      <c r="K35" s="153">
        <v>0</v>
      </c>
      <c r="L35" s="64">
        <v>0</v>
      </c>
      <c r="M35" s="64"/>
      <c r="N35" s="200">
        <v>0</v>
      </c>
      <c r="O35" s="155"/>
      <c r="P35" s="63"/>
      <c r="Q35" s="64">
        <v>0</v>
      </c>
      <c r="R35" s="64"/>
      <c r="S35" s="200">
        <v>0</v>
      </c>
      <c r="T35" s="155"/>
      <c r="U35" s="63"/>
      <c r="V35" s="64">
        <v>0</v>
      </c>
      <c r="W35" s="64"/>
      <c r="X35" s="200">
        <v>0</v>
      </c>
      <c r="Y35" s="155"/>
      <c r="Z35" s="63"/>
      <c r="AA35" s="64">
        <v>0</v>
      </c>
      <c r="AB35" s="64"/>
      <c r="AC35" s="200">
        <v>0</v>
      </c>
      <c r="AD35" s="156"/>
      <c r="AE35" s="153"/>
      <c r="AF35" s="140">
        <v>0</v>
      </c>
      <c r="AG35" s="140"/>
      <c r="AH35" s="200">
        <v>0</v>
      </c>
      <c r="AI35" s="140"/>
      <c r="AJ35" s="153"/>
      <c r="AK35" s="140">
        <v>1</v>
      </c>
      <c r="AL35" s="140"/>
      <c r="AM35" s="200">
        <v>1E-3</v>
      </c>
      <c r="AN35" s="156"/>
      <c r="AO35" s="230">
        <v>1E-3</v>
      </c>
      <c r="AP35" s="223">
        <v>489</v>
      </c>
      <c r="AQ35" s="223">
        <v>465</v>
      </c>
      <c r="AR35" s="235">
        <v>0.95099999999999996</v>
      </c>
      <c r="AS35" s="223">
        <v>440</v>
      </c>
      <c r="AT35" s="235">
        <v>0.9</v>
      </c>
      <c r="AU35" s="223">
        <v>435</v>
      </c>
      <c r="AV35" s="232">
        <v>0.89</v>
      </c>
      <c r="AW35" s="223">
        <v>306</v>
      </c>
      <c r="AX35" s="223">
        <v>301</v>
      </c>
      <c r="AY35" s="235">
        <v>0.98399999999999999</v>
      </c>
      <c r="AZ35" s="223">
        <v>290</v>
      </c>
      <c r="BA35" s="235">
        <v>0.94799999999999995</v>
      </c>
      <c r="BB35" s="223">
        <v>285</v>
      </c>
      <c r="BC35" s="232">
        <v>0.93100000000000005</v>
      </c>
    </row>
    <row r="36" spans="1:55" x14ac:dyDescent="0.25">
      <c r="A36" s="226">
        <v>1</v>
      </c>
      <c r="B36" s="211" t="s">
        <v>129</v>
      </c>
      <c r="C36" s="211">
        <v>3711</v>
      </c>
      <c r="D36" s="211" t="s">
        <v>213</v>
      </c>
      <c r="E36" s="211">
        <v>67</v>
      </c>
      <c r="F36" s="211">
        <v>67</v>
      </c>
      <c r="G36" s="211"/>
      <c r="H36" s="220" t="str">
        <f>HYPERLINK("https://map.geo.admin.ch/?zoom=7&amp;E=753300&amp;N=171200&amp;layers=ch.kantone.cadastralwebmap-farbe,ch.swisstopo.amtliches-strassenverzeichnis,ch.bfs.gebaeude_wohnungs_register,KML||https://tinyurl.com/yy7ya4g9/GR/3711_bdg_erw.kml","KML building")</f>
        <v>KML building</v>
      </c>
      <c r="I36" s="154">
        <v>0</v>
      </c>
      <c r="J36" s="243" t="s">
        <v>794</v>
      </c>
      <c r="K36" s="153">
        <v>0</v>
      </c>
      <c r="L36" s="64">
        <v>0</v>
      </c>
      <c r="M36" s="64"/>
      <c r="N36" s="200">
        <v>0</v>
      </c>
      <c r="O36" s="155"/>
      <c r="P36" s="63"/>
      <c r="Q36" s="64">
        <v>0</v>
      </c>
      <c r="R36" s="64"/>
      <c r="S36" s="200">
        <v>0</v>
      </c>
      <c r="T36" s="155"/>
      <c r="U36" s="63"/>
      <c r="V36" s="64">
        <v>0</v>
      </c>
      <c r="W36" s="64"/>
      <c r="X36" s="200">
        <v>0</v>
      </c>
      <c r="Y36" s="155"/>
      <c r="Z36" s="63"/>
      <c r="AA36" s="64">
        <v>0</v>
      </c>
      <c r="AB36" s="64"/>
      <c r="AC36" s="200">
        <v>0</v>
      </c>
      <c r="AD36" s="156"/>
      <c r="AE36" s="153"/>
      <c r="AF36" s="140">
        <v>0</v>
      </c>
      <c r="AG36" s="140"/>
      <c r="AH36" s="200">
        <v>0</v>
      </c>
      <c r="AI36" s="140"/>
      <c r="AJ36" s="153"/>
      <c r="AK36" s="140">
        <v>0</v>
      </c>
      <c r="AL36" s="140"/>
      <c r="AM36" s="200">
        <v>0</v>
      </c>
      <c r="AN36" s="156"/>
      <c r="AO36" s="230">
        <v>0</v>
      </c>
      <c r="AP36" s="223">
        <v>41</v>
      </c>
      <c r="AQ36" s="223">
        <v>40</v>
      </c>
      <c r="AR36" s="235">
        <v>0.97599999999999998</v>
      </c>
      <c r="AS36" s="223">
        <v>40</v>
      </c>
      <c r="AT36" s="235">
        <v>0.97599999999999998</v>
      </c>
      <c r="AU36" s="223">
        <v>40</v>
      </c>
      <c r="AV36" s="232">
        <v>0.97599999999999998</v>
      </c>
      <c r="AW36" s="223">
        <v>25</v>
      </c>
      <c r="AX36" s="223">
        <v>25</v>
      </c>
      <c r="AY36" s="235">
        <v>1</v>
      </c>
      <c r="AZ36" s="223">
        <v>25</v>
      </c>
      <c r="BA36" s="235">
        <v>1</v>
      </c>
      <c r="BB36" s="223">
        <v>25</v>
      </c>
      <c r="BC36" s="232">
        <v>1</v>
      </c>
    </row>
    <row r="37" spans="1:55" x14ac:dyDescent="0.25">
      <c r="A37" s="226">
        <v>1</v>
      </c>
      <c r="B37" s="211" t="s">
        <v>129</v>
      </c>
      <c r="C37" s="211">
        <v>3712</v>
      </c>
      <c r="D37" s="211" t="s">
        <v>214</v>
      </c>
      <c r="E37" s="211">
        <v>447</v>
      </c>
      <c r="F37" s="211">
        <v>449</v>
      </c>
      <c r="G37" s="211"/>
      <c r="H37" s="220" t="str">
        <f>HYPERLINK("https://map.geo.admin.ch/?zoom=7&amp;E=753500&amp;N=166800&amp;layers=ch.kantone.cadastralwebmap-farbe,ch.swisstopo.amtliches-strassenverzeichnis,ch.bfs.gebaeude_wohnungs_register,KML||https://tinyurl.com/yy7ya4g9/GR/3712_bdg_erw.kml","KML building")</f>
        <v>KML building</v>
      </c>
      <c r="I37" s="154">
        <v>0</v>
      </c>
      <c r="J37" s="243" t="s">
        <v>795</v>
      </c>
      <c r="K37" s="153">
        <v>0</v>
      </c>
      <c r="L37" s="64">
        <v>0</v>
      </c>
      <c r="M37" s="64"/>
      <c r="N37" s="200">
        <v>0</v>
      </c>
      <c r="O37" s="155"/>
      <c r="P37" s="63"/>
      <c r="Q37" s="64">
        <v>0</v>
      </c>
      <c r="R37" s="64"/>
      <c r="S37" s="200">
        <v>0</v>
      </c>
      <c r="T37" s="155"/>
      <c r="U37" s="63"/>
      <c r="V37" s="64">
        <v>0</v>
      </c>
      <c r="W37" s="64"/>
      <c r="X37" s="200">
        <v>0</v>
      </c>
      <c r="Y37" s="155"/>
      <c r="Z37" s="63"/>
      <c r="AA37" s="64">
        <v>0</v>
      </c>
      <c r="AB37" s="64"/>
      <c r="AC37" s="200">
        <v>0</v>
      </c>
      <c r="AD37" s="156"/>
      <c r="AE37" s="153"/>
      <c r="AF37" s="140">
        <v>0</v>
      </c>
      <c r="AG37" s="140"/>
      <c r="AH37" s="200">
        <v>0</v>
      </c>
      <c r="AI37" s="140"/>
      <c r="AJ37" s="153"/>
      <c r="AK37" s="140">
        <v>1</v>
      </c>
      <c r="AL37" s="140"/>
      <c r="AM37" s="200">
        <v>2.2000000000000001E-3</v>
      </c>
      <c r="AN37" s="156"/>
      <c r="AO37" s="230">
        <v>2.2000000000000001E-3</v>
      </c>
      <c r="AP37" s="223">
        <v>245</v>
      </c>
      <c r="AQ37" s="223">
        <v>240</v>
      </c>
      <c r="AR37" s="235">
        <v>0.98</v>
      </c>
      <c r="AS37" s="223">
        <v>216</v>
      </c>
      <c r="AT37" s="235">
        <v>0.88200000000000001</v>
      </c>
      <c r="AU37" s="223">
        <v>216</v>
      </c>
      <c r="AV37" s="232">
        <v>0.88200000000000001</v>
      </c>
      <c r="AW37" s="223">
        <v>167</v>
      </c>
      <c r="AX37" s="223">
        <v>166</v>
      </c>
      <c r="AY37" s="235">
        <v>0.99399999999999999</v>
      </c>
      <c r="AZ37" s="223">
        <v>158</v>
      </c>
      <c r="BA37" s="235">
        <v>0.94599999999999995</v>
      </c>
      <c r="BB37" s="223">
        <v>158</v>
      </c>
      <c r="BC37" s="232">
        <v>0.94599999999999995</v>
      </c>
    </row>
    <row r="38" spans="1:55" x14ac:dyDescent="0.25">
      <c r="A38" s="226">
        <v>1</v>
      </c>
      <c r="B38" s="211" t="s">
        <v>129</v>
      </c>
      <c r="C38" s="211">
        <v>3713</v>
      </c>
      <c r="D38" s="211" t="s">
        <v>215</v>
      </c>
      <c r="E38" s="211">
        <v>372</v>
      </c>
      <c r="F38" s="211">
        <v>372</v>
      </c>
      <c r="G38" s="211"/>
      <c r="H38" s="220" t="str">
        <f>HYPERLINK("https://map.geo.admin.ch/?zoom=7&amp;E=753800&amp;N=154100&amp;layers=ch.kantone.cadastralwebmap-farbe,ch.swisstopo.amtliches-strassenverzeichnis,ch.bfs.gebaeude_wohnungs_register,KML||https://tinyurl.com/yy7ya4g9/GR/3713_bdg_erw.kml","KML building")</f>
        <v>KML building</v>
      </c>
      <c r="I38" s="154">
        <v>0</v>
      </c>
      <c r="J38" s="243" t="s">
        <v>796</v>
      </c>
      <c r="K38" s="153">
        <v>0</v>
      </c>
      <c r="L38" s="64">
        <v>0</v>
      </c>
      <c r="M38" s="64"/>
      <c r="N38" s="200">
        <v>0</v>
      </c>
      <c r="O38" s="155"/>
      <c r="P38" s="63"/>
      <c r="Q38" s="64">
        <v>0</v>
      </c>
      <c r="R38" s="64"/>
      <c r="S38" s="200">
        <v>0</v>
      </c>
      <c r="T38" s="155"/>
      <c r="U38" s="63"/>
      <c r="V38" s="64">
        <v>0</v>
      </c>
      <c r="W38" s="64"/>
      <c r="X38" s="200">
        <v>0</v>
      </c>
      <c r="Y38" s="155"/>
      <c r="Z38" s="63"/>
      <c r="AA38" s="64">
        <v>0</v>
      </c>
      <c r="AB38" s="64"/>
      <c r="AC38" s="200">
        <v>0</v>
      </c>
      <c r="AD38" s="156"/>
      <c r="AE38" s="153"/>
      <c r="AF38" s="140">
        <v>0</v>
      </c>
      <c r="AG38" s="140"/>
      <c r="AH38" s="200">
        <v>0</v>
      </c>
      <c r="AI38" s="140"/>
      <c r="AJ38" s="153"/>
      <c r="AK38" s="140">
        <v>0</v>
      </c>
      <c r="AL38" s="140"/>
      <c r="AM38" s="200">
        <v>0</v>
      </c>
      <c r="AN38" s="156"/>
      <c r="AO38" s="230">
        <v>0</v>
      </c>
      <c r="AP38" s="223">
        <v>212</v>
      </c>
      <c r="AQ38" s="223">
        <v>201</v>
      </c>
      <c r="AR38" s="235">
        <v>0.94799999999999995</v>
      </c>
      <c r="AS38" s="223">
        <v>186</v>
      </c>
      <c r="AT38" s="235">
        <v>0.877</v>
      </c>
      <c r="AU38" s="223">
        <v>185</v>
      </c>
      <c r="AV38" s="232">
        <v>0.873</v>
      </c>
      <c r="AW38" s="223">
        <v>112</v>
      </c>
      <c r="AX38" s="223">
        <v>109</v>
      </c>
      <c r="AY38" s="235">
        <v>0.97299999999999998</v>
      </c>
      <c r="AZ38" s="223">
        <v>107</v>
      </c>
      <c r="BA38" s="235">
        <v>0.95499999999999996</v>
      </c>
      <c r="BB38" s="223">
        <v>107</v>
      </c>
      <c r="BC38" s="232">
        <v>0.95499999999999996</v>
      </c>
    </row>
    <row r="39" spans="1:55" x14ac:dyDescent="0.25">
      <c r="A39" s="226">
        <v>1</v>
      </c>
      <c r="B39" s="211" t="s">
        <v>129</v>
      </c>
      <c r="C39" s="211">
        <v>3714</v>
      </c>
      <c r="D39" s="211" t="s">
        <v>216</v>
      </c>
      <c r="E39" s="211">
        <v>1215</v>
      </c>
      <c r="F39" s="211">
        <v>1240</v>
      </c>
      <c r="G39" s="211"/>
      <c r="H39" s="220" t="str">
        <f>HYPERLINK("https://map.geo.admin.ch/?zoom=7&amp;E=744500&amp;N=157500&amp;layers=ch.kantone.cadastralwebmap-farbe,ch.swisstopo.amtliches-strassenverzeichnis,ch.bfs.gebaeude_wohnungs_register,KML||https://tinyurl.com/yy7ya4g9/GR/3714_bdg_erw.kml","KML building")</f>
        <v>KML building</v>
      </c>
      <c r="I39" s="154">
        <v>0</v>
      </c>
      <c r="J39" s="243" t="s">
        <v>797</v>
      </c>
      <c r="K39" s="153">
        <v>0</v>
      </c>
      <c r="L39" s="64">
        <v>0</v>
      </c>
      <c r="M39" s="64"/>
      <c r="N39" s="200">
        <v>0</v>
      </c>
      <c r="O39" s="155"/>
      <c r="P39" s="63"/>
      <c r="Q39" s="64">
        <v>0</v>
      </c>
      <c r="R39" s="64"/>
      <c r="S39" s="200">
        <v>0</v>
      </c>
      <c r="T39" s="155"/>
      <c r="U39" s="63"/>
      <c r="V39" s="64">
        <v>0</v>
      </c>
      <c r="W39" s="64"/>
      <c r="X39" s="200">
        <v>0</v>
      </c>
      <c r="Y39" s="155"/>
      <c r="Z39" s="63"/>
      <c r="AA39" s="64">
        <v>0</v>
      </c>
      <c r="AB39" s="64"/>
      <c r="AC39" s="200">
        <v>0</v>
      </c>
      <c r="AD39" s="156"/>
      <c r="AE39" s="153"/>
      <c r="AF39" s="140">
        <v>1</v>
      </c>
      <c r="AG39" s="140"/>
      <c r="AH39" s="200">
        <v>8.0000000000000004E-4</v>
      </c>
      <c r="AI39" s="140"/>
      <c r="AJ39" s="153"/>
      <c r="AK39" s="140">
        <v>0</v>
      </c>
      <c r="AL39" s="140"/>
      <c r="AM39" s="200">
        <v>0</v>
      </c>
      <c r="AN39" s="156"/>
      <c r="AO39" s="230">
        <v>8.0000000000000004E-4</v>
      </c>
      <c r="AP39" s="223">
        <v>821</v>
      </c>
      <c r="AQ39" s="223">
        <v>806</v>
      </c>
      <c r="AR39" s="235">
        <v>0.98199999999999998</v>
      </c>
      <c r="AS39" s="223">
        <v>756</v>
      </c>
      <c r="AT39" s="235">
        <v>0.92100000000000004</v>
      </c>
      <c r="AU39" s="223">
        <v>756</v>
      </c>
      <c r="AV39" s="232">
        <v>0.92100000000000004</v>
      </c>
      <c r="AW39" s="223">
        <v>555</v>
      </c>
      <c r="AX39" s="223">
        <v>549</v>
      </c>
      <c r="AY39" s="235">
        <v>0.98899999999999999</v>
      </c>
      <c r="AZ39" s="223">
        <v>536</v>
      </c>
      <c r="BA39" s="235">
        <v>0.96599999999999997</v>
      </c>
      <c r="BB39" s="223">
        <v>536</v>
      </c>
      <c r="BC39" s="232">
        <v>0.96599999999999997</v>
      </c>
    </row>
    <row r="40" spans="1:55" x14ac:dyDescent="0.25">
      <c r="A40" s="226">
        <v>2</v>
      </c>
      <c r="B40" s="211" t="s">
        <v>129</v>
      </c>
      <c r="C40" s="211">
        <v>3715</v>
      </c>
      <c r="D40" s="211" t="s">
        <v>312</v>
      </c>
      <c r="E40" s="211">
        <v>428</v>
      </c>
      <c r="F40" s="211">
        <v>441</v>
      </c>
      <c r="G40" s="211"/>
      <c r="H40" s="220" t="str">
        <f>HYPERLINK("https://map.geo.admin.ch/?zoom=7&amp;E=751300&amp;N=167000&amp;layers=ch.kantone.cadastralwebmap-farbe,ch.swisstopo.amtliches-strassenverzeichnis,ch.bfs.gebaeude_wohnungs_register,KML||https://tinyurl.com/yy7ya4g9/GR/3715_bdg_erw.kml","KML building")</f>
        <v>KML building</v>
      </c>
      <c r="I40" s="154">
        <v>288</v>
      </c>
      <c r="J40" s="243" t="s">
        <v>798</v>
      </c>
      <c r="K40" s="153">
        <v>0.67289719626168221</v>
      </c>
      <c r="L40" s="64">
        <v>0</v>
      </c>
      <c r="M40" s="64"/>
      <c r="N40" s="200">
        <v>0</v>
      </c>
      <c r="O40" s="155"/>
      <c r="P40" s="63"/>
      <c r="Q40" s="64">
        <v>0</v>
      </c>
      <c r="R40" s="64"/>
      <c r="S40" s="200">
        <v>0</v>
      </c>
      <c r="T40" s="155"/>
      <c r="U40" s="63"/>
      <c r="V40" s="64">
        <v>0</v>
      </c>
      <c r="W40" s="64"/>
      <c r="X40" s="200">
        <v>0</v>
      </c>
      <c r="Y40" s="155"/>
      <c r="Z40" s="63"/>
      <c r="AA40" s="64">
        <v>0</v>
      </c>
      <c r="AB40" s="64"/>
      <c r="AC40" s="200">
        <v>0</v>
      </c>
      <c r="AD40" s="156"/>
      <c r="AE40" s="153"/>
      <c r="AF40" s="140">
        <v>0</v>
      </c>
      <c r="AG40" s="140"/>
      <c r="AH40" s="200">
        <v>0</v>
      </c>
      <c r="AI40" s="140"/>
      <c r="AJ40" s="153"/>
      <c r="AK40" s="140">
        <v>0</v>
      </c>
      <c r="AL40" s="140"/>
      <c r="AM40" s="200">
        <v>0</v>
      </c>
      <c r="AN40" s="156"/>
      <c r="AO40" s="230">
        <v>0</v>
      </c>
      <c r="AP40" s="223">
        <v>90</v>
      </c>
      <c r="AQ40" s="223">
        <v>35</v>
      </c>
      <c r="AR40" s="235">
        <v>0.38900000000000001</v>
      </c>
      <c r="AS40" s="223">
        <v>45</v>
      </c>
      <c r="AT40" s="235">
        <v>0.5</v>
      </c>
      <c r="AU40" s="223">
        <v>32</v>
      </c>
      <c r="AV40" s="232">
        <v>0.35599999999999998</v>
      </c>
      <c r="AW40" s="223">
        <v>71</v>
      </c>
      <c r="AX40" s="223">
        <v>25</v>
      </c>
      <c r="AY40" s="235">
        <v>0.35199999999999998</v>
      </c>
      <c r="AZ40" s="223">
        <v>33</v>
      </c>
      <c r="BA40" s="235">
        <v>0.46500000000000002</v>
      </c>
      <c r="BB40" s="223">
        <v>23</v>
      </c>
      <c r="BC40" s="232">
        <v>0.32400000000000001</v>
      </c>
    </row>
    <row r="41" spans="1:55" x14ac:dyDescent="0.25">
      <c r="A41" s="226">
        <v>2</v>
      </c>
      <c r="B41" s="211" t="s">
        <v>129</v>
      </c>
      <c r="C41" s="211">
        <v>3721</v>
      </c>
      <c r="D41" s="211" t="s">
        <v>217</v>
      </c>
      <c r="E41" s="211">
        <v>1214</v>
      </c>
      <c r="F41" s="211">
        <v>1230</v>
      </c>
      <c r="G41" s="211"/>
      <c r="H41" s="220" t="str">
        <f>HYPERLINK("https://map.geo.admin.ch/?zoom=7&amp;E=749600&amp;N=186400&amp;layers=ch.kantone.cadastralwebmap-farbe,ch.swisstopo.amtliches-strassenverzeichnis,ch.bfs.gebaeude_wohnungs_register,KML||https://tinyurl.com/yy7ya4g9/GR/3721_bdg_erw.kml","KML building")</f>
        <v>KML building</v>
      </c>
      <c r="I41" s="154">
        <v>0</v>
      </c>
      <c r="J41" s="243" t="s">
        <v>799</v>
      </c>
      <c r="K41" s="153">
        <v>0</v>
      </c>
      <c r="L41" s="64">
        <v>0</v>
      </c>
      <c r="M41" s="64"/>
      <c r="N41" s="200">
        <v>0</v>
      </c>
      <c r="O41" s="155"/>
      <c r="P41" s="63"/>
      <c r="Q41" s="64">
        <v>0</v>
      </c>
      <c r="R41" s="64"/>
      <c r="S41" s="200">
        <v>0</v>
      </c>
      <c r="T41" s="155"/>
      <c r="U41" s="63"/>
      <c r="V41" s="64">
        <v>0</v>
      </c>
      <c r="W41" s="64"/>
      <c r="X41" s="200">
        <v>0</v>
      </c>
      <c r="Y41" s="155"/>
      <c r="Z41" s="63"/>
      <c r="AA41" s="64">
        <v>0</v>
      </c>
      <c r="AB41" s="64"/>
      <c r="AC41" s="200">
        <v>0</v>
      </c>
      <c r="AD41" s="156"/>
      <c r="AE41" s="153"/>
      <c r="AF41" s="140">
        <v>2</v>
      </c>
      <c r="AG41" s="140"/>
      <c r="AH41" s="200">
        <v>1.6000000000000001E-3</v>
      </c>
      <c r="AI41" s="140"/>
      <c r="AJ41" s="153"/>
      <c r="AK41" s="140">
        <v>0</v>
      </c>
      <c r="AL41" s="140"/>
      <c r="AM41" s="200">
        <v>0</v>
      </c>
      <c r="AN41" s="156"/>
      <c r="AO41" s="230">
        <v>1.6000000000000001E-3</v>
      </c>
      <c r="AP41" s="223">
        <v>409</v>
      </c>
      <c r="AQ41" s="223">
        <v>397</v>
      </c>
      <c r="AR41" s="235">
        <v>0.97099999999999997</v>
      </c>
      <c r="AS41" s="223">
        <v>359</v>
      </c>
      <c r="AT41" s="235">
        <v>0.878</v>
      </c>
      <c r="AU41" s="223">
        <v>348</v>
      </c>
      <c r="AV41" s="232">
        <v>0.85099999999999998</v>
      </c>
      <c r="AW41" s="223">
        <v>218</v>
      </c>
      <c r="AX41" s="223">
        <v>206</v>
      </c>
      <c r="AY41" s="235">
        <v>0.94499999999999995</v>
      </c>
      <c r="AZ41" s="223">
        <v>207</v>
      </c>
      <c r="BA41" s="235">
        <v>0.95</v>
      </c>
      <c r="BB41" s="223">
        <v>196</v>
      </c>
      <c r="BC41" s="232">
        <v>0.89900000000000002</v>
      </c>
    </row>
    <row r="42" spans="1:55" x14ac:dyDescent="0.25">
      <c r="A42" s="226">
        <v>2</v>
      </c>
      <c r="B42" s="211" t="s">
        <v>129</v>
      </c>
      <c r="C42" s="211">
        <v>3722</v>
      </c>
      <c r="D42" s="211" t="s">
        <v>218</v>
      </c>
      <c r="E42" s="211">
        <v>1682</v>
      </c>
      <c r="F42" s="211">
        <v>1701</v>
      </c>
      <c r="G42" s="211"/>
      <c r="H42" s="220" t="str">
        <f>HYPERLINK("https://map.geo.admin.ch/?zoom=7&amp;E=753500&amp;N=189100&amp;layers=ch.kantone.cadastralwebmap-farbe,ch.swisstopo.amtliches-strassenverzeichnis,ch.bfs.gebaeude_wohnungs_register,KML||https://tinyurl.com/yy7ya4g9/GR/3722_bdg_erw.kml","KML building")</f>
        <v>KML building</v>
      </c>
      <c r="I42" s="154">
        <v>1073</v>
      </c>
      <c r="J42" s="243" t="s">
        <v>800</v>
      </c>
      <c r="K42" s="153">
        <v>0.63793103448275867</v>
      </c>
      <c r="L42" s="64">
        <v>0</v>
      </c>
      <c r="M42" s="64"/>
      <c r="N42" s="200">
        <v>0</v>
      </c>
      <c r="O42" s="155"/>
      <c r="P42" s="63"/>
      <c r="Q42" s="64">
        <v>0</v>
      </c>
      <c r="R42" s="64"/>
      <c r="S42" s="200">
        <v>0</v>
      </c>
      <c r="T42" s="155"/>
      <c r="U42" s="63"/>
      <c r="V42" s="64">
        <v>0</v>
      </c>
      <c r="W42" s="64"/>
      <c r="X42" s="200">
        <v>0</v>
      </c>
      <c r="Y42" s="155"/>
      <c r="Z42" s="63"/>
      <c r="AA42" s="64">
        <v>0</v>
      </c>
      <c r="AB42" s="64"/>
      <c r="AC42" s="200">
        <v>0</v>
      </c>
      <c r="AD42" s="156"/>
      <c r="AE42" s="153"/>
      <c r="AF42" s="140">
        <v>4</v>
      </c>
      <c r="AG42" s="140"/>
      <c r="AH42" s="200">
        <v>2.3999999999999998E-3</v>
      </c>
      <c r="AI42" s="140"/>
      <c r="AJ42" s="153"/>
      <c r="AK42" s="140">
        <v>0</v>
      </c>
      <c r="AL42" s="140"/>
      <c r="AM42" s="200">
        <v>0</v>
      </c>
      <c r="AN42" s="156"/>
      <c r="AO42" s="230">
        <v>2.3999999999999998E-3</v>
      </c>
      <c r="AP42" s="223">
        <v>115</v>
      </c>
      <c r="AQ42" s="223">
        <v>70</v>
      </c>
      <c r="AR42" s="235">
        <v>0.60899999999999999</v>
      </c>
      <c r="AS42" s="223">
        <v>74</v>
      </c>
      <c r="AT42" s="235">
        <v>0.64300000000000002</v>
      </c>
      <c r="AU42" s="223">
        <v>57</v>
      </c>
      <c r="AV42" s="232">
        <v>0.496</v>
      </c>
      <c r="AW42" s="223">
        <v>108</v>
      </c>
      <c r="AX42" s="223">
        <v>63</v>
      </c>
      <c r="AY42" s="235">
        <v>0.58299999999999996</v>
      </c>
      <c r="AZ42" s="223">
        <v>67</v>
      </c>
      <c r="BA42" s="235">
        <v>0.62</v>
      </c>
      <c r="BB42" s="223">
        <v>50</v>
      </c>
      <c r="BC42" s="232">
        <v>0.46300000000000002</v>
      </c>
    </row>
    <row r="43" spans="1:55" x14ac:dyDescent="0.25">
      <c r="A43" s="226">
        <v>2</v>
      </c>
      <c r="B43" s="211" t="s">
        <v>129</v>
      </c>
      <c r="C43" s="211">
        <v>3723</v>
      </c>
      <c r="D43" s="211" t="s">
        <v>219</v>
      </c>
      <c r="E43" s="211">
        <v>490</v>
      </c>
      <c r="F43" s="211">
        <v>504</v>
      </c>
      <c r="G43" s="211"/>
      <c r="H43" s="220" t="str">
        <f>HYPERLINK("https://map.geo.admin.ch/?zoom=7&amp;E=749500&amp;N=184900&amp;layers=ch.kantone.cadastralwebmap-farbe,ch.swisstopo.amtliches-strassenverzeichnis,ch.bfs.gebaeude_wohnungs_register,KML||https://tinyurl.com/yy7ya4g9/GR/3723_bdg_erw.kml","KML building")</f>
        <v>KML building</v>
      </c>
      <c r="I43" s="154">
        <v>326</v>
      </c>
      <c r="J43" s="243" t="s">
        <v>801</v>
      </c>
      <c r="K43" s="153">
        <v>0.66530612244897958</v>
      </c>
      <c r="L43" s="64">
        <v>0</v>
      </c>
      <c r="M43" s="64"/>
      <c r="N43" s="200">
        <v>0</v>
      </c>
      <c r="O43" s="155"/>
      <c r="P43" s="63"/>
      <c r="Q43" s="64">
        <v>0</v>
      </c>
      <c r="R43" s="64"/>
      <c r="S43" s="200">
        <v>0</v>
      </c>
      <c r="T43" s="155"/>
      <c r="U43" s="63"/>
      <c r="V43" s="64">
        <v>0</v>
      </c>
      <c r="W43" s="64"/>
      <c r="X43" s="200">
        <v>0</v>
      </c>
      <c r="Y43" s="155"/>
      <c r="Z43" s="63"/>
      <c r="AA43" s="64">
        <v>0</v>
      </c>
      <c r="AB43" s="64"/>
      <c r="AC43" s="200">
        <v>0</v>
      </c>
      <c r="AD43" s="156"/>
      <c r="AE43" s="153"/>
      <c r="AF43" s="140">
        <v>2</v>
      </c>
      <c r="AG43" s="140"/>
      <c r="AH43" s="200">
        <v>4.1000000000000003E-3</v>
      </c>
      <c r="AI43" s="140"/>
      <c r="AJ43" s="153"/>
      <c r="AK43" s="140">
        <v>0</v>
      </c>
      <c r="AL43" s="140"/>
      <c r="AM43" s="200">
        <v>0</v>
      </c>
      <c r="AN43" s="156"/>
      <c r="AO43" s="230">
        <v>4.1000000000000003E-3</v>
      </c>
      <c r="AP43" s="223">
        <v>30</v>
      </c>
      <c r="AQ43" s="223">
        <v>26</v>
      </c>
      <c r="AR43" s="235">
        <v>0.86699999999999999</v>
      </c>
      <c r="AS43" s="223">
        <v>16</v>
      </c>
      <c r="AT43" s="235">
        <v>0.53300000000000003</v>
      </c>
      <c r="AU43" s="223">
        <v>16</v>
      </c>
      <c r="AV43" s="232">
        <v>0.53300000000000003</v>
      </c>
      <c r="AW43" s="223">
        <v>25</v>
      </c>
      <c r="AX43" s="223">
        <v>21</v>
      </c>
      <c r="AY43" s="235">
        <v>0.84</v>
      </c>
      <c r="AZ43" s="223">
        <v>12</v>
      </c>
      <c r="BA43" s="235">
        <v>0.48</v>
      </c>
      <c r="BB43" s="223">
        <v>12</v>
      </c>
      <c r="BC43" s="232">
        <v>0.48</v>
      </c>
    </row>
    <row r="44" spans="1:55" x14ac:dyDescent="0.25">
      <c r="A44" s="226">
        <v>1</v>
      </c>
      <c r="B44" s="211" t="s">
        <v>129</v>
      </c>
      <c r="C44" s="211">
        <v>3731</v>
      </c>
      <c r="D44" s="211" t="s">
        <v>220</v>
      </c>
      <c r="E44" s="211">
        <v>1017</v>
      </c>
      <c r="F44" s="211">
        <v>1044</v>
      </c>
      <c r="G44" s="211"/>
      <c r="H44" s="220" t="str">
        <f>HYPERLINK("https://map.geo.admin.ch/?zoom=7&amp;E=755500&amp;N=190400&amp;layers=ch.kantone.cadastralwebmap-farbe,ch.swisstopo.amtliches-strassenverzeichnis,ch.bfs.gebaeude_wohnungs_register,KML||https://tinyurl.com/yy7ya4g9/GR/3731_bdg_erw.kml","KML building")</f>
        <v>KML building</v>
      </c>
      <c r="I44" s="154">
        <v>0</v>
      </c>
      <c r="J44" s="243" t="s">
        <v>802</v>
      </c>
      <c r="K44" s="153">
        <v>0</v>
      </c>
      <c r="L44" s="64">
        <v>0</v>
      </c>
      <c r="M44" s="64"/>
      <c r="N44" s="200">
        <v>0</v>
      </c>
      <c r="O44" s="155"/>
      <c r="P44" s="63"/>
      <c r="Q44" s="64">
        <v>0</v>
      </c>
      <c r="R44" s="64"/>
      <c r="S44" s="200">
        <v>0</v>
      </c>
      <c r="T44" s="155"/>
      <c r="U44" s="63"/>
      <c r="V44" s="64">
        <v>0</v>
      </c>
      <c r="W44" s="64"/>
      <c r="X44" s="200">
        <v>0</v>
      </c>
      <c r="Y44" s="155"/>
      <c r="Z44" s="63"/>
      <c r="AA44" s="64">
        <v>0</v>
      </c>
      <c r="AB44" s="64"/>
      <c r="AC44" s="200">
        <v>0</v>
      </c>
      <c r="AD44" s="156"/>
      <c r="AE44" s="153"/>
      <c r="AF44" s="140">
        <v>0</v>
      </c>
      <c r="AG44" s="140"/>
      <c r="AH44" s="200">
        <v>0</v>
      </c>
      <c r="AI44" s="140"/>
      <c r="AJ44" s="153"/>
      <c r="AK44" s="140">
        <v>1</v>
      </c>
      <c r="AL44" s="140"/>
      <c r="AM44" s="200">
        <v>1E-3</v>
      </c>
      <c r="AN44" s="156"/>
      <c r="AO44" s="230">
        <v>1E-3</v>
      </c>
      <c r="AP44" s="223">
        <v>355</v>
      </c>
      <c r="AQ44" s="223">
        <v>315</v>
      </c>
      <c r="AR44" s="235">
        <v>0.88700000000000001</v>
      </c>
      <c r="AS44" s="223">
        <v>308</v>
      </c>
      <c r="AT44" s="235">
        <v>0.86799999999999999</v>
      </c>
      <c r="AU44" s="223">
        <v>307</v>
      </c>
      <c r="AV44" s="232">
        <v>0.86499999999999999</v>
      </c>
      <c r="AW44" s="223">
        <v>189</v>
      </c>
      <c r="AX44" s="223">
        <v>176</v>
      </c>
      <c r="AY44" s="235">
        <v>0.93100000000000005</v>
      </c>
      <c r="AZ44" s="223">
        <v>171</v>
      </c>
      <c r="BA44" s="235">
        <v>0.90500000000000003</v>
      </c>
      <c r="BB44" s="223">
        <v>171</v>
      </c>
      <c r="BC44" s="232">
        <v>0.90500000000000003</v>
      </c>
    </row>
    <row r="45" spans="1:55" x14ac:dyDescent="0.25">
      <c r="A45" s="226">
        <v>2</v>
      </c>
      <c r="B45" s="211" t="s">
        <v>129</v>
      </c>
      <c r="C45" s="211">
        <v>3732</v>
      </c>
      <c r="D45" s="211" t="s">
        <v>221</v>
      </c>
      <c r="E45" s="211">
        <v>1499</v>
      </c>
      <c r="F45" s="211">
        <v>1509</v>
      </c>
      <c r="G45" s="211"/>
      <c r="H45" s="220" t="str">
        <f>HYPERLINK("https://map.geo.admin.ch/?zoom=7&amp;E=740800&amp;N=189000&amp;layers=ch.kantone.cadastralwebmap-farbe,ch.swisstopo.amtliches-strassenverzeichnis,ch.bfs.gebaeude_wohnungs_register,KML||https://tinyurl.com/yy7ya4g9/GR/3732_bdg_erw.kml","KML building")</f>
        <v>KML building</v>
      </c>
      <c r="I45" s="154">
        <v>492</v>
      </c>
      <c r="J45" s="243" t="s">
        <v>803</v>
      </c>
      <c r="K45" s="153">
        <v>0.32821881254169444</v>
      </c>
      <c r="L45" s="64">
        <v>0</v>
      </c>
      <c r="M45" s="64"/>
      <c r="N45" s="200">
        <v>0</v>
      </c>
      <c r="O45" s="155"/>
      <c r="P45" s="63"/>
      <c r="Q45" s="64">
        <v>0</v>
      </c>
      <c r="R45" s="64"/>
      <c r="S45" s="200">
        <v>0</v>
      </c>
      <c r="T45" s="155"/>
      <c r="U45" s="63"/>
      <c r="V45" s="64">
        <v>0</v>
      </c>
      <c r="W45" s="64"/>
      <c r="X45" s="200">
        <v>0</v>
      </c>
      <c r="Y45" s="155"/>
      <c r="Z45" s="63"/>
      <c r="AA45" s="64">
        <v>0</v>
      </c>
      <c r="AB45" s="64"/>
      <c r="AC45" s="200">
        <v>0</v>
      </c>
      <c r="AD45" s="156"/>
      <c r="AE45" s="153"/>
      <c r="AF45" s="140">
        <v>4</v>
      </c>
      <c r="AG45" s="140"/>
      <c r="AH45" s="200">
        <v>2.7000000000000001E-3</v>
      </c>
      <c r="AI45" s="140"/>
      <c r="AJ45" s="153"/>
      <c r="AK45" s="140">
        <v>1</v>
      </c>
      <c r="AL45" s="140"/>
      <c r="AM45" s="200">
        <v>6.9999999999999999E-4</v>
      </c>
      <c r="AN45" s="156"/>
      <c r="AO45" s="230">
        <v>3.4000000000000002E-3</v>
      </c>
      <c r="AP45" s="223">
        <v>92</v>
      </c>
      <c r="AQ45" s="223">
        <v>73</v>
      </c>
      <c r="AR45" s="235">
        <v>0.79300000000000004</v>
      </c>
      <c r="AS45" s="223">
        <v>71</v>
      </c>
      <c r="AT45" s="235">
        <v>0.77200000000000002</v>
      </c>
      <c r="AU45" s="223">
        <v>57</v>
      </c>
      <c r="AV45" s="232">
        <v>0.62</v>
      </c>
      <c r="AW45" s="223">
        <v>83</v>
      </c>
      <c r="AX45" s="223">
        <v>64</v>
      </c>
      <c r="AY45" s="235">
        <v>0.77100000000000002</v>
      </c>
      <c r="AZ45" s="223">
        <v>63</v>
      </c>
      <c r="BA45" s="235">
        <v>0.75900000000000001</v>
      </c>
      <c r="BB45" s="223">
        <v>49</v>
      </c>
      <c r="BC45" s="232">
        <v>0.59</v>
      </c>
    </row>
    <row r="46" spans="1:55" x14ac:dyDescent="0.25">
      <c r="A46" s="226">
        <v>2</v>
      </c>
      <c r="B46" s="211" t="s">
        <v>129</v>
      </c>
      <c r="C46" s="211">
        <v>3733</v>
      </c>
      <c r="D46" s="211" t="s">
        <v>222</v>
      </c>
      <c r="E46" s="211">
        <v>785</v>
      </c>
      <c r="F46" s="211">
        <v>812</v>
      </c>
      <c r="G46" s="211"/>
      <c r="H46" s="220" t="str">
        <f>HYPERLINK("https://map.geo.admin.ch/?zoom=7&amp;E=750200&amp;N=188500&amp;layers=ch.kantone.cadastralwebmap-farbe,ch.swisstopo.amtliches-strassenverzeichnis,ch.bfs.gebaeude_wohnungs_register,KML||https://tinyurl.com/yy7ya4g9/GR/3733_bdg_erw.kml","KML building")</f>
        <v>KML building</v>
      </c>
      <c r="I46" s="154">
        <v>0</v>
      </c>
      <c r="J46" s="243" t="s">
        <v>804</v>
      </c>
      <c r="K46" s="153">
        <v>0</v>
      </c>
      <c r="L46" s="64">
        <v>0</v>
      </c>
      <c r="M46" s="64"/>
      <c r="N46" s="200">
        <v>0</v>
      </c>
      <c r="O46" s="155"/>
      <c r="P46" s="63"/>
      <c r="Q46" s="64">
        <v>0</v>
      </c>
      <c r="R46" s="64"/>
      <c r="S46" s="200">
        <v>0</v>
      </c>
      <c r="T46" s="155"/>
      <c r="U46" s="63"/>
      <c r="V46" s="64">
        <v>0</v>
      </c>
      <c r="W46" s="64"/>
      <c r="X46" s="200">
        <v>0</v>
      </c>
      <c r="Y46" s="155"/>
      <c r="Z46" s="63"/>
      <c r="AA46" s="64">
        <v>0</v>
      </c>
      <c r="AB46" s="64"/>
      <c r="AC46" s="200">
        <v>0</v>
      </c>
      <c r="AD46" s="156"/>
      <c r="AE46" s="153"/>
      <c r="AF46" s="140">
        <v>0</v>
      </c>
      <c r="AG46" s="140"/>
      <c r="AH46" s="200">
        <v>0</v>
      </c>
      <c r="AI46" s="140"/>
      <c r="AJ46" s="153"/>
      <c r="AK46" s="140">
        <v>0</v>
      </c>
      <c r="AL46" s="140"/>
      <c r="AM46" s="200">
        <v>0</v>
      </c>
      <c r="AN46" s="156"/>
      <c r="AO46" s="230">
        <v>0</v>
      </c>
      <c r="AP46" s="223">
        <v>294</v>
      </c>
      <c r="AQ46" s="223">
        <v>289</v>
      </c>
      <c r="AR46" s="235">
        <v>0.98299999999999998</v>
      </c>
      <c r="AS46" s="223">
        <v>263</v>
      </c>
      <c r="AT46" s="235">
        <v>0.89500000000000002</v>
      </c>
      <c r="AU46" s="223">
        <v>261</v>
      </c>
      <c r="AV46" s="232">
        <v>0.88800000000000001</v>
      </c>
      <c r="AW46" s="223">
        <v>191</v>
      </c>
      <c r="AX46" s="223">
        <v>187</v>
      </c>
      <c r="AY46" s="235">
        <v>0.97899999999999998</v>
      </c>
      <c r="AZ46" s="223">
        <v>187</v>
      </c>
      <c r="BA46" s="235">
        <v>0.97899999999999998</v>
      </c>
      <c r="BB46" s="223">
        <v>185</v>
      </c>
      <c r="BC46" s="232">
        <v>0.96899999999999997</v>
      </c>
    </row>
    <row r="47" spans="1:55" x14ac:dyDescent="0.25">
      <c r="A47" s="226">
        <v>2</v>
      </c>
      <c r="B47" s="211" t="s">
        <v>129</v>
      </c>
      <c r="C47" s="211">
        <v>3734</v>
      </c>
      <c r="D47" s="211" t="s">
        <v>223</v>
      </c>
      <c r="E47" s="211">
        <v>1122</v>
      </c>
      <c r="F47" s="211">
        <v>1222</v>
      </c>
      <c r="G47" s="211"/>
      <c r="H47" s="220" t="str">
        <f>HYPERLINK("https://map.geo.admin.ch/?zoom=7&amp;E=746800&amp;N=188200&amp;layers=ch.kantone.cadastralwebmap-farbe,ch.swisstopo.amtliches-strassenverzeichnis,ch.bfs.gebaeude_wohnungs_register,KML||https://tinyurl.com/yy7ya4g9/GR/3734_bdg_erw.kml","KML building")</f>
        <v>KML building</v>
      </c>
      <c r="I47" s="154">
        <v>0</v>
      </c>
      <c r="J47" s="243" t="s">
        <v>805</v>
      </c>
      <c r="K47" s="153">
        <v>0</v>
      </c>
      <c r="L47" s="64">
        <v>0</v>
      </c>
      <c r="M47" s="64"/>
      <c r="N47" s="200">
        <v>0</v>
      </c>
      <c r="O47" s="155"/>
      <c r="P47" s="63"/>
      <c r="Q47" s="64">
        <v>0</v>
      </c>
      <c r="R47" s="64"/>
      <c r="S47" s="200">
        <v>0</v>
      </c>
      <c r="T47" s="155"/>
      <c r="U47" s="63"/>
      <c r="V47" s="64">
        <v>0</v>
      </c>
      <c r="W47" s="64"/>
      <c r="X47" s="200">
        <v>0</v>
      </c>
      <c r="Y47" s="155"/>
      <c r="Z47" s="63"/>
      <c r="AA47" s="64">
        <v>0</v>
      </c>
      <c r="AB47" s="64"/>
      <c r="AC47" s="200">
        <v>0</v>
      </c>
      <c r="AD47" s="156"/>
      <c r="AE47" s="153"/>
      <c r="AF47" s="140">
        <v>0</v>
      </c>
      <c r="AG47" s="140"/>
      <c r="AH47" s="200">
        <v>0</v>
      </c>
      <c r="AI47" s="140"/>
      <c r="AJ47" s="153"/>
      <c r="AK47" s="140">
        <v>0</v>
      </c>
      <c r="AL47" s="140"/>
      <c r="AM47" s="200">
        <v>0</v>
      </c>
      <c r="AN47" s="156"/>
      <c r="AO47" s="230">
        <v>0</v>
      </c>
      <c r="AP47" s="223">
        <v>413</v>
      </c>
      <c r="AQ47" s="223">
        <v>408</v>
      </c>
      <c r="AR47" s="235">
        <v>0.98799999999999999</v>
      </c>
      <c r="AS47" s="223">
        <v>380</v>
      </c>
      <c r="AT47" s="235">
        <v>0.92</v>
      </c>
      <c r="AU47" s="223">
        <v>375</v>
      </c>
      <c r="AV47" s="232">
        <v>0.90800000000000003</v>
      </c>
      <c r="AW47" s="223">
        <v>281</v>
      </c>
      <c r="AX47" s="223">
        <v>276</v>
      </c>
      <c r="AY47" s="235">
        <v>0.98199999999999998</v>
      </c>
      <c r="AZ47" s="223">
        <v>261</v>
      </c>
      <c r="BA47" s="235">
        <v>0.92900000000000005</v>
      </c>
      <c r="BB47" s="223">
        <v>256</v>
      </c>
      <c r="BC47" s="232">
        <v>0.91100000000000003</v>
      </c>
    </row>
    <row r="48" spans="1:55" x14ac:dyDescent="0.25">
      <c r="A48" s="226">
        <v>2</v>
      </c>
      <c r="B48" s="211" t="s">
        <v>129</v>
      </c>
      <c r="C48" s="211">
        <v>3746</v>
      </c>
      <c r="D48" s="211" t="s">
        <v>224</v>
      </c>
      <c r="E48" s="211">
        <v>854</v>
      </c>
      <c r="F48" s="211">
        <v>884</v>
      </c>
      <c r="G48" s="211"/>
      <c r="H48" s="220" t="str">
        <f>HYPERLINK("https://map.geo.admin.ch/?zoom=7&amp;E=803200&amp;N=175600&amp;layers=ch.kantone.cadastralwebmap-farbe,ch.swisstopo.amtliches-strassenverzeichnis,ch.bfs.gebaeude_wohnungs_register,KML||https://tinyurl.com/yy7ya4g9/GR/3746_bdg_erw.kml","KML building")</f>
        <v>KML building</v>
      </c>
      <c r="I48" s="154">
        <v>440</v>
      </c>
      <c r="J48" s="243" t="s">
        <v>806</v>
      </c>
      <c r="K48" s="153">
        <v>0.51522248243559721</v>
      </c>
      <c r="L48" s="64">
        <v>0</v>
      </c>
      <c r="M48" s="64"/>
      <c r="N48" s="200">
        <v>0</v>
      </c>
      <c r="O48" s="155"/>
      <c r="P48" s="63"/>
      <c r="Q48" s="64">
        <v>0</v>
      </c>
      <c r="R48" s="64"/>
      <c r="S48" s="200">
        <v>0</v>
      </c>
      <c r="T48" s="155"/>
      <c r="U48" s="63"/>
      <c r="V48" s="64">
        <v>0</v>
      </c>
      <c r="W48" s="64"/>
      <c r="X48" s="200">
        <v>0</v>
      </c>
      <c r="Y48" s="155"/>
      <c r="Z48" s="63"/>
      <c r="AA48" s="64">
        <v>0</v>
      </c>
      <c r="AB48" s="64"/>
      <c r="AC48" s="200">
        <v>0</v>
      </c>
      <c r="AD48" s="156"/>
      <c r="AE48" s="153"/>
      <c r="AF48" s="140">
        <v>0</v>
      </c>
      <c r="AG48" s="140"/>
      <c r="AH48" s="200">
        <v>0</v>
      </c>
      <c r="AI48" s="140"/>
      <c r="AJ48" s="153"/>
      <c r="AK48" s="140">
        <v>0</v>
      </c>
      <c r="AL48" s="140"/>
      <c r="AM48" s="200">
        <v>0</v>
      </c>
      <c r="AN48" s="156"/>
      <c r="AO48" s="230">
        <v>0</v>
      </c>
      <c r="AP48" s="223">
        <v>151</v>
      </c>
      <c r="AQ48" s="223">
        <v>138</v>
      </c>
      <c r="AR48" s="235">
        <v>0.91400000000000003</v>
      </c>
      <c r="AS48" s="223">
        <v>95</v>
      </c>
      <c r="AT48" s="235">
        <v>0.629</v>
      </c>
      <c r="AU48" s="223">
        <v>83</v>
      </c>
      <c r="AV48" s="232">
        <v>0.55000000000000004</v>
      </c>
      <c r="AW48" s="223">
        <v>123</v>
      </c>
      <c r="AX48" s="223">
        <v>110</v>
      </c>
      <c r="AY48" s="235">
        <v>0.89400000000000002</v>
      </c>
      <c r="AZ48" s="223">
        <v>75</v>
      </c>
      <c r="BA48" s="235">
        <v>0.61</v>
      </c>
      <c r="BB48" s="223">
        <v>63</v>
      </c>
      <c r="BC48" s="232">
        <v>0.51200000000000001</v>
      </c>
    </row>
    <row r="49" spans="1:55" x14ac:dyDescent="0.25">
      <c r="A49" s="226">
        <v>2</v>
      </c>
      <c r="B49" s="211" t="s">
        <v>129</v>
      </c>
      <c r="C49" s="211">
        <v>3752</v>
      </c>
      <c r="D49" s="211" t="s">
        <v>225</v>
      </c>
      <c r="E49" s="211">
        <v>442</v>
      </c>
      <c r="F49" s="211">
        <v>469</v>
      </c>
      <c r="G49" s="211"/>
      <c r="H49" s="220" t="str">
        <f>HYPERLINK("https://map.geo.admin.ch/?zoom=7&amp;E=825000&amp;N=205300&amp;layers=ch.kantone.cadastralwebmap-farbe,ch.swisstopo.amtliches-strassenverzeichnis,ch.bfs.gebaeude_wohnungs_register,KML||https://tinyurl.com/yy7ya4g9/GR/3752_bdg_erw.kml","KML building")</f>
        <v>KML building</v>
      </c>
      <c r="I49" s="154">
        <v>172</v>
      </c>
      <c r="J49" s="243" t="s">
        <v>807</v>
      </c>
      <c r="K49" s="153">
        <v>0.38914027149321267</v>
      </c>
      <c r="L49" s="64">
        <v>0</v>
      </c>
      <c r="M49" s="64"/>
      <c r="N49" s="200">
        <v>0</v>
      </c>
      <c r="O49" s="155"/>
      <c r="P49" s="63"/>
      <c r="Q49" s="64">
        <v>0</v>
      </c>
      <c r="R49" s="64"/>
      <c r="S49" s="200">
        <v>0</v>
      </c>
      <c r="T49" s="155"/>
      <c r="U49" s="63"/>
      <c r="V49" s="64">
        <v>0</v>
      </c>
      <c r="W49" s="64"/>
      <c r="X49" s="200">
        <v>0</v>
      </c>
      <c r="Y49" s="155"/>
      <c r="Z49" s="63"/>
      <c r="AA49" s="64">
        <v>0</v>
      </c>
      <c r="AB49" s="64"/>
      <c r="AC49" s="200">
        <v>0</v>
      </c>
      <c r="AD49" s="156"/>
      <c r="AE49" s="153"/>
      <c r="AF49" s="140">
        <v>0</v>
      </c>
      <c r="AG49" s="140"/>
      <c r="AH49" s="200">
        <v>0</v>
      </c>
      <c r="AI49" s="140"/>
      <c r="AJ49" s="153"/>
      <c r="AK49" s="140">
        <v>0</v>
      </c>
      <c r="AL49" s="140"/>
      <c r="AM49" s="200">
        <v>0</v>
      </c>
      <c r="AN49" s="156"/>
      <c r="AO49" s="230">
        <v>0</v>
      </c>
      <c r="AP49" s="223">
        <v>149</v>
      </c>
      <c r="AQ49" s="223">
        <v>144</v>
      </c>
      <c r="AR49" s="235">
        <v>0.96599999999999997</v>
      </c>
      <c r="AS49" s="223">
        <v>89</v>
      </c>
      <c r="AT49" s="235">
        <v>0.59699999999999998</v>
      </c>
      <c r="AU49" s="223">
        <v>86</v>
      </c>
      <c r="AV49" s="232">
        <v>0.57699999999999996</v>
      </c>
      <c r="AW49" s="223">
        <v>133</v>
      </c>
      <c r="AX49" s="223">
        <v>129</v>
      </c>
      <c r="AY49" s="235">
        <v>0.97</v>
      </c>
      <c r="AZ49" s="223">
        <v>81</v>
      </c>
      <c r="BA49" s="235">
        <v>0.60899999999999999</v>
      </c>
      <c r="BB49" s="223">
        <v>78</v>
      </c>
      <c r="BC49" s="232">
        <v>0.58599999999999997</v>
      </c>
    </row>
    <row r="50" spans="1:55" x14ac:dyDescent="0.25">
      <c r="A50" s="226">
        <v>2</v>
      </c>
      <c r="B50" s="211" t="s">
        <v>129</v>
      </c>
      <c r="C50" s="211">
        <v>3762</v>
      </c>
      <c r="D50" s="211" t="s">
        <v>226</v>
      </c>
      <c r="E50" s="211">
        <v>3820</v>
      </c>
      <c r="F50" s="211">
        <v>3829</v>
      </c>
      <c r="G50" s="211"/>
      <c r="H50" s="220" t="str">
        <f>HYPERLINK("https://map.geo.admin.ch/?zoom=7&amp;E=818500&amp;N=186900&amp;layers=ch.kantone.cadastralwebmap-farbe,ch.swisstopo.amtliches-strassenverzeichnis,ch.bfs.gebaeude_wohnungs_register,KML||https://tinyurl.com/yy7ya4g9/GR/3762_bdg_erw.kml","KML building")</f>
        <v>KML building</v>
      </c>
      <c r="I50" s="154">
        <v>605</v>
      </c>
      <c r="J50" s="243" t="s">
        <v>808</v>
      </c>
      <c r="K50" s="153">
        <v>0.15837696335078533</v>
      </c>
      <c r="L50" s="64">
        <v>0</v>
      </c>
      <c r="M50" s="64"/>
      <c r="N50" s="200">
        <v>0</v>
      </c>
      <c r="O50" s="155"/>
      <c r="P50" s="63"/>
      <c r="Q50" s="64">
        <v>0</v>
      </c>
      <c r="R50" s="64"/>
      <c r="S50" s="200">
        <v>0</v>
      </c>
      <c r="T50" s="155"/>
      <c r="U50" s="63"/>
      <c r="V50" s="64">
        <v>0</v>
      </c>
      <c r="W50" s="64"/>
      <c r="X50" s="200">
        <v>0</v>
      </c>
      <c r="Y50" s="155"/>
      <c r="Z50" s="63"/>
      <c r="AA50" s="64">
        <v>0</v>
      </c>
      <c r="AB50" s="64"/>
      <c r="AC50" s="200">
        <v>0</v>
      </c>
      <c r="AD50" s="156"/>
      <c r="AE50" s="153"/>
      <c r="AF50" s="140">
        <v>2</v>
      </c>
      <c r="AG50" s="140"/>
      <c r="AH50" s="200">
        <v>5.0000000000000001E-4</v>
      </c>
      <c r="AI50" s="140"/>
      <c r="AJ50" s="153"/>
      <c r="AK50" s="140">
        <v>0</v>
      </c>
      <c r="AL50" s="140"/>
      <c r="AM50" s="200">
        <v>0</v>
      </c>
      <c r="AN50" s="156"/>
      <c r="AO50" s="230">
        <v>5.0000000000000001E-4</v>
      </c>
      <c r="AP50" s="223">
        <v>1335</v>
      </c>
      <c r="AQ50" s="223">
        <v>1296</v>
      </c>
      <c r="AR50" s="235">
        <v>0.97099999999999997</v>
      </c>
      <c r="AS50" s="223">
        <v>379</v>
      </c>
      <c r="AT50" s="235">
        <v>0.28399999999999997</v>
      </c>
      <c r="AU50" s="223">
        <v>357</v>
      </c>
      <c r="AV50" s="232">
        <v>0.26700000000000002</v>
      </c>
      <c r="AW50" s="223">
        <v>1044</v>
      </c>
      <c r="AX50" s="223">
        <v>1014</v>
      </c>
      <c r="AY50" s="235">
        <v>0.97099999999999997</v>
      </c>
      <c r="AZ50" s="223">
        <v>286</v>
      </c>
      <c r="BA50" s="235">
        <v>0.27400000000000002</v>
      </c>
      <c r="BB50" s="223">
        <v>271</v>
      </c>
      <c r="BC50" s="232">
        <v>0.26</v>
      </c>
    </row>
    <row r="51" spans="1:55" x14ac:dyDescent="0.25">
      <c r="A51" s="226">
        <v>2</v>
      </c>
      <c r="B51" s="211" t="s">
        <v>129</v>
      </c>
      <c r="C51" s="211">
        <v>3764</v>
      </c>
      <c r="D51" s="211" t="s">
        <v>227</v>
      </c>
      <c r="E51" s="211">
        <v>665</v>
      </c>
      <c r="F51" s="211">
        <v>667</v>
      </c>
      <c r="G51" s="211"/>
      <c r="H51" s="220" t="str">
        <f>HYPERLINK("https://map.geo.admin.ch/?zoom=7&amp;E=827700&amp;N=195400&amp;layers=ch.kantone.cadastralwebmap-farbe,ch.swisstopo.amtliches-strassenverzeichnis,ch.bfs.gebaeude_wohnungs_register,KML||https://tinyurl.com/yy7ya4g9/GR/3764_bdg_erw.kml","KML building")</f>
        <v>KML building</v>
      </c>
      <c r="I51" s="154">
        <v>387</v>
      </c>
      <c r="J51" s="243" t="s">
        <v>809</v>
      </c>
      <c r="K51" s="153">
        <v>0.58195488721804511</v>
      </c>
      <c r="L51" s="64">
        <v>0</v>
      </c>
      <c r="M51" s="64"/>
      <c r="N51" s="200">
        <v>0</v>
      </c>
      <c r="O51" s="155"/>
      <c r="P51" s="63"/>
      <c r="Q51" s="64">
        <v>0</v>
      </c>
      <c r="R51" s="64"/>
      <c r="S51" s="200">
        <v>0</v>
      </c>
      <c r="T51" s="155"/>
      <c r="U51" s="63"/>
      <c r="V51" s="64">
        <v>0</v>
      </c>
      <c r="W51" s="64"/>
      <c r="X51" s="200">
        <v>0</v>
      </c>
      <c r="Y51" s="155"/>
      <c r="Z51" s="63"/>
      <c r="AA51" s="64">
        <v>0</v>
      </c>
      <c r="AB51" s="64"/>
      <c r="AC51" s="200">
        <v>0</v>
      </c>
      <c r="AD51" s="156"/>
      <c r="AE51" s="153"/>
      <c r="AF51" s="140">
        <v>0</v>
      </c>
      <c r="AG51" s="140"/>
      <c r="AH51" s="200">
        <v>0</v>
      </c>
      <c r="AI51" s="140"/>
      <c r="AJ51" s="153"/>
      <c r="AK51" s="140">
        <v>0</v>
      </c>
      <c r="AL51" s="140"/>
      <c r="AM51" s="200">
        <v>0</v>
      </c>
      <c r="AN51" s="156"/>
      <c r="AO51" s="230">
        <v>0</v>
      </c>
      <c r="AP51" s="223">
        <v>121</v>
      </c>
      <c r="AQ51" s="223">
        <v>69</v>
      </c>
      <c r="AR51" s="235">
        <v>0.56999999999999995</v>
      </c>
      <c r="AS51" s="223">
        <v>102</v>
      </c>
      <c r="AT51" s="235">
        <v>0.84299999999999997</v>
      </c>
      <c r="AU51" s="223">
        <v>64</v>
      </c>
      <c r="AV51" s="232">
        <v>0.52900000000000003</v>
      </c>
      <c r="AW51" s="223">
        <v>96</v>
      </c>
      <c r="AX51" s="223">
        <v>46</v>
      </c>
      <c r="AY51" s="235">
        <v>0.47899999999999998</v>
      </c>
      <c r="AZ51" s="223">
        <v>78</v>
      </c>
      <c r="BA51" s="235">
        <v>0.81299999999999994</v>
      </c>
      <c r="BB51" s="223">
        <v>42</v>
      </c>
      <c r="BC51" s="232">
        <v>0.438</v>
      </c>
    </row>
    <row r="52" spans="1:55" x14ac:dyDescent="0.25">
      <c r="A52" s="226">
        <v>2</v>
      </c>
      <c r="B52" s="211" t="s">
        <v>129</v>
      </c>
      <c r="C52" s="211">
        <v>3781</v>
      </c>
      <c r="D52" s="211" t="s">
        <v>228</v>
      </c>
      <c r="E52" s="211">
        <v>386</v>
      </c>
      <c r="F52" s="211">
        <v>426</v>
      </c>
      <c r="G52" s="211"/>
      <c r="H52" s="220" t="str">
        <f>HYPERLINK("https://map.geo.admin.ch/?zoom=7&amp;E=787900&amp;N=158700&amp;layers=ch.kantone.cadastralwebmap-farbe,ch.swisstopo.amtliches-strassenverzeichnis,ch.bfs.gebaeude_wohnungs_register,KML||https://tinyurl.com/yy7ya4g9/GR/3781_bdg_erw.kml","KML building")</f>
        <v>KML building</v>
      </c>
      <c r="I52" s="154">
        <v>0</v>
      </c>
      <c r="J52" s="243" t="s">
        <v>810</v>
      </c>
      <c r="K52" s="153">
        <v>0</v>
      </c>
      <c r="L52" s="64">
        <v>0</v>
      </c>
      <c r="M52" s="64"/>
      <c r="N52" s="200">
        <v>0</v>
      </c>
      <c r="O52" s="155"/>
      <c r="P52" s="63"/>
      <c r="Q52" s="64">
        <v>0</v>
      </c>
      <c r="R52" s="64"/>
      <c r="S52" s="200">
        <v>0</v>
      </c>
      <c r="T52" s="155"/>
      <c r="U52" s="63"/>
      <c r="V52" s="64">
        <v>0</v>
      </c>
      <c r="W52" s="64"/>
      <c r="X52" s="200">
        <v>0</v>
      </c>
      <c r="Y52" s="155"/>
      <c r="Z52" s="63"/>
      <c r="AA52" s="64">
        <v>0</v>
      </c>
      <c r="AB52" s="64"/>
      <c r="AC52" s="200">
        <v>0</v>
      </c>
      <c r="AD52" s="156"/>
      <c r="AE52" s="153"/>
      <c r="AF52" s="140">
        <v>1</v>
      </c>
      <c r="AG52" s="140"/>
      <c r="AH52" s="200">
        <v>2.5999999999999999E-3</v>
      </c>
      <c r="AI52" s="140"/>
      <c r="AJ52" s="153"/>
      <c r="AK52" s="140">
        <v>0</v>
      </c>
      <c r="AL52" s="140"/>
      <c r="AM52" s="200">
        <v>0</v>
      </c>
      <c r="AN52" s="156"/>
      <c r="AO52" s="230">
        <v>2.5999999999999999E-3</v>
      </c>
      <c r="AP52" s="223">
        <v>148</v>
      </c>
      <c r="AQ52" s="223">
        <v>133</v>
      </c>
      <c r="AR52" s="235">
        <v>0.89900000000000002</v>
      </c>
      <c r="AS52" s="223">
        <v>101</v>
      </c>
      <c r="AT52" s="235">
        <v>0.68200000000000005</v>
      </c>
      <c r="AU52" s="223">
        <v>98</v>
      </c>
      <c r="AV52" s="232">
        <v>0.66200000000000003</v>
      </c>
      <c r="AW52" s="223">
        <v>86</v>
      </c>
      <c r="AX52" s="223">
        <v>79</v>
      </c>
      <c r="AY52" s="235">
        <v>0.91900000000000004</v>
      </c>
      <c r="AZ52" s="223">
        <v>66</v>
      </c>
      <c r="BA52" s="235">
        <v>0.76700000000000002</v>
      </c>
      <c r="BB52" s="223">
        <v>64</v>
      </c>
      <c r="BC52" s="232">
        <v>0.74399999999999999</v>
      </c>
    </row>
    <row r="53" spans="1:55" x14ac:dyDescent="0.25">
      <c r="A53" s="226">
        <v>2</v>
      </c>
      <c r="B53" s="211" t="s">
        <v>129</v>
      </c>
      <c r="C53" s="211">
        <v>3782</v>
      </c>
      <c r="D53" s="211" t="s">
        <v>229</v>
      </c>
      <c r="E53" s="211">
        <v>849</v>
      </c>
      <c r="F53" s="211">
        <v>881</v>
      </c>
      <c r="G53" s="211"/>
      <c r="H53" s="220" t="str">
        <f>HYPERLINK("https://map.geo.admin.ch/?zoom=7&amp;E=785900&amp;N=154100&amp;layers=ch.kantone.cadastralwebmap-farbe,ch.swisstopo.amtliches-strassenverzeichnis,ch.bfs.gebaeude_wohnungs_register,KML||https://tinyurl.com/yy7ya4g9/GR/3782_bdg_erw.kml","KML building")</f>
        <v>KML building</v>
      </c>
      <c r="I53" s="154">
        <v>27</v>
      </c>
      <c r="J53" s="243" t="s">
        <v>811</v>
      </c>
      <c r="K53" s="153">
        <v>3.1802120141342753E-2</v>
      </c>
      <c r="L53" s="64">
        <v>0</v>
      </c>
      <c r="M53" s="64"/>
      <c r="N53" s="200">
        <v>0</v>
      </c>
      <c r="O53" s="155"/>
      <c r="P53" s="63"/>
      <c r="Q53" s="64">
        <v>0</v>
      </c>
      <c r="R53" s="64"/>
      <c r="S53" s="200">
        <v>0</v>
      </c>
      <c r="T53" s="155"/>
      <c r="U53" s="63"/>
      <c r="V53" s="64">
        <v>0</v>
      </c>
      <c r="W53" s="64"/>
      <c r="X53" s="200">
        <v>0</v>
      </c>
      <c r="Y53" s="155"/>
      <c r="Z53" s="63"/>
      <c r="AA53" s="64">
        <v>0</v>
      </c>
      <c r="AB53" s="64"/>
      <c r="AC53" s="200">
        <v>0</v>
      </c>
      <c r="AD53" s="156"/>
      <c r="AE53" s="153"/>
      <c r="AF53" s="140">
        <v>38</v>
      </c>
      <c r="AG53" s="140"/>
      <c r="AH53" s="200">
        <v>4.48E-2</v>
      </c>
      <c r="AI53" s="140"/>
      <c r="AJ53" s="153"/>
      <c r="AK53" s="140">
        <v>146</v>
      </c>
      <c r="AL53" s="140"/>
      <c r="AM53" s="200">
        <v>0.17199999999999999</v>
      </c>
      <c r="AN53" s="156"/>
      <c r="AO53" s="230">
        <v>0.21679999999999999</v>
      </c>
      <c r="AP53" s="223">
        <v>45</v>
      </c>
      <c r="AQ53" s="223">
        <v>33</v>
      </c>
      <c r="AR53" s="235">
        <v>0.73299999999999998</v>
      </c>
      <c r="AS53" s="223">
        <v>10</v>
      </c>
      <c r="AT53" s="235">
        <v>0.222</v>
      </c>
      <c r="AU53" s="223">
        <v>7</v>
      </c>
      <c r="AV53" s="232">
        <v>0.156</v>
      </c>
      <c r="AW53" s="223">
        <v>33</v>
      </c>
      <c r="AX53" s="223">
        <v>23</v>
      </c>
      <c r="AY53" s="235">
        <v>0.69699999999999995</v>
      </c>
      <c r="AZ53" s="223">
        <v>8</v>
      </c>
      <c r="BA53" s="235">
        <v>0.24199999999999999</v>
      </c>
      <c r="BB53" s="223">
        <v>5</v>
      </c>
      <c r="BC53" s="232">
        <v>0.152</v>
      </c>
    </row>
    <row r="54" spans="1:55" x14ac:dyDescent="0.25">
      <c r="A54" s="226">
        <v>2</v>
      </c>
      <c r="B54" s="211" t="s">
        <v>129</v>
      </c>
      <c r="C54" s="211">
        <v>3783</v>
      </c>
      <c r="D54" s="211" t="s">
        <v>230</v>
      </c>
      <c r="E54" s="211">
        <v>149</v>
      </c>
      <c r="F54" s="211">
        <v>190</v>
      </c>
      <c r="G54" s="211"/>
      <c r="H54" s="220" t="str">
        <f>HYPERLINK("https://map.geo.admin.ch/?zoom=7&amp;E=791400&amp;N=162400&amp;layers=ch.kantone.cadastralwebmap-farbe,ch.swisstopo.amtliches-strassenverzeichnis,ch.bfs.gebaeude_wohnungs_register,KML||https://tinyurl.com/yy7ya4g9/GR/3783_bdg_erw.kml","KML building")</f>
        <v>KML building</v>
      </c>
      <c r="I54" s="154">
        <v>13</v>
      </c>
      <c r="J54" s="243" t="s">
        <v>812</v>
      </c>
      <c r="K54" s="153">
        <v>8.7248322147651006E-2</v>
      </c>
      <c r="L54" s="64">
        <v>0</v>
      </c>
      <c r="M54" s="64"/>
      <c r="N54" s="200">
        <v>0</v>
      </c>
      <c r="O54" s="155"/>
      <c r="P54" s="63"/>
      <c r="Q54" s="64">
        <v>0</v>
      </c>
      <c r="R54" s="64"/>
      <c r="S54" s="200">
        <v>0</v>
      </c>
      <c r="T54" s="155"/>
      <c r="U54" s="63"/>
      <c r="V54" s="64">
        <v>0</v>
      </c>
      <c r="W54" s="64"/>
      <c r="X54" s="200">
        <v>0</v>
      </c>
      <c r="Y54" s="155"/>
      <c r="Z54" s="63"/>
      <c r="AA54" s="64">
        <v>0</v>
      </c>
      <c r="AB54" s="64"/>
      <c r="AC54" s="200">
        <v>0</v>
      </c>
      <c r="AD54" s="156"/>
      <c r="AE54" s="153"/>
      <c r="AF54" s="140">
        <v>0</v>
      </c>
      <c r="AG54" s="140"/>
      <c r="AH54" s="200">
        <v>0</v>
      </c>
      <c r="AI54" s="140"/>
      <c r="AJ54" s="153"/>
      <c r="AK54" s="140">
        <v>0</v>
      </c>
      <c r="AL54" s="140"/>
      <c r="AM54" s="200">
        <v>0</v>
      </c>
      <c r="AN54" s="156"/>
      <c r="AO54" s="230">
        <v>0</v>
      </c>
      <c r="AP54" s="223">
        <v>25</v>
      </c>
      <c r="AQ54" s="223">
        <v>13</v>
      </c>
      <c r="AR54" s="235">
        <v>0.52</v>
      </c>
      <c r="AS54" s="223">
        <v>14</v>
      </c>
      <c r="AT54" s="235">
        <v>0.56000000000000005</v>
      </c>
      <c r="AU54" s="223">
        <v>13</v>
      </c>
      <c r="AV54" s="232">
        <v>0.52</v>
      </c>
      <c r="AW54" s="223">
        <v>13</v>
      </c>
      <c r="AX54" s="223">
        <v>2</v>
      </c>
      <c r="AY54" s="235">
        <v>0.154</v>
      </c>
      <c r="AZ54" s="223">
        <v>3</v>
      </c>
      <c r="BA54" s="235">
        <v>0.23100000000000001</v>
      </c>
      <c r="BB54" s="223">
        <v>2</v>
      </c>
      <c r="BC54" s="232">
        <v>0.154</v>
      </c>
    </row>
    <row r="55" spans="1:55" x14ac:dyDescent="0.25">
      <c r="A55" s="226">
        <v>2</v>
      </c>
      <c r="B55" s="211" t="s">
        <v>129</v>
      </c>
      <c r="C55" s="211">
        <v>3784</v>
      </c>
      <c r="D55" s="211" t="s">
        <v>231</v>
      </c>
      <c r="E55" s="211">
        <v>849</v>
      </c>
      <c r="F55" s="211">
        <v>974</v>
      </c>
      <c r="G55" s="211"/>
      <c r="H55" s="220" t="str">
        <f>HYPERLINK("https://map.geo.admin.ch/?zoom=7&amp;E=789300&amp;N=151900&amp;layers=ch.kantone.cadastralwebmap-farbe,ch.swisstopo.amtliches-strassenverzeichnis,ch.bfs.gebaeude_wohnungs_register,KML||https://tinyurl.com/yy7ya4g9/GR/3784_bdg_erw.kml","KML building")</f>
        <v>KML building</v>
      </c>
      <c r="I55" s="154">
        <v>91</v>
      </c>
      <c r="J55" s="243" t="s">
        <v>813</v>
      </c>
      <c r="K55" s="153">
        <v>0.1071849234393404</v>
      </c>
      <c r="L55" s="64">
        <v>0</v>
      </c>
      <c r="M55" s="64"/>
      <c r="N55" s="200">
        <v>0</v>
      </c>
      <c r="O55" s="155"/>
      <c r="P55" s="63"/>
      <c r="Q55" s="64">
        <v>0</v>
      </c>
      <c r="R55" s="64"/>
      <c r="S55" s="200">
        <v>0</v>
      </c>
      <c r="T55" s="155"/>
      <c r="U55" s="63"/>
      <c r="V55" s="64">
        <v>0</v>
      </c>
      <c r="W55" s="64"/>
      <c r="X55" s="200">
        <v>0</v>
      </c>
      <c r="Y55" s="155"/>
      <c r="Z55" s="63"/>
      <c r="AA55" s="64">
        <v>0</v>
      </c>
      <c r="AB55" s="64"/>
      <c r="AC55" s="200">
        <v>0</v>
      </c>
      <c r="AD55" s="156"/>
      <c r="AE55" s="153"/>
      <c r="AF55" s="140">
        <v>2</v>
      </c>
      <c r="AG55" s="140"/>
      <c r="AH55" s="200">
        <v>2.3999999999999998E-3</v>
      </c>
      <c r="AI55" s="140"/>
      <c r="AJ55" s="153"/>
      <c r="AK55" s="140">
        <v>8</v>
      </c>
      <c r="AL55" s="140"/>
      <c r="AM55" s="200">
        <v>9.4000000000000004E-3</v>
      </c>
      <c r="AN55" s="156"/>
      <c r="AO55" s="230">
        <v>1.18E-2</v>
      </c>
      <c r="AP55" s="223">
        <v>217</v>
      </c>
      <c r="AQ55" s="223">
        <v>212</v>
      </c>
      <c r="AR55" s="235">
        <v>0.97699999999999998</v>
      </c>
      <c r="AS55" s="223">
        <v>56</v>
      </c>
      <c r="AT55" s="235">
        <v>0.25800000000000001</v>
      </c>
      <c r="AU55" s="223">
        <v>55</v>
      </c>
      <c r="AV55" s="232">
        <v>0.253</v>
      </c>
      <c r="AW55" s="223">
        <v>167</v>
      </c>
      <c r="AX55" s="223">
        <v>163</v>
      </c>
      <c r="AY55" s="235">
        <v>0.97599999999999998</v>
      </c>
      <c r="AZ55" s="223">
        <v>46</v>
      </c>
      <c r="BA55" s="235">
        <v>0.27500000000000002</v>
      </c>
      <c r="BB55" s="223">
        <v>46</v>
      </c>
      <c r="BC55" s="232">
        <v>0.27500000000000002</v>
      </c>
    </row>
    <row r="56" spans="1:55" x14ac:dyDescent="0.25">
      <c r="A56" s="226">
        <v>2</v>
      </c>
      <c r="B56" s="211" t="s">
        <v>129</v>
      </c>
      <c r="C56" s="211">
        <v>3785</v>
      </c>
      <c r="D56" s="211" t="s">
        <v>555</v>
      </c>
      <c r="E56" s="211">
        <v>424</v>
      </c>
      <c r="F56" s="211">
        <v>459</v>
      </c>
      <c r="G56" s="211"/>
      <c r="H56" s="220" t="str">
        <f>HYPERLINK("https://map.geo.admin.ch/?zoom=7&amp;E=791200&amp;N=161200&amp;layers=ch.kantone.cadastralwebmap-farbe,ch.swisstopo.amtliches-strassenverzeichnis,ch.bfs.gebaeude_wohnungs_register,KML||https://tinyurl.com/yy7ya4g9/GR/3785_bdg_erw.kml","KML building")</f>
        <v>KML building</v>
      </c>
      <c r="I56" s="154">
        <v>66</v>
      </c>
      <c r="J56" s="243" t="s">
        <v>814</v>
      </c>
      <c r="K56" s="153">
        <v>0.15566037735849056</v>
      </c>
      <c r="L56" s="64">
        <v>0</v>
      </c>
      <c r="M56" s="64"/>
      <c r="N56" s="200">
        <v>0</v>
      </c>
      <c r="O56" s="155"/>
      <c r="P56" s="63"/>
      <c r="Q56" s="64">
        <v>0</v>
      </c>
      <c r="R56" s="64"/>
      <c r="S56" s="200">
        <v>0</v>
      </c>
      <c r="T56" s="155"/>
      <c r="U56" s="63"/>
      <c r="V56" s="64">
        <v>0</v>
      </c>
      <c r="W56" s="64"/>
      <c r="X56" s="200">
        <v>0</v>
      </c>
      <c r="Y56" s="155"/>
      <c r="Z56" s="63"/>
      <c r="AA56" s="64">
        <v>0</v>
      </c>
      <c r="AB56" s="64"/>
      <c r="AC56" s="200">
        <v>0</v>
      </c>
      <c r="AD56" s="156"/>
      <c r="AE56" s="153"/>
      <c r="AF56" s="140">
        <v>6</v>
      </c>
      <c r="AG56" s="140"/>
      <c r="AH56" s="200">
        <v>1.4200000000000001E-2</v>
      </c>
      <c r="AI56" s="140"/>
      <c r="AJ56" s="153"/>
      <c r="AK56" s="140">
        <v>0</v>
      </c>
      <c r="AL56" s="140"/>
      <c r="AM56" s="200">
        <v>0</v>
      </c>
      <c r="AN56" s="156"/>
      <c r="AO56" s="230">
        <v>1.4200000000000001E-2</v>
      </c>
      <c r="AP56" s="223">
        <v>79</v>
      </c>
      <c r="AQ56" s="223">
        <v>18</v>
      </c>
      <c r="AR56" s="235">
        <v>0.22800000000000001</v>
      </c>
      <c r="AS56" s="223">
        <v>41</v>
      </c>
      <c r="AT56" s="235">
        <v>0.51900000000000002</v>
      </c>
      <c r="AU56" s="223">
        <v>17</v>
      </c>
      <c r="AV56" s="232">
        <v>0.215</v>
      </c>
      <c r="AW56" s="223">
        <v>31</v>
      </c>
      <c r="AX56" s="223">
        <v>4</v>
      </c>
      <c r="AY56" s="235">
        <v>0.129</v>
      </c>
      <c r="AZ56" s="223">
        <v>24</v>
      </c>
      <c r="BA56" s="235">
        <v>0.77400000000000002</v>
      </c>
      <c r="BB56" s="223">
        <v>3</v>
      </c>
      <c r="BC56" s="232">
        <v>9.7000000000000003E-2</v>
      </c>
    </row>
    <row r="57" spans="1:55" x14ac:dyDescent="0.25">
      <c r="A57" s="226">
        <v>2</v>
      </c>
      <c r="B57" s="211" t="s">
        <v>129</v>
      </c>
      <c r="C57" s="211">
        <v>3786</v>
      </c>
      <c r="D57" s="211" t="s">
        <v>232</v>
      </c>
      <c r="E57" s="211">
        <v>854</v>
      </c>
      <c r="F57" s="211">
        <v>1123</v>
      </c>
      <c r="G57" s="211"/>
      <c r="H57" s="220" t="str">
        <f>HYPERLINK("https://map.geo.admin.ch/?zoom=7&amp;E=786600&amp;N=156500&amp;layers=ch.kantone.cadastralwebmap-farbe,ch.swisstopo.amtliches-strassenverzeichnis,ch.bfs.gebaeude_wohnungs_register,KML||https://tinyurl.com/yy7ya4g9/GR/3786_bdg_erw.kml","KML building")</f>
        <v>KML building</v>
      </c>
      <c r="I57" s="154">
        <v>125</v>
      </c>
      <c r="J57" s="243" t="s">
        <v>815</v>
      </c>
      <c r="K57" s="153">
        <v>0.14637002341920374</v>
      </c>
      <c r="L57" s="64">
        <v>0</v>
      </c>
      <c r="M57" s="64"/>
      <c r="N57" s="200">
        <v>0</v>
      </c>
      <c r="O57" s="155"/>
      <c r="P57" s="63"/>
      <c r="Q57" s="64">
        <v>0</v>
      </c>
      <c r="R57" s="64"/>
      <c r="S57" s="200">
        <v>0</v>
      </c>
      <c r="T57" s="155"/>
      <c r="U57" s="63"/>
      <c r="V57" s="64">
        <v>0</v>
      </c>
      <c r="W57" s="64"/>
      <c r="X57" s="200">
        <v>0</v>
      </c>
      <c r="Y57" s="155"/>
      <c r="Z57" s="63"/>
      <c r="AA57" s="64">
        <v>0</v>
      </c>
      <c r="AB57" s="64"/>
      <c r="AC57" s="200">
        <v>0</v>
      </c>
      <c r="AD57" s="156"/>
      <c r="AE57" s="153"/>
      <c r="AF57" s="140">
        <v>6</v>
      </c>
      <c r="AG57" s="140"/>
      <c r="AH57" s="200">
        <v>7.0000000000000001E-3</v>
      </c>
      <c r="AI57" s="140"/>
      <c r="AJ57" s="153"/>
      <c r="AK57" s="140">
        <v>0</v>
      </c>
      <c r="AL57" s="140"/>
      <c r="AM57" s="200">
        <v>0</v>
      </c>
      <c r="AN57" s="156"/>
      <c r="AO57" s="230">
        <v>7.0000000000000001E-3</v>
      </c>
      <c r="AP57" s="223">
        <v>226</v>
      </c>
      <c r="AQ57" s="223">
        <v>192</v>
      </c>
      <c r="AR57" s="235">
        <v>0.85</v>
      </c>
      <c r="AS57" s="223">
        <v>164</v>
      </c>
      <c r="AT57" s="235">
        <v>0.72599999999999998</v>
      </c>
      <c r="AU57" s="223">
        <v>157</v>
      </c>
      <c r="AV57" s="232">
        <v>0.69499999999999995</v>
      </c>
      <c r="AW57" s="223">
        <v>141</v>
      </c>
      <c r="AX57" s="223">
        <v>108</v>
      </c>
      <c r="AY57" s="235">
        <v>0.76600000000000001</v>
      </c>
      <c r="AZ57" s="223">
        <v>84</v>
      </c>
      <c r="BA57" s="235">
        <v>0.59599999999999997</v>
      </c>
      <c r="BB57" s="223">
        <v>77</v>
      </c>
      <c r="BC57" s="232">
        <v>0.54600000000000004</v>
      </c>
    </row>
    <row r="58" spans="1:55" x14ac:dyDescent="0.25">
      <c r="A58" s="226">
        <v>2</v>
      </c>
      <c r="B58" s="211" t="s">
        <v>129</v>
      </c>
      <c r="C58" s="211">
        <v>3787</v>
      </c>
      <c r="D58" s="211" t="s">
        <v>233</v>
      </c>
      <c r="E58" s="211">
        <v>1565</v>
      </c>
      <c r="F58" s="211">
        <v>2177</v>
      </c>
      <c r="G58" s="211"/>
      <c r="H58" s="220" t="str">
        <f>HYPERLINK("https://map.geo.admin.ch/?zoom=7&amp;E=784200&amp;N=152400&amp;layers=ch.kantone.cadastralwebmap-farbe,ch.swisstopo.amtliches-strassenverzeichnis,ch.bfs.gebaeude_wohnungs_register,KML||https://tinyurl.com/yy7ya4g9/GR/3787_bdg_erw.kml","KML building")</f>
        <v>KML building</v>
      </c>
      <c r="I58" s="154">
        <v>15</v>
      </c>
      <c r="J58" s="243" t="s">
        <v>816</v>
      </c>
      <c r="K58" s="153">
        <v>9.5846645367412137E-3</v>
      </c>
      <c r="L58" s="64">
        <v>0</v>
      </c>
      <c r="M58" s="64"/>
      <c r="N58" s="200">
        <v>0</v>
      </c>
      <c r="O58" s="155"/>
      <c r="P58" s="63"/>
      <c r="Q58" s="64">
        <v>0</v>
      </c>
      <c r="R58" s="64"/>
      <c r="S58" s="200">
        <v>0</v>
      </c>
      <c r="T58" s="155"/>
      <c r="U58" s="63"/>
      <c r="V58" s="64">
        <v>0</v>
      </c>
      <c r="W58" s="64"/>
      <c r="X58" s="200">
        <v>0</v>
      </c>
      <c r="Y58" s="155"/>
      <c r="Z58" s="63"/>
      <c r="AA58" s="64">
        <v>0</v>
      </c>
      <c r="AB58" s="64"/>
      <c r="AC58" s="200">
        <v>0</v>
      </c>
      <c r="AD58" s="156"/>
      <c r="AE58" s="153"/>
      <c r="AF58" s="140">
        <v>16</v>
      </c>
      <c r="AG58" s="140"/>
      <c r="AH58" s="200">
        <v>1.0200000000000001E-2</v>
      </c>
      <c r="AI58" s="140"/>
      <c r="AJ58" s="153"/>
      <c r="AK58" s="140">
        <v>6</v>
      </c>
      <c r="AL58" s="140"/>
      <c r="AM58" s="200">
        <v>3.8E-3</v>
      </c>
      <c r="AN58" s="156"/>
      <c r="AO58" s="230">
        <v>1.4E-2</v>
      </c>
      <c r="AP58" s="223">
        <v>458</v>
      </c>
      <c r="AQ58" s="223">
        <v>458</v>
      </c>
      <c r="AR58" s="235">
        <v>1</v>
      </c>
      <c r="AS58" s="223">
        <v>355</v>
      </c>
      <c r="AT58" s="235">
        <v>0.77500000000000002</v>
      </c>
      <c r="AU58" s="223">
        <v>355</v>
      </c>
      <c r="AV58" s="232">
        <v>0.77500000000000002</v>
      </c>
      <c r="AW58" s="223">
        <v>285</v>
      </c>
      <c r="AX58" s="223">
        <v>285</v>
      </c>
      <c r="AY58" s="235">
        <v>1</v>
      </c>
      <c r="AZ58" s="223">
        <v>255</v>
      </c>
      <c r="BA58" s="235">
        <v>0.89500000000000002</v>
      </c>
      <c r="BB58" s="223">
        <v>255</v>
      </c>
      <c r="BC58" s="232">
        <v>0.89500000000000002</v>
      </c>
    </row>
    <row r="59" spans="1:55" x14ac:dyDescent="0.25">
      <c r="A59" s="226">
        <v>2</v>
      </c>
      <c r="B59" s="211" t="s">
        <v>129</v>
      </c>
      <c r="C59" s="211">
        <v>3788</v>
      </c>
      <c r="D59" s="211" t="s">
        <v>234</v>
      </c>
      <c r="E59" s="211">
        <v>439</v>
      </c>
      <c r="F59" s="211">
        <v>514</v>
      </c>
      <c r="G59" s="211"/>
      <c r="H59" s="220" t="str">
        <f>HYPERLINK("https://map.geo.admin.ch/?zoom=7&amp;E=794900&amp;N=165400&amp;layers=ch.kantone.cadastralwebmap-farbe,ch.swisstopo.amtliches-strassenverzeichnis,ch.bfs.gebaeude_wohnungs_register,KML||https://tinyurl.com/yy7ya4g9/GR/3788_bdg_erw.kml","KML building")</f>
        <v>KML building</v>
      </c>
      <c r="I59" s="154">
        <v>96</v>
      </c>
      <c r="J59" s="243" t="s">
        <v>817</v>
      </c>
      <c r="K59" s="153">
        <v>0.21867881548974943</v>
      </c>
      <c r="L59" s="64">
        <v>0</v>
      </c>
      <c r="M59" s="64"/>
      <c r="N59" s="200">
        <v>0</v>
      </c>
      <c r="O59" s="155"/>
      <c r="P59" s="63"/>
      <c r="Q59" s="64">
        <v>0</v>
      </c>
      <c r="R59" s="64"/>
      <c r="S59" s="200">
        <v>0</v>
      </c>
      <c r="T59" s="155"/>
      <c r="U59" s="63"/>
      <c r="V59" s="64">
        <v>0</v>
      </c>
      <c r="W59" s="64"/>
      <c r="X59" s="200">
        <v>0</v>
      </c>
      <c r="Y59" s="155"/>
      <c r="Z59" s="63"/>
      <c r="AA59" s="64">
        <v>0</v>
      </c>
      <c r="AB59" s="64"/>
      <c r="AC59" s="200">
        <v>0</v>
      </c>
      <c r="AD59" s="156"/>
      <c r="AE59" s="153"/>
      <c r="AF59" s="140">
        <v>3</v>
      </c>
      <c r="AG59" s="140"/>
      <c r="AH59" s="200">
        <v>6.7999999999999996E-3</v>
      </c>
      <c r="AI59" s="140"/>
      <c r="AJ59" s="153"/>
      <c r="AK59" s="140">
        <v>0</v>
      </c>
      <c r="AL59" s="140"/>
      <c r="AM59" s="200">
        <v>0</v>
      </c>
      <c r="AN59" s="156"/>
      <c r="AO59" s="230">
        <v>6.7999999999999996E-3</v>
      </c>
      <c r="AP59" s="223">
        <v>122</v>
      </c>
      <c r="AQ59" s="223">
        <v>108</v>
      </c>
      <c r="AR59" s="235">
        <v>0.88500000000000001</v>
      </c>
      <c r="AS59" s="223">
        <v>105</v>
      </c>
      <c r="AT59" s="235">
        <v>0.86099999999999999</v>
      </c>
      <c r="AU59" s="223">
        <v>102</v>
      </c>
      <c r="AV59" s="232">
        <v>0.83599999999999997</v>
      </c>
      <c r="AW59" s="223">
        <v>58</v>
      </c>
      <c r="AX59" s="223">
        <v>45</v>
      </c>
      <c r="AY59" s="235">
        <v>0.77600000000000002</v>
      </c>
      <c r="AZ59" s="223">
        <v>41</v>
      </c>
      <c r="BA59" s="235">
        <v>0.70699999999999996</v>
      </c>
      <c r="BB59" s="223">
        <v>39</v>
      </c>
      <c r="BC59" s="232">
        <v>0.67200000000000004</v>
      </c>
    </row>
    <row r="60" spans="1:55" x14ac:dyDescent="0.25">
      <c r="A60" s="226">
        <v>2</v>
      </c>
      <c r="B60" s="211" t="s">
        <v>129</v>
      </c>
      <c r="C60" s="211">
        <v>3789</v>
      </c>
      <c r="D60" s="211" t="s">
        <v>235</v>
      </c>
      <c r="E60" s="211">
        <v>434</v>
      </c>
      <c r="F60" s="211">
        <v>528</v>
      </c>
      <c r="G60" s="211"/>
      <c r="H60" s="220" t="str">
        <f>HYPERLINK("https://map.geo.admin.ch/?zoom=7&amp;E=778600&amp;N=144700&amp;layers=ch.kantone.cadastralwebmap-farbe,ch.swisstopo.amtliches-strassenverzeichnis,ch.bfs.gebaeude_wohnungs_register,KML||https://tinyurl.com/yy7ya4g9/GR/3789_bdg_erw.kml","KML building")</f>
        <v>KML building</v>
      </c>
      <c r="I60" s="154">
        <v>109</v>
      </c>
      <c r="J60" s="243" t="s">
        <v>818</v>
      </c>
      <c r="K60" s="153">
        <v>0.25115207373271892</v>
      </c>
      <c r="L60" s="64">
        <v>0</v>
      </c>
      <c r="M60" s="64"/>
      <c r="N60" s="200">
        <v>0</v>
      </c>
      <c r="O60" s="155"/>
      <c r="P60" s="63"/>
      <c r="Q60" s="64">
        <v>0</v>
      </c>
      <c r="R60" s="64"/>
      <c r="S60" s="200">
        <v>0</v>
      </c>
      <c r="T60" s="155"/>
      <c r="U60" s="63"/>
      <c r="V60" s="64">
        <v>1</v>
      </c>
      <c r="W60" s="64"/>
      <c r="X60" s="200">
        <v>1.9E-3</v>
      </c>
      <c r="Y60" s="155"/>
      <c r="Z60" s="63"/>
      <c r="AA60" s="64">
        <v>0</v>
      </c>
      <c r="AB60" s="64"/>
      <c r="AC60" s="200">
        <v>0</v>
      </c>
      <c r="AD60" s="156"/>
      <c r="AE60" s="153"/>
      <c r="AF60" s="140">
        <v>1</v>
      </c>
      <c r="AG60" s="140"/>
      <c r="AH60" s="200">
        <v>2.3E-3</v>
      </c>
      <c r="AI60" s="140"/>
      <c r="AJ60" s="153"/>
      <c r="AK60" s="140">
        <v>0</v>
      </c>
      <c r="AL60" s="140"/>
      <c r="AM60" s="200">
        <v>0</v>
      </c>
      <c r="AN60" s="156"/>
      <c r="AO60" s="230">
        <v>4.1999999999999997E-3</v>
      </c>
      <c r="AP60" s="223">
        <v>73</v>
      </c>
      <c r="AQ60" s="223">
        <v>37</v>
      </c>
      <c r="AR60" s="235">
        <v>0.50700000000000001</v>
      </c>
      <c r="AS60" s="223">
        <v>23</v>
      </c>
      <c r="AT60" s="235">
        <v>0.315</v>
      </c>
      <c r="AU60" s="223">
        <v>23</v>
      </c>
      <c r="AV60" s="232">
        <v>0.315</v>
      </c>
      <c r="AW60" s="223">
        <v>40</v>
      </c>
      <c r="AX60" s="223">
        <v>31</v>
      </c>
      <c r="AY60" s="235">
        <v>0.77500000000000002</v>
      </c>
      <c r="AZ60" s="223">
        <v>20</v>
      </c>
      <c r="BA60" s="235">
        <v>0.5</v>
      </c>
      <c r="BB60" s="223">
        <v>20</v>
      </c>
      <c r="BC60" s="232">
        <v>0.5</v>
      </c>
    </row>
    <row r="61" spans="1:55" x14ac:dyDescent="0.25">
      <c r="A61" s="226">
        <v>2</v>
      </c>
      <c r="B61" s="211" t="s">
        <v>129</v>
      </c>
      <c r="C61" s="211">
        <v>3790</v>
      </c>
      <c r="D61" s="211" t="s">
        <v>236</v>
      </c>
      <c r="E61" s="211">
        <v>532</v>
      </c>
      <c r="F61" s="211">
        <v>635</v>
      </c>
      <c r="G61" s="211"/>
      <c r="H61" s="220" t="str">
        <f>HYPERLINK("https://map.geo.admin.ch/?zoom=7&amp;E=781000&amp;N=148100&amp;layers=ch.kantone.cadastralwebmap-farbe,ch.swisstopo.amtliches-strassenverzeichnis,ch.bfs.gebaeude_wohnungs_register,KML||https://tinyurl.com/yy7ya4g9/GR/3790_bdg_erw.kml","KML building")</f>
        <v>KML building</v>
      </c>
      <c r="I61" s="154">
        <v>77</v>
      </c>
      <c r="J61" s="243" t="s">
        <v>819</v>
      </c>
      <c r="K61" s="153">
        <v>0.14473684210526316</v>
      </c>
      <c r="L61" s="64">
        <v>0</v>
      </c>
      <c r="M61" s="64"/>
      <c r="N61" s="200">
        <v>0</v>
      </c>
      <c r="O61" s="155"/>
      <c r="P61" s="63"/>
      <c r="Q61" s="64">
        <v>0</v>
      </c>
      <c r="R61" s="64"/>
      <c r="S61" s="200">
        <v>0</v>
      </c>
      <c r="T61" s="155"/>
      <c r="U61" s="63"/>
      <c r="V61" s="64">
        <v>0</v>
      </c>
      <c r="W61" s="64"/>
      <c r="X61" s="200">
        <v>0</v>
      </c>
      <c r="Y61" s="155"/>
      <c r="Z61" s="63"/>
      <c r="AA61" s="64">
        <v>0</v>
      </c>
      <c r="AB61" s="64"/>
      <c r="AC61" s="200">
        <v>0</v>
      </c>
      <c r="AD61" s="156"/>
      <c r="AE61" s="153"/>
      <c r="AF61" s="140">
        <v>23</v>
      </c>
      <c r="AG61" s="140"/>
      <c r="AH61" s="200">
        <v>4.3200000000000002E-2</v>
      </c>
      <c r="AI61" s="140"/>
      <c r="AJ61" s="153"/>
      <c r="AK61" s="140">
        <v>2</v>
      </c>
      <c r="AL61" s="140"/>
      <c r="AM61" s="200">
        <v>3.8E-3</v>
      </c>
      <c r="AN61" s="156"/>
      <c r="AO61" s="230">
        <v>4.7E-2</v>
      </c>
      <c r="AP61" s="223">
        <v>83</v>
      </c>
      <c r="AQ61" s="223">
        <v>75</v>
      </c>
      <c r="AR61" s="235">
        <v>0.90400000000000003</v>
      </c>
      <c r="AS61" s="223">
        <v>50</v>
      </c>
      <c r="AT61" s="235">
        <v>0.60199999999999998</v>
      </c>
      <c r="AU61" s="223">
        <v>49</v>
      </c>
      <c r="AV61" s="232">
        <v>0.59</v>
      </c>
      <c r="AW61" s="223">
        <v>47</v>
      </c>
      <c r="AX61" s="223">
        <v>39</v>
      </c>
      <c r="AY61" s="235">
        <v>0.83</v>
      </c>
      <c r="AZ61" s="223">
        <v>17</v>
      </c>
      <c r="BA61" s="235">
        <v>0.36199999999999999</v>
      </c>
      <c r="BB61" s="223">
        <v>16</v>
      </c>
      <c r="BC61" s="232">
        <v>0.34</v>
      </c>
    </row>
    <row r="62" spans="1:55" x14ac:dyDescent="0.25">
      <c r="A62" s="226">
        <v>2</v>
      </c>
      <c r="B62" s="211" t="s">
        <v>129</v>
      </c>
      <c r="C62" s="211">
        <v>3791</v>
      </c>
      <c r="D62" s="211" t="s">
        <v>237</v>
      </c>
      <c r="E62" s="211">
        <v>533</v>
      </c>
      <c r="F62" s="211">
        <v>692</v>
      </c>
      <c r="G62" s="211"/>
      <c r="H62" s="220" t="str">
        <f>HYPERLINK("https://map.geo.admin.ch/?zoom=7&amp;E=793100&amp;N=164300&amp;layers=ch.kantone.cadastralwebmap-farbe,ch.swisstopo.amtliches-strassenverzeichnis,ch.bfs.gebaeude_wohnungs_register,KML||https://tinyurl.com/yy7ya4g9/GR/3791_bdg_erw.kml","KML building")</f>
        <v>KML building</v>
      </c>
      <c r="I62" s="154">
        <v>116</v>
      </c>
      <c r="J62" s="243" t="s">
        <v>820</v>
      </c>
      <c r="K62" s="153">
        <v>0.2176360225140713</v>
      </c>
      <c r="L62" s="64">
        <v>0</v>
      </c>
      <c r="M62" s="64"/>
      <c r="N62" s="200">
        <v>0</v>
      </c>
      <c r="O62" s="155"/>
      <c r="P62" s="63"/>
      <c r="Q62" s="64">
        <v>0</v>
      </c>
      <c r="R62" s="64"/>
      <c r="S62" s="200">
        <v>0</v>
      </c>
      <c r="T62" s="155"/>
      <c r="U62" s="63"/>
      <c r="V62" s="64">
        <v>0</v>
      </c>
      <c r="W62" s="64"/>
      <c r="X62" s="200">
        <v>0</v>
      </c>
      <c r="Y62" s="155"/>
      <c r="Z62" s="63"/>
      <c r="AA62" s="64">
        <v>0</v>
      </c>
      <c r="AB62" s="64"/>
      <c r="AC62" s="200">
        <v>0</v>
      </c>
      <c r="AD62" s="156"/>
      <c r="AE62" s="153"/>
      <c r="AF62" s="140">
        <v>28</v>
      </c>
      <c r="AG62" s="140"/>
      <c r="AH62" s="200">
        <v>5.2499999999999998E-2</v>
      </c>
      <c r="AI62" s="140"/>
      <c r="AJ62" s="153"/>
      <c r="AK62" s="140">
        <v>3</v>
      </c>
      <c r="AL62" s="140"/>
      <c r="AM62" s="200">
        <v>5.5999999999999999E-3</v>
      </c>
      <c r="AN62" s="156"/>
      <c r="AO62" s="230">
        <v>5.8099999999999999E-2</v>
      </c>
      <c r="AP62" s="223">
        <v>108</v>
      </c>
      <c r="AQ62" s="223">
        <v>89</v>
      </c>
      <c r="AR62" s="235">
        <v>0.82399999999999995</v>
      </c>
      <c r="AS62" s="223">
        <v>103</v>
      </c>
      <c r="AT62" s="235">
        <v>0.95399999999999996</v>
      </c>
      <c r="AU62" s="223">
        <v>85</v>
      </c>
      <c r="AV62" s="232">
        <v>0.78700000000000003</v>
      </c>
      <c r="AW62" s="223">
        <v>61</v>
      </c>
      <c r="AX62" s="223">
        <v>43</v>
      </c>
      <c r="AY62" s="235">
        <v>0.70499999999999996</v>
      </c>
      <c r="AZ62" s="223">
        <v>57</v>
      </c>
      <c r="BA62" s="235">
        <v>0.93400000000000005</v>
      </c>
      <c r="BB62" s="223">
        <v>40</v>
      </c>
      <c r="BC62" s="232">
        <v>0.65600000000000003</v>
      </c>
    </row>
    <row r="63" spans="1:55" x14ac:dyDescent="0.25">
      <c r="A63" s="226">
        <v>2</v>
      </c>
      <c r="B63" s="211" t="s">
        <v>129</v>
      </c>
      <c r="C63" s="219">
        <v>3792</v>
      </c>
      <c r="D63" s="211" t="s">
        <v>238</v>
      </c>
      <c r="E63" s="211">
        <v>1552</v>
      </c>
      <c r="F63" s="211">
        <v>1752</v>
      </c>
      <c r="G63" s="211"/>
      <c r="H63" s="220" t="str">
        <f>HYPERLINK("https://map.geo.admin.ch/?zoom=7&amp;E=765600&amp;N=134700&amp;layers=ch.kantone.cadastralwebmap-farbe,ch.swisstopo.amtliches-strassenverzeichnis,ch.bfs.gebaeude_wohnungs_register,KML||https://tinyurl.com/yy7ya4g9/GR/3792_bdg_erw.kml","KML building")</f>
        <v>KML building</v>
      </c>
      <c r="I63" s="154">
        <v>1431</v>
      </c>
      <c r="J63" s="243" t="s">
        <v>821</v>
      </c>
      <c r="K63" s="153">
        <v>0.92203608247422686</v>
      </c>
      <c r="L63" s="64">
        <v>0</v>
      </c>
      <c r="M63" s="64"/>
      <c r="N63" s="200">
        <v>0</v>
      </c>
      <c r="O63" s="155"/>
      <c r="P63" s="63"/>
      <c r="Q63" s="64">
        <v>0</v>
      </c>
      <c r="R63" s="64"/>
      <c r="S63" s="200">
        <v>0</v>
      </c>
      <c r="T63" s="155"/>
      <c r="U63" s="63"/>
      <c r="V63" s="64">
        <v>0</v>
      </c>
      <c r="W63" s="64"/>
      <c r="X63" s="200">
        <v>0</v>
      </c>
      <c r="Y63" s="155"/>
      <c r="Z63" s="63"/>
      <c r="AA63" s="64">
        <v>2</v>
      </c>
      <c r="AB63" s="64"/>
      <c r="AC63" s="200">
        <v>1.1000000000000001E-3</v>
      </c>
      <c r="AD63" s="156"/>
      <c r="AE63" s="153"/>
      <c r="AF63" s="140">
        <v>16</v>
      </c>
      <c r="AG63" s="140"/>
      <c r="AH63" s="200">
        <v>1.03E-2</v>
      </c>
      <c r="AI63" s="140"/>
      <c r="AJ63" s="153"/>
      <c r="AK63" s="140">
        <v>10</v>
      </c>
      <c r="AL63" s="140"/>
      <c r="AM63" s="200">
        <v>6.4000000000000003E-3</v>
      </c>
      <c r="AN63" s="156"/>
      <c r="AO63" s="230">
        <v>1.78E-2</v>
      </c>
      <c r="AP63" s="223">
        <v>164</v>
      </c>
      <c r="AQ63" s="223">
        <v>117</v>
      </c>
      <c r="AR63" s="235">
        <v>0.71299999999999997</v>
      </c>
      <c r="AS63" s="223">
        <v>119</v>
      </c>
      <c r="AT63" s="235">
        <v>0.72599999999999998</v>
      </c>
      <c r="AU63" s="223">
        <v>115</v>
      </c>
      <c r="AV63" s="232">
        <v>0.70099999999999996</v>
      </c>
      <c r="AW63" s="223">
        <v>154</v>
      </c>
      <c r="AX63" s="223">
        <v>110</v>
      </c>
      <c r="AY63" s="235">
        <v>0.71399999999999997</v>
      </c>
      <c r="AZ63" s="223">
        <v>112</v>
      </c>
      <c r="BA63" s="235">
        <v>0.72699999999999998</v>
      </c>
      <c r="BB63" s="223">
        <v>108</v>
      </c>
      <c r="BC63" s="232">
        <v>0.70099999999999996</v>
      </c>
    </row>
    <row r="64" spans="1:55" x14ac:dyDescent="0.25">
      <c r="A64" s="226">
        <v>2</v>
      </c>
      <c r="B64" s="211" t="s">
        <v>129</v>
      </c>
      <c r="C64" s="219">
        <v>3804</v>
      </c>
      <c r="D64" s="211" t="s">
        <v>239</v>
      </c>
      <c r="E64" s="211">
        <v>501</v>
      </c>
      <c r="F64" s="211">
        <v>507</v>
      </c>
      <c r="G64" s="211"/>
      <c r="H64" s="220" t="str">
        <f>HYPERLINK("https://map.geo.admin.ch/?zoom=7&amp;E=728600&amp;N=125900&amp;layers=ch.kantone.cadastralwebmap-farbe,ch.swisstopo.amtliches-strassenverzeichnis,ch.bfs.gebaeude_wohnungs_register,KML||https://tinyurl.com/yy7ya4g9/GR/3804_bdg_erw.kml","KML building")</f>
        <v>KML building</v>
      </c>
      <c r="I64" s="154">
        <v>2</v>
      </c>
      <c r="J64" s="243" t="s">
        <v>822</v>
      </c>
      <c r="K64" s="153">
        <v>3.9920159680638719E-3</v>
      </c>
      <c r="L64" s="64">
        <v>0</v>
      </c>
      <c r="M64" s="64"/>
      <c r="N64" s="200">
        <v>0</v>
      </c>
      <c r="O64" s="155"/>
      <c r="P64" s="63"/>
      <c r="Q64" s="64">
        <v>0</v>
      </c>
      <c r="R64" s="64"/>
      <c r="S64" s="200">
        <v>0</v>
      </c>
      <c r="T64" s="155"/>
      <c r="U64" s="63"/>
      <c r="V64" s="64">
        <v>0</v>
      </c>
      <c r="W64" s="64"/>
      <c r="X64" s="200">
        <v>0</v>
      </c>
      <c r="Y64" s="155"/>
      <c r="Z64" s="63"/>
      <c r="AA64" s="64">
        <v>0</v>
      </c>
      <c r="AB64" s="64"/>
      <c r="AC64" s="200">
        <v>0</v>
      </c>
      <c r="AD64" s="156"/>
      <c r="AE64" s="153"/>
      <c r="AF64" s="140">
        <v>1</v>
      </c>
      <c r="AG64" s="140"/>
      <c r="AH64" s="200">
        <v>2E-3</v>
      </c>
      <c r="AI64" s="140"/>
      <c r="AJ64" s="153"/>
      <c r="AK64" s="140">
        <v>1</v>
      </c>
      <c r="AL64" s="140"/>
      <c r="AM64" s="200">
        <v>2E-3</v>
      </c>
      <c r="AN64" s="156"/>
      <c r="AO64" s="230">
        <v>4.0000000000000001E-3</v>
      </c>
      <c r="AP64" s="223">
        <v>293</v>
      </c>
      <c r="AQ64" s="223">
        <v>283</v>
      </c>
      <c r="AR64" s="235">
        <v>0.96599999999999997</v>
      </c>
      <c r="AS64" s="223">
        <v>125</v>
      </c>
      <c r="AT64" s="235">
        <v>0.42699999999999999</v>
      </c>
      <c r="AU64" s="223">
        <v>116</v>
      </c>
      <c r="AV64" s="232">
        <v>0.39600000000000002</v>
      </c>
      <c r="AW64" s="223">
        <v>112</v>
      </c>
      <c r="AX64" s="223">
        <v>106</v>
      </c>
      <c r="AY64" s="235">
        <v>0.94599999999999995</v>
      </c>
      <c r="AZ64" s="223">
        <v>52</v>
      </c>
      <c r="BA64" s="235">
        <v>0.46400000000000002</v>
      </c>
      <c r="BB64" s="223">
        <v>47</v>
      </c>
      <c r="BC64" s="232">
        <v>0.42</v>
      </c>
    </row>
    <row r="65" spans="1:55" x14ac:dyDescent="0.25">
      <c r="A65" s="226">
        <v>1</v>
      </c>
      <c r="B65" s="211" t="s">
        <v>129</v>
      </c>
      <c r="C65" s="219">
        <v>3805</v>
      </c>
      <c r="D65" s="211" t="s">
        <v>240</v>
      </c>
      <c r="E65" s="211">
        <v>349</v>
      </c>
      <c r="F65" s="211">
        <v>387</v>
      </c>
      <c r="G65" s="211"/>
      <c r="H65" s="220" t="str">
        <f>HYPERLINK("https://map.geo.admin.ch/?zoom=7&amp;E=731300&amp;N=124200&amp;layers=ch.kantone.cadastralwebmap-farbe,ch.swisstopo.amtliches-strassenverzeichnis,ch.bfs.gebaeude_wohnungs_register,KML||https://tinyurl.com/yy7ya4g9/GR/3805_bdg_erw.kml","KML building")</f>
        <v>KML building</v>
      </c>
      <c r="I65" s="154">
        <v>0</v>
      </c>
      <c r="J65" s="243" t="s">
        <v>823</v>
      </c>
      <c r="K65" s="153">
        <v>0</v>
      </c>
      <c r="L65" s="64">
        <v>0</v>
      </c>
      <c r="M65" s="64"/>
      <c r="N65" s="200">
        <v>0</v>
      </c>
      <c r="O65" s="155"/>
      <c r="P65" s="63"/>
      <c r="Q65" s="64">
        <v>0</v>
      </c>
      <c r="R65" s="64"/>
      <c r="S65" s="200">
        <v>0</v>
      </c>
      <c r="T65" s="155"/>
      <c r="U65" s="63"/>
      <c r="V65" s="64">
        <v>0</v>
      </c>
      <c r="W65" s="64"/>
      <c r="X65" s="200">
        <v>0</v>
      </c>
      <c r="Y65" s="155"/>
      <c r="Z65" s="63"/>
      <c r="AA65" s="64">
        <v>0</v>
      </c>
      <c r="AB65" s="64"/>
      <c r="AC65" s="200">
        <v>0</v>
      </c>
      <c r="AD65" s="156"/>
      <c r="AE65" s="153"/>
      <c r="AF65" s="140">
        <v>1</v>
      </c>
      <c r="AG65" s="140"/>
      <c r="AH65" s="200">
        <v>2.8999999999999998E-3</v>
      </c>
      <c r="AI65" s="140"/>
      <c r="AJ65" s="153"/>
      <c r="AK65" s="140">
        <v>5</v>
      </c>
      <c r="AL65" s="140"/>
      <c r="AM65" s="200">
        <v>1.43E-2</v>
      </c>
      <c r="AN65" s="156"/>
      <c r="AO65" s="230">
        <v>1.72E-2</v>
      </c>
      <c r="AP65" s="223">
        <v>155</v>
      </c>
      <c r="AQ65" s="223">
        <v>152</v>
      </c>
      <c r="AR65" s="235">
        <v>0.98099999999999998</v>
      </c>
      <c r="AS65" s="223">
        <v>155</v>
      </c>
      <c r="AT65" s="235">
        <v>1</v>
      </c>
      <c r="AU65" s="223">
        <v>152</v>
      </c>
      <c r="AV65" s="232">
        <v>0.98099999999999998</v>
      </c>
      <c r="AW65" s="223">
        <v>69</v>
      </c>
      <c r="AX65" s="223">
        <v>67</v>
      </c>
      <c r="AY65" s="235">
        <v>0.97099999999999997</v>
      </c>
      <c r="AZ65" s="223">
        <v>69</v>
      </c>
      <c r="BA65" s="235">
        <v>1</v>
      </c>
      <c r="BB65" s="223">
        <v>67</v>
      </c>
      <c r="BC65" s="232">
        <v>0.97099999999999997</v>
      </c>
    </row>
    <row r="66" spans="1:55" x14ac:dyDescent="0.25">
      <c r="A66" s="226">
        <v>2</v>
      </c>
      <c r="B66" s="211" t="s">
        <v>129</v>
      </c>
      <c r="C66" s="219">
        <v>3808</v>
      </c>
      <c r="D66" s="211" t="s">
        <v>241</v>
      </c>
      <c r="E66" s="211">
        <v>356</v>
      </c>
      <c r="F66" s="211">
        <v>368</v>
      </c>
      <c r="G66" s="211"/>
      <c r="H66" s="220" t="str">
        <f>HYPERLINK("https://map.geo.admin.ch/?zoom=7&amp;E=729800&amp;N=136200&amp;layers=ch.kantone.cadastralwebmap-farbe,ch.swisstopo.amtliches-strassenverzeichnis,ch.bfs.gebaeude_wohnungs_register,KML||https://tinyurl.com/yy7ya4g9/GR/3808_bdg_erw.kml","KML building")</f>
        <v>KML building</v>
      </c>
      <c r="I66" s="154">
        <v>388</v>
      </c>
      <c r="J66" s="243" t="s">
        <v>824</v>
      </c>
      <c r="K66" s="153">
        <v>1.0898876404494382</v>
      </c>
      <c r="L66" s="64">
        <v>0</v>
      </c>
      <c r="M66" s="64"/>
      <c r="N66" s="200">
        <v>0</v>
      </c>
      <c r="O66" s="155"/>
      <c r="P66" s="63"/>
      <c r="Q66" s="64">
        <v>0</v>
      </c>
      <c r="R66" s="64"/>
      <c r="S66" s="200">
        <v>0</v>
      </c>
      <c r="T66" s="155"/>
      <c r="U66" s="63"/>
      <c r="V66" s="64">
        <v>0</v>
      </c>
      <c r="W66" s="64"/>
      <c r="X66" s="200">
        <v>0</v>
      </c>
      <c r="Y66" s="155"/>
      <c r="Z66" s="63"/>
      <c r="AA66" s="64">
        <v>0</v>
      </c>
      <c r="AB66" s="64"/>
      <c r="AC66" s="200">
        <v>0</v>
      </c>
      <c r="AD66" s="156"/>
      <c r="AE66" s="153"/>
      <c r="AF66" s="140">
        <v>1</v>
      </c>
      <c r="AG66" s="140"/>
      <c r="AH66" s="200">
        <v>2.8E-3</v>
      </c>
      <c r="AI66" s="140"/>
      <c r="AJ66" s="153"/>
      <c r="AK66" s="140">
        <v>0</v>
      </c>
      <c r="AL66" s="140"/>
      <c r="AM66" s="200">
        <v>0</v>
      </c>
      <c r="AN66" s="156"/>
      <c r="AO66" s="230">
        <v>2.8E-3</v>
      </c>
      <c r="AP66" s="223">
        <v>33</v>
      </c>
      <c r="AQ66" s="223">
        <v>28</v>
      </c>
      <c r="AR66" s="235">
        <v>0.84799999999999998</v>
      </c>
      <c r="AS66" s="223">
        <v>27</v>
      </c>
      <c r="AT66" s="235">
        <v>0.81799999999999995</v>
      </c>
      <c r="AU66" s="223">
        <v>24</v>
      </c>
      <c r="AV66" s="232">
        <v>0.72699999999999998</v>
      </c>
      <c r="AW66" s="223">
        <v>24</v>
      </c>
      <c r="AX66" s="223">
        <v>19</v>
      </c>
      <c r="AY66" s="235">
        <v>0.79200000000000004</v>
      </c>
      <c r="AZ66" s="223">
        <v>20</v>
      </c>
      <c r="BA66" s="235">
        <v>0.83299999999999996</v>
      </c>
      <c r="BB66" s="223">
        <v>17</v>
      </c>
      <c r="BC66" s="232">
        <v>0.70799999999999996</v>
      </c>
    </row>
    <row r="67" spans="1:55" x14ac:dyDescent="0.25">
      <c r="A67" s="226">
        <v>1</v>
      </c>
      <c r="B67" s="211" t="s">
        <v>129</v>
      </c>
      <c r="C67" s="211">
        <v>3810</v>
      </c>
      <c r="D67" s="211" t="s">
        <v>242</v>
      </c>
      <c r="E67" s="211">
        <v>472</v>
      </c>
      <c r="F67" s="211">
        <v>484</v>
      </c>
      <c r="G67" s="211"/>
      <c r="H67" s="220" t="str">
        <f>HYPERLINK("https://map.geo.admin.ch/?zoom=7&amp;E=731500&amp;N=125000&amp;layers=ch.kantone.cadastralwebmap-farbe,ch.swisstopo.amtliches-strassenverzeichnis,ch.bfs.gebaeude_wohnungs_register,KML||https://tinyurl.com/yy7ya4g9/GR/3810_bdg_erw.kml","KML building")</f>
        <v>KML building</v>
      </c>
      <c r="I67" s="154">
        <v>0</v>
      </c>
      <c r="J67" s="243" t="s">
        <v>825</v>
      </c>
      <c r="K67" s="153">
        <v>0</v>
      </c>
      <c r="L67" s="64">
        <v>0</v>
      </c>
      <c r="M67" s="64"/>
      <c r="N67" s="200">
        <v>0</v>
      </c>
      <c r="O67" s="155"/>
      <c r="P67" s="63"/>
      <c r="Q67" s="64">
        <v>0</v>
      </c>
      <c r="R67" s="64"/>
      <c r="S67" s="200">
        <v>0</v>
      </c>
      <c r="T67" s="155"/>
      <c r="U67" s="63"/>
      <c r="V67" s="64">
        <v>0</v>
      </c>
      <c r="W67" s="64"/>
      <c r="X67" s="200">
        <v>0</v>
      </c>
      <c r="Y67" s="155"/>
      <c r="Z67" s="63"/>
      <c r="AA67" s="64">
        <v>0</v>
      </c>
      <c r="AB67" s="64"/>
      <c r="AC67" s="200">
        <v>0</v>
      </c>
      <c r="AD67" s="156"/>
      <c r="AE67" s="153"/>
      <c r="AF67" s="140">
        <v>0</v>
      </c>
      <c r="AG67" s="140"/>
      <c r="AH67" s="200">
        <v>0</v>
      </c>
      <c r="AI67" s="140"/>
      <c r="AJ67" s="153"/>
      <c r="AK67" s="140">
        <v>5</v>
      </c>
      <c r="AL67" s="140"/>
      <c r="AM67" s="200">
        <v>1.06E-2</v>
      </c>
      <c r="AN67" s="156"/>
      <c r="AO67" s="230">
        <v>1.06E-2</v>
      </c>
      <c r="AP67" s="223">
        <v>247</v>
      </c>
      <c r="AQ67" s="223">
        <v>247</v>
      </c>
      <c r="AR67" s="235">
        <v>1</v>
      </c>
      <c r="AS67" s="223">
        <v>245</v>
      </c>
      <c r="AT67" s="235">
        <v>0.99199999999999999</v>
      </c>
      <c r="AU67" s="223">
        <v>245</v>
      </c>
      <c r="AV67" s="232">
        <v>0.99199999999999999</v>
      </c>
      <c r="AW67" s="223">
        <v>122</v>
      </c>
      <c r="AX67" s="223">
        <v>122</v>
      </c>
      <c r="AY67" s="235">
        <v>1</v>
      </c>
      <c r="AZ67" s="223">
        <v>122</v>
      </c>
      <c r="BA67" s="235">
        <v>1</v>
      </c>
      <c r="BB67" s="223">
        <v>122</v>
      </c>
      <c r="BC67" s="232">
        <v>1</v>
      </c>
    </row>
    <row r="68" spans="1:55" x14ac:dyDescent="0.25">
      <c r="A68" s="226">
        <v>2</v>
      </c>
      <c r="B68" s="211" t="s">
        <v>129</v>
      </c>
      <c r="C68" s="211">
        <v>3821</v>
      </c>
      <c r="D68" s="211" t="s">
        <v>243</v>
      </c>
      <c r="E68" s="211">
        <v>452</v>
      </c>
      <c r="F68" s="211">
        <v>512</v>
      </c>
      <c r="G68" s="211"/>
      <c r="H68" s="220" t="str">
        <f>HYPERLINK("https://map.geo.admin.ch/?zoom=7&amp;E=735300&amp;N=130600&amp;layers=ch.kantone.cadastralwebmap-farbe,ch.swisstopo.amtliches-strassenverzeichnis,ch.bfs.gebaeude_wohnungs_register,KML||https://tinyurl.com/yy7ya4g9/GR/3821_bdg_erw.kml","KML building")</f>
        <v>KML building</v>
      </c>
      <c r="I68" s="154">
        <v>403</v>
      </c>
      <c r="J68" s="243" t="s">
        <v>826</v>
      </c>
      <c r="K68" s="153">
        <v>0.8915929203539823</v>
      </c>
      <c r="L68" s="64">
        <v>0</v>
      </c>
      <c r="M68" s="64"/>
      <c r="N68" s="200">
        <v>0</v>
      </c>
      <c r="O68" s="155"/>
      <c r="P68" s="63"/>
      <c r="Q68" s="64">
        <v>0</v>
      </c>
      <c r="R68" s="64"/>
      <c r="S68" s="200">
        <v>0</v>
      </c>
      <c r="T68" s="155"/>
      <c r="U68" s="63"/>
      <c r="V68" s="64">
        <v>0</v>
      </c>
      <c r="W68" s="64"/>
      <c r="X68" s="200">
        <v>0</v>
      </c>
      <c r="Y68" s="155"/>
      <c r="Z68" s="63"/>
      <c r="AA68" s="64">
        <v>0</v>
      </c>
      <c r="AB68" s="64"/>
      <c r="AC68" s="200">
        <v>0</v>
      </c>
      <c r="AD68" s="156"/>
      <c r="AE68" s="153"/>
      <c r="AF68" s="140">
        <v>5</v>
      </c>
      <c r="AG68" s="140"/>
      <c r="AH68" s="200">
        <v>1.11E-2</v>
      </c>
      <c r="AI68" s="140"/>
      <c r="AJ68" s="153"/>
      <c r="AK68" s="140">
        <v>1</v>
      </c>
      <c r="AL68" s="140"/>
      <c r="AM68" s="200">
        <v>2.2000000000000001E-3</v>
      </c>
      <c r="AN68" s="156"/>
      <c r="AO68" s="230">
        <v>1.3300000000000001E-2</v>
      </c>
      <c r="AP68" s="223">
        <v>75</v>
      </c>
      <c r="AQ68" s="223">
        <v>45</v>
      </c>
      <c r="AR68" s="235">
        <v>0.6</v>
      </c>
      <c r="AS68" s="223">
        <v>16</v>
      </c>
      <c r="AT68" s="235">
        <v>0.21299999999999999</v>
      </c>
      <c r="AU68" s="223">
        <v>15</v>
      </c>
      <c r="AV68" s="232">
        <v>0.2</v>
      </c>
      <c r="AW68" s="223">
        <v>72</v>
      </c>
      <c r="AX68" s="223">
        <v>42</v>
      </c>
      <c r="AY68" s="235">
        <v>0.58299999999999996</v>
      </c>
      <c r="AZ68" s="223">
        <v>15</v>
      </c>
      <c r="BA68" s="235">
        <v>0.20799999999999999</v>
      </c>
      <c r="BB68" s="223">
        <v>14</v>
      </c>
      <c r="BC68" s="232">
        <v>0.19400000000000001</v>
      </c>
    </row>
    <row r="69" spans="1:55" x14ac:dyDescent="0.25">
      <c r="A69" s="226">
        <v>2</v>
      </c>
      <c r="B69" s="211" t="s">
        <v>129</v>
      </c>
      <c r="C69" s="211">
        <v>3822</v>
      </c>
      <c r="D69" s="211" t="s">
        <v>244</v>
      </c>
      <c r="E69" s="211">
        <v>2113</v>
      </c>
      <c r="F69" s="211">
        <v>2251</v>
      </c>
      <c r="G69" s="211"/>
      <c r="H69" s="220" t="str">
        <f>HYPERLINK("https://map.geo.admin.ch/?zoom=7&amp;E=738000&amp;N=139500&amp;layers=ch.kantone.cadastralwebmap-farbe,ch.swisstopo.amtliches-strassenverzeichnis,ch.bfs.gebaeude_wohnungs_register,KML||https://tinyurl.com/yy7ya4g9/GR/3822_bdg_erw.kml","KML building")</f>
        <v>KML building</v>
      </c>
      <c r="I69" s="154">
        <v>0</v>
      </c>
      <c r="J69" s="243" t="s">
        <v>827</v>
      </c>
      <c r="K69" s="153">
        <v>0</v>
      </c>
      <c r="L69" s="64">
        <v>0</v>
      </c>
      <c r="M69" s="64"/>
      <c r="N69" s="200">
        <v>0</v>
      </c>
      <c r="O69" s="155"/>
      <c r="P69" s="63"/>
      <c r="Q69" s="64">
        <v>0</v>
      </c>
      <c r="R69" s="64"/>
      <c r="S69" s="200">
        <v>0</v>
      </c>
      <c r="T69" s="155"/>
      <c r="U69" s="63"/>
      <c r="V69" s="64">
        <v>0</v>
      </c>
      <c r="W69" s="64"/>
      <c r="X69" s="200">
        <v>0</v>
      </c>
      <c r="Y69" s="155"/>
      <c r="Z69" s="63"/>
      <c r="AA69" s="64">
        <v>0</v>
      </c>
      <c r="AB69" s="64"/>
      <c r="AC69" s="200">
        <v>0</v>
      </c>
      <c r="AD69" s="156"/>
      <c r="AE69" s="153"/>
      <c r="AF69" s="140">
        <v>0</v>
      </c>
      <c r="AG69" s="140"/>
      <c r="AH69" s="200">
        <v>0</v>
      </c>
      <c r="AI69" s="140"/>
      <c r="AJ69" s="153"/>
      <c r="AK69" s="140">
        <v>0</v>
      </c>
      <c r="AL69" s="140"/>
      <c r="AM69" s="200">
        <v>0</v>
      </c>
      <c r="AN69" s="156"/>
      <c r="AO69" s="230">
        <v>0</v>
      </c>
      <c r="AP69" s="223">
        <v>771</v>
      </c>
      <c r="AQ69" s="223">
        <v>748</v>
      </c>
      <c r="AR69" s="235">
        <v>0.97</v>
      </c>
      <c r="AS69" s="223">
        <v>640</v>
      </c>
      <c r="AT69" s="235">
        <v>0.83</v>
      </c>
      <c r="AU69" s="223">
        <v>636</v>
      </c>
      <c r="AV69" s="232">
        <v>0.82499999999999996</v>
      </c>
      <c r="AW69" s="223">
        <v>478</v>
      </c>
      <c r="AX69" s="223">
        <v>457</v>
      </c>
      <c r="AY69" s="235">
        <v>0.95599999999999996</v>
      </c>
      <c r="AZ69" s="223">
        <v>402</v>
      </c>
      <c r="BA69" s="235">
        <v>0.84099999999999997</v>
      </c>
      <c r="BB69" s="223">
        <v>399</v>
      </c>
      <c r="BC69" s="232">
        <v>0.83499999999999996</v>
      </c>
    </row>
    <row r="70" spans="1:55" x14ac:dyDescent="0.25">
      <c r="A70" s="226">
        <v>2</v>
      </c>
      <c r="B70" s="211" t="s">
        <v>129</v>
      </c>
      <c r="C70" s="211">
        <v>3823</v>
      </c>
      <c r="D70" s="211" t="s">
        <v>245</v>
      </c>
      <c r="E70" s="211">
        <v>642</v>
      </c>
      <c r="F70" s="211">
        <v>681</v>
      </c>
      <c r="G70" s="211"/>
      <c r="H70" s="220" t="str">
        <f>HYPERLINK("https://map.geo.admin.ch/?zoom=7&amp;E=737300&amp;N=136600&amp;layers=ch.kantone.cadastralwebmap-farbe,ch.swisstopo.amtliches-strassenverzeichnis,ch.bfs.gebaeude_wohnungs_register,KML||https://tinyurl.com/yy7ya4g9/GR/3823_bdg_erw.kml","KML building")</f>
        <v>KML building</v>
      </c>
      <c r="I70" s="154">
        <v>0</v>
      </c>
      <c r="J70" s="243" t="s">
        <v>828</v>
      </c>
      <c r="K70" s="153">
        <v>0</v>
      </c>
      <c r="L70" s="64">
        <v>0</v>
      </c>
      <c r="M70" s="64"/>
      <c r="N70" s="200">
        <v>0</v>
      </c>
      <c r="O70" s="155"/>
      <c r="P70" s="63"/>
      <c r="Q70" s="64">
        <v>0</v>
      </c>
      <c r="R70" s="64"/>
      <c r="S70" s="200">
        <v>0</v>
      </c>
      <c r="T70" s="155"/>
      <c r="U70" s="63"/>
      <c r="V70" s="64">
        <v>0</v>
      </c>
      <c r="W70" s="64"/>
      <c r="X70" s="200">
        <v>0</v>
      </c>
      <c r="Y70" s="155"/>
      <c r="Z70" s="63"/>
      <c r="AA70" s="64">
        <v>0</v>
      </c>
      <c r="AB70" s="64"/>
      <c r="AC70" s="200">
        <v>0</v>
      </c>
      <c r="AD70" s="156"/>
      <c r="AE70" s="153"/>
      <c r="AF70" s="140">
        <v>8</v>
      </c>
      <c r="AG70" s="140"/>
      <c r="AH70" s="200">
        <v>1.2500000000000001E-2</v>
      </c>
      <c r="AI70" s="140"/>
      <c r="AJ70" s="153"/>
      <c r="AK70" s="140">
        <v>3</v>
      </c>
      <c r="AL70" s="140"/>
      <c r="AM70" s="200">
        <v>4.7000000000000002E-3</v>
      </c>
      <c r="AN70" s="156"/>
      <c r="AO70" s="230">
        <v>1.72E-2</v>
      </c>
      <c r="AP70" s="223">
        <v>399</v>
      </c>
      <c r="AQ70" s="223">
        <v>397</v>
      </c>
      <c r="AR70" s="235">
        <v>0.995</v>
      </c>
      <c r="AS70" s="223">
        <v>387</v>
      </c>
      <c r="AT70" s="235">
        <v>0.97</v>
      </c>
      <c r="AU70" s="223">
        <v>386</v>
      </c>
      <c r="AV70" s="232">
        <v>0.96699999999999997</v>
      </c>
      <c r="AW70" s="223">
        <v>280</v>
      </c>
      <c r="AX70" s="223">
        <v>278</v>
      </c>
      <c r="AY70" s="235">
        <v>0.99299999999999999</v>
      </c>
      <c r="AZ70" s="223">
        <v>269</v>
      </c>
      <c r="BA70" s="235">
        <v>0.96099999999999997</v>
      </c>
      <c r="BB70" s="223">
        <v>268</v>
      </c>
      <c r="BC70" s="232">
        <v>0.95699999999999996</v>
      </c>
    </row>
    <row r="71" spans="1:55" x14ac:dyDescent="0.25">
      <c r="A71" s="226">
        <v>2</v>
      </c>
      <c r="B71" s="211" t="s">
        <v>129</v>
      </c>
      <c r="C71" s="211">
        <v>3831</v>
      </c>
      <c r="D71" s="211" t="s">
        <v>246</v>
      </c>
      <c r="E71" s="211">
        <v>310</v>
      </c>
      <c r="F71" s="211">
        <v>357</v>
      </c>
      <c r="G71" s="211"/>
      <c r="H71" s="220" t="str">
        <f>HYPERLINK("https://map.geo.admin.ch/?zoom=7&amp;E=733700&amp;N=125800&amp;layers=ch.kantone.cadastralwebmap-farbe,ch.swisstopo.amtliches-strassenverzeichnis,ch.bfs.gebaeude_wohnungs_register,KML||https://tinyurl.com/yy7ya4g9/GR/3831_bdg_erw.kml","KML building")</f>
        <v>KML building</v>
      </c>
      <c r="I71" s="154">
        <v>314</v>
      </c>
      <c r="J71" s="243" t="s">
        <v>829</v>
      </c>
      <c r="K71" s="153">
        <v>1.0129032258064516</v>
      </c>
      <c r="L71" s="64">
        <v>0</v>
      </c>
      <c r="M71" s="64"/>
      <c r="N71" s="200">
        <v>0</v>
      </c>
      <c r="O71" s="155"/>
      <c r="P71" s="63"/>
      <c r="Q71" s="64">
        <v>0</v>
      </c>
      <c r="R71" s="64"/>
      <c r="S71" s="200">
        <v>0</v>
      </c>
      <c r="T71" s="155"/>
      <c r="U71" s="63"/>
      <c r="V71" s="64">
        <v>0</v>
      </c>
      <c r="W71" s="64"/>
      <c r="X71" s="200">
        <v>0</v>
      </c>
      <c r="Y71" s="155"/>
      <c r="Z71" s="63"/>
      <c r="AA71" s="64">
        <v>4</v>
      </c>
      <c r="AB71" s="64"/>
      <c r="AC71" s="200">
        <v>1.12E-2</v>
      </c>
      <c r="AD71" s="156"/>
      <c r="AE71" s="153"/>
      <c r="AF71" s="140">
        <v>4</v>
      </c>
      <c r="AG71" s="140"/>
      <c r="AH71" s="200">
        <v>1.29E-2</v>
      </c>
      <c r="AI71" s="140"/>
      <c r="AJ71" s="153"/>
      <c r="AK71" s="140">
        <v>0</v>
      </c>
      <c r="AL71" s="140"/>
      <c r="AM71" s="200">
        <v>0</v>
      </c>
      <c r="AN71" s="156"/>
      <c r="AO71" s="230">
        <v>2.41E-2</v>
      </c>
      <c r="AP71" s="223">
        <v>22</v>
      </c>
      <c r="AQ71" s="223">
        <v>16</v>
      </c>
      <c r="AR71" s="235">
        <v>0.72699999999999998</v>
      </c>
      <c r="AS71" s="223">
        <v>12</v>
      </c>
      <c r="AT71" s="235">
        <v>0.54500000000000004</v>
      </c>
      <c r="AU71" s="223">
        <v>11</v>
      </c>
      <c r="AV71" s="232">
        <v>0.5</v>
      </c>
      <c r="AW71" s="223">
        <v>19</v>
      </c>
      <c r="AX71" s="223">
        <v>16</v>
      </c>
      <c r="AY71" s="235">
        <v>0.84199999999999997</v>
      </c>
      <c r="AZ71" s="223">
        <v>11</v>
      </c>
      <c r="BA71" s="235">
        <v>0.57899999999999996</v>
      </c>
      <c r="BB71" s="223">
        <v>11</v>
      </c>
      <c r="BC71" s="232">
        <v>0.57899999999999996</v>
      </c>
    </row>
    <row r="72" spans="1:55" x14ac:dyDescent="0.25">
      <c r="A72" s="226">
        <v>2</v>
      </c>
      <c r="B72" s="211" t="s">
        <v>129</v>
      </c>
      <c r="C72" s="211">
        <v>3832</v>
      </c>
      <c r="D72" s="211" t="s">
        <v>247</v>
      </c>
      <c r="E72" s="211">
        <v>674</v>
      </c>
      <c r="F72" s="211">
        <v>812</v>
      </c>
      <c r="G72" s="211"/>
      <c r="H72" s="220" t="str">
        <f>HYPERLINK("https://map.geo.admin.ch/?zoom=7&amp;E=731900&amp;N=123300&amp;layers=ch.kantone.cadastralwebmap-farbe,ch.swisstopo.amtliches-strassenverzeichnis,ch.bfs.gebaeude_wohnungs_register,KML||https://tinyurl.com/yy7ya4g9/GR/3832_bdg_erw.kml","KML building")</f>
        <v>KML building</v>
      </c>
      <c r="I72" s="154">
        <v>741</v>
      </c>
      <c r="J72" s="243" t="s">
        <v>830</v>
      </c>
      <c r="K72" s="153">
        <v>1.099406528189911</v>
      </c>
      <c r="L72" s="64">
        <v>0</v>
      </c>
      <c r="M72" s="64"/>
      <c r="N72" s="200">
        <v>0</v>
      </c>
      <c r="O72" s="155"/>
      <c r="P72" s="63"/>
      <c r="Q72" s="64">
        <v>0</v>
      </c>
      <c r="R72" s="64"/>
      <c r="S72" s="200">
        <v>0</v>
      </c>
      <c r="T72" s="155"/>
      <c r="U72" s="63"/>
      <c r="V72" s="64">
        <v>2</v>
      </c>
      <c r="W72" s="64"/>
      <c r="X72" s="200">
        <v>2.5000000000000001E-3</v>
      </c>
      <c r="Y72" s="155"/>
      <c r="Z72" s="63"/>
      <c r="AA72" s="64">
        <v>14</v>
      </c>
      <c r="AB72" s="64"/>
      <c r="AC72" s="200">
        <v>1.72E-2</v>
      </c>
      <c r="AD72" s="156"/>
      <c r="AE72" s="153"/>
      <c r="AF72" s="140">
        <v>10</v>
      </c>
      <c r="AG72" s="140"/>
      <c r="AH72" s="200">
        <v>1.4800000000000001E-2</v>
      </c>
      <c r="AI72" s="140"/>
      <c r="AJ72" s="153"/>
      <c r="AK72" s="140">
        <v>9</v>
      </c>
      <c r="AL72" s="140"/>
      <c r="AM72" s="200">
        <v>1.34E-2</v>
      </c>
      <c r="AN72" s="156"/>
      <c r="AO72" s="230">
        <v>4.7900000000000005E-2</v>
      </c>
      <c r="AP72" s="223">
        <v>109</v>
      </c>
      <c r="AQ72" s="223">
        <v>91</v>
      </c>
      <c r="AR72" s="235">
        <v>0.83499999999999996</v>
      </c>
      <c r="AS72" s="223">
        <v>71</v>
      </c>
      <c r="AT72" s="235">
        <v>0.65100000000000002</v>
      </c>
      <c r="AU72" s="223">
        <v>66</v>
      </c>
      <c r="AV72" s="232">
        <v>0.60599999999999998</v>
      </c>
      <c r="AW72" s="223">
        <v>85</v>
      </c>
      <c r="AX72" s="223">
        <v>76</v>
      </c>
      <c r="AY72" s="235">
        <v>0.89400000000000002</v>
      </c>
      <c r="AZ72" s="223">
        <v>64</v>
      </c>
      <c r="BA72" s="235">
        <v>0.753</v>
      </c>
      <c r="BB72" s="223">
        <v>61</v>
      </c>
      <c r="BC72" s="232">
        <v>0.71799999999999997</v>
      </c>
    </row>
    <row r="73" spans="1:55" x14ac:dyDescent="0.25">
      <c r="A73" s="226">
        <v>2</v>
      </c>
      <c r="B73" s="211" t="s">
        <v>129</v>
      </c>
      <c r="C73" s="211">
        <v>3834</v>
      </c>
      <c r="D73" s="211" t="s">
        <v>248</v>
      </c>
      <c r="E73" s="211">
        <v>1428</v>
      </c>
      <c r="F73" s="211">
        <v>1621</v>
      </c>
      <c r="G73" s="211"/>
      <c r="H73" s="220" t="str">
        <f>HYPERLINK("https://map.geo.admin.ch/?zoom=7&amp;E=730700&amp;N=122200&amp;layers=ch.kantone.cadastralwebmap-farbe,ch.swisstopo.amtliches-strassenverzeichnis,ch.bfs.gebaeude_wohnungs_register,KML||https://tinyurl.com/yy7ya4g9/GR/3834_bdg_erw.kml","KML building")</f>
        <v>KML building</v>
      </c>
      <c r="I73" s="154">
        <v>730</v>
      </c>
      <c r="J73" s="243" t="s">
        <v>831</v>
      </c>
      <c r="K73" s="153">
        <v>0.51120448179271705</v>
      </c>
      <c r="L73" s="64">
        <v>0</v>
      </c>
      <c r="M73" s="64"/>
      <c r="N73" s="200">
        <v>0</v>
      </c>
      <c r="O73" s="155"/>
      <c r="P73" s="63"/>
      <c r="Q73" s="64">
        <v>0</v>
      </c>
      <c r="R73" s="64"/>
      <c r="S73" s="200">
        <v>0</v>
      </c>
      <c r="T73" s="155"/>
      <c r="U73" s="63"/>
      <c r="V73" s="64">
        <v>0</v>
      </c>
      <c r="W73" s="64"/>
      <c r="X73" s="200">
        <v>0</v>
      </c>
      <c r="Y73" s="155"/>
      <c r="Z73" s="63"/>
      <c r="AA73" s="64">
        <v>0</v>
      </c>
      <c r="AB73" s="64"/>
      <c r="AC73" s="200">
        <v>0</v>
      </c>
      <c r="AD73" s="156"/>
      <c r="AE73" s="153"/>
      <c r="AF73" s="140">
        <v>1</v>
      </c>
      <c r="AG73" s="140"/>
      <c r="AH73" s="200">
        <v>6.9999999999999999E-4</v>
      </c>
      <c r="AI73" s="140"/>
      <c r="AJ73" s="153"/>
      <c r="AK73" s="140">
        <v>1</v>
      </c>
      <c r="AL73" s="140"/>
      <c r="AM73" s="200">
        <v>6.9999999999999999E-4</v>
      </c>
      <c r="AN73" s="156"/>
      <c r="AO73" s="230">
        <v>1.4E-3</v>
      </c>
      <c r="AP73" s="223">
        <v>195</v>
      </c>
      <c r="AQ73" s="223">
        <v>176</v>
      </c>
      <c r="AR73" s="235">
        <v>0.90300000000000002</v>
      </c>
      <c r="AS73" s="223">
        <v>190</v>
      </c>
      <c r="AT73" s="235">
        <v>0.97399999999999998</v>
      </c>
      <c r="AU73" s="223">
        <v>174</v>
      </c>
      <c r="AV73" s="232">
        <v>0.89200000000000002</v>
      </c>
      <c r="AW73" s="223">
        <v>129</v>
      </c>
      <c r="AX73" s="223">
        <v>113</v>
      </c>
      <c r="AY73" s="235">
        <v>0.876</v>
      </c>
      <c r="AZ73" s="223">
        <v>124</v>
      </c>
      <c r="BA73" s="235">
        <v>0.96099999999999997</v>
      </c>
      <c r="BB73" s="223">
        <v>111</v>
      </c>
      <c r="BC73" s="232">
        <v>0.86</v>
      </c>
    </row>
    <row r="74" spans="1:55" x14ac:dyDescent="0.25">
      <c r="A74" s="226">
        <v>2</v>
      </c>
      <c r="B74" s="211" t="s">
        <v>129</v>
      </c>
      <c r="C74" s="211">
        <v>3835</v>
      </c>
      <c r="D74" s="211" t="s">
        <v>249</v>
      </c>
      <c r="E74" s="211">
        <v>449</v>
      </c>
      <c r="F74" s="211">
        <v>482</v>
      </c>
      <c r="G74" s="211"/>
      <c r="H74" s="220" t="str">
        <f>HYPERLINK("https://map.geo.admin.ch/?zoom=7&amp;E=728800&amp;N=122100&amp;layers=ch.kantone.cadastralwebmap-farbe,ch.swisstopo.amtliches-strassenverzeichnis,ch.bfs.gebaeude_wohnungs_register,KML||https://tinyurl.com/yy7ya4g9/GR/3835_bdg_erw.kml","KML building")</f>
        <v>KML building</v>
      </c>
      <c r="I74" s="154">
        <v>375</v>
      </c>
      <c r="J74" s="243" t="s">
        <v>832</v>
      </c>
      <c r="K74" s="153">
        <v>0.83518930957683746</v>
      </c>
      <c r="L74" s="64">
        <v>0</v>
      </c>
      <c r="M74" s="64"/>
      <c r="N74" s="200">
        <v>0</v>
      </c>
      <c r="O74" s="155"/>
      <c r="P74" s="63"/>
      <c r="Q74" s="64">
        <v>0</v>
      </c>
      <c r="R74" s="64"/>
      <c r="S74" s="200">
        <v>0</v>
      </c>
      <c r="T74" s="155"/>
      <c r="U74" s="63"/>
      <c r="V74" s="64">
        <v>0</v>
      </c>
      <c r="W74" s="64"/>
      <c r="X74" s="200">
        <v>0</v>
      </c>
      <c r="Y74" s="155"/>
      <c r="Z74" s="63"/>
      <c r="AA74" s="64">
        <v>0</v>
      </c>
      <c r="AB74" s="64"/>
      <c r="AC74" s="200">
        <v>0</v>
      </c>
      <c r="AD74" s="156"/>
      <c r="AE74" s="153"/>
      <c r="AF74" s="140">
        <v>3</v>
      </c>
      <c r="AG74" s="140"/>
      <c r="AH74" s="200">
        <v>6.7000000000000002E-3</v>
      </c>
      <c r="AI74" s="140"/>
      <c r="AJ74" s="153"/>
      <c r="AK74" s="140">
        <v>1</v>
      </c>
      <c r="AL74" s="140"/>
      <c r="AM74" s="200">
        <v>2.2000000000000001E-3</v>
      </c>
      <c r="AN74" s="156"/>
      <c r="AO74" s="230">
        <v>8.8999999999999999E-3</v>
      </c>
      <c r="AP74" s="223">
        <v>44</v>
      </c>
      <c r="AQ74" s="223">
        <v>44</v>
      </c>
      <c r="AR74" s="235">
        <v>1</v>
      </c>
      <c r="AS74" s="223">
        <v>6</v>
      </c>
      <c r="AT74" s="235">
        <v>0.13600000000000001</v>
      </c>
      <c r="AU74" s="223">
        <v>6</v>
      </c>
      <c r="AV74" s="232">
        <v>0.13600000000000001</v>
      </c>
      <c r="AW74" s="223">
        <v>44</v>
      </c>
      <c r="AX74" s="223">
        <v>44</v>
      </c>
      <c r="AY74" s="235">
        <v>1</v>
      </c>
      <c r="AZ74" s="223">
        <v>6</v>
      </c>
      <c r="BA74" s="235">
        <v>0.13600000000000001</v>
      </c>
      <c r="BB74" s="223">
        <v>6</v>
      </c>
      <c r="BC74" s="232">
        <v>0.13600000000000001</v>
      </c>
    </row>
    <row r="75" spans="1:55" x14ac:dyDescent="0.25">
      <c r="A75" s="226">
        <v>1</v>
      </c>
      <c r="B75" s="211" t="s">
        <v>129</v>
      </c>
      <c r="C75" s="211">
        <v>3837</v>
      </c>
      <c r="D75" s="211" t="s">
        <v>250</v>
      </c>
      <c r="E75" s="211">
        <v>1095</v>
      </c>
      <c r="F75" s="211">
        <v>1119</v>
      </c>
      <c r="G75" s="211"/>
      <c r="H75" s="220" t="str">
        <f>HYPERLINK("https://map.geo.admin.ch/?zoom=7&amp;E=729000&amp;N=129300&amp;layers=ch.kantone.cadastralwebmap-farbe,ch.swisstopo.amtliches-strassenverzeichnis,ch.bfs.gebaeude_wohnungs_register,KML||https://tinyurl.com/yy7ya4g9/GR/3837_bdg_erw.kml","KML building")</f>
        <v>KML building</v>
      </c>
      <c r="I75" s="154">
        <v>0</v>
      </c>
      <c r="J75" s="243" t="s">
        <v>833</v>
      </c>
      <c r="K75" s="153">
        <v>0</v>
      </c>
      <c r="L75" s="64">
        <v>0</v>
      </c>
      <c r="M75" s="64"/>
      <c r="N75" s="200">
        <v>0</v>
      </c>
      <c r="O75" s="155"/>
      <c r="P75" s="63"/>
      <c r="Q75" s="64">
        <v>0</v>
      </c>
      <c r="R75" s="64"/>
      <c r="S75" s="200">
        <v>0</v>
      </c>
      <c r="T75" s="155"/>
      <c r="U75" s="63"/>
      <c r="V75" s="64">
        <v>0</v>
      </c>
      <c r="W75" s="64"/>
      <c r="X75" s="200">
        <v>0</v>
      </c>
      <c r="Y75" s="155"/>
      <c r="Z75" s="63"/>
      <c r="AA75" s="64">
        <v>0</v>
      </c>
      <c r="AB75" s="64"/>
      <c r="AC75" s="200">
        <v>0</v>
      </c>
      <c r="AD75" s="156"/>
      <c r="AE75" s="153"/>
      <c r="AF75" s="140">
        <v>1</v>
      </c>
      <c r="AG75" s="140"/>
      <c r="AH75" s="200">
        <v>8.9999999999999998E-4</v>
      </c>
      <c r="AI75" s="140"/>
      <c r="AJ75" s="153"/>
      <c r="AK75" s="140">
        <v>0</v>
      </c>
      <c r="AL75" s="140"/>
      <c r="AM75" s="200">
        <v>0</v>
      </c>
      <c r="AN75" s="156"/>
      <c r="AO75" s="230">
        <v>8.9999999999999998E-4</v>
      </c>
      <c r="AP75" s="223">
        <v>577</v>
      </c>
      <c r="AQ75" s="223">
        <v>577</v>
      </c>
      <c r="AR75" s="235">
        <v>1</v>
      </c>
      <c r="AS75" s="223">
        <v>576</v>
      </c>
      <c r="AT75" s="235">
        <v>0.998</v>
      </c>
      <c r="AU75" s="223">
        <v>576</v>
      </c>
      <c r="AV75" s="232">
        <v>0.998</v>
      </c>
      <c r="AW75" s="223">
        <v>312</v>
      </c>
      <c r="AX75" s="223">
        <v>312</v>
      </c>
      <c r="AY75" s="235">
        <v>1</v>
      </c>
      <c r="AZ75" s="223">
        <v>311</v>
      </c>
      <c r="BA75" s="235">
        <v>0.997</v>
      </c>
      <c r="BB75" s="223">
        <v>311</v>
      </c>
      <c r="BC75" s="232">
        <v>0.997</v>
      </c>
    </row>
    <row r="76" spans="1:55" x14ac:dyDescent="0.25">
      <c r="A76" s="226">
        <v>1</v>
      </c>
      <c r="B76" s="211" t="s">
        <v>129</v>
      </c>
      <c r="C76" s="211">
        <v>3847</v>
      </c>
      <c r="D76" s="211" t="s">
        <v>251</v>
      </c>
      <c r="E76" s="211">
        <v>1549</v>
      </c>
      <c r="F76" s="211">
        <v>1551</v>
      </c>
      <c r="G76" s="211"/>
      <c r="H76" s="220" t="str">
        <f>HYPERLINK("https://map.geo.admin.ch/?zoom=7&amp;E=828800&amp;N=165700&amp;layers=ch.kantone.cadastralwebmap-farbe,ch.swisstopo.amtliches-strassenverzeichnis,ch.bfs.gebaeude_wohnungs_register,KML||https://tinyurl.com/yy7ya4g9/GR/3847_bdg_erw.kml","KML building")</f>
        <v>KML building</v>
      </c>
      <c r="I76" s="154">
        <v>0</v>
      </c>
      <c r="J76" s="243" t="s">
        <v>834</v>
      </c>
      <c r="K76" s="153">
        <v>0</v>
      </c>
      <c r="L76" s="64">
        <v>0</v>
      </c>
      <c r="M76" s="64"/>
      <c r="N76" s="200">
        <v>0</v>
      </c>
      <c r="O76" s="155"/>
      <c r="P76" s="63"/>
      <c r="Q76" s="64">
        <v>0</v>
      </c>
      <c r="R76" s="64"/>
      <c r="S76" s="200">
        <v>0</v>
      </c>
      <c r="T76" s="155"/>
      <c r="U76" s="63"/>
      <c r="V76" s="64">
        <v>0</v>
      </c>
      <c r="W76" s="64"/>
      <c r="X76" s="200">
        <v>0</v>
      </c>
      <c r="Y76" s="155"/>
      <c r="Z76" s="63"/>
      <c r="AA76" s="64">
        <v>0</v>
      </c>
      <c r="AB76" s="64"/>
      <c r="AC76" s="200">
        <v>0</v>
      </c>
      <c r="AD76" s="156"/>
      <c r="AE76" s="153"/>
      <c r="AF76" s="140">
        <v>0</v>
      </c>
      <c r="AG76" s="140"/>
      <c r="AH76" s="200">
        <v>0</v>
      </c>
      <c r="AI76" s="140"/>
      <c r="AJ76" s="153"/>
      <c r="AK76" s="140">
        <v>0</v>
      </c>
      <c r="AL76" s="140"/>
      <c r="AM76" s="200">
        <v>0</v>
      </c>
      <c r="AN76" s="156"/>
      <c r="AO76" s="230">
        <v>0</v>
      </c>
      <c r="AP76" s="223">
        <v>652</v>
      </c>
      <c r="AQ76" s="223">
        <v>628</v>
      </c>
      <c r="AR76" s="235">
        <v>0.96299999999999997</v>
      </c>
      <c r="AS76" s="223">
        <v>620</v>
      </c>
      <c r="AT76" s="235">
        <v>0.95099999999999996</v>
      </c>
      <c r="AU76" s="223">
        <v>615</v>
      </c>
      <c r="AV76" s="232">
        <v>0.94299999999999995</v>
      </c>
      <c r="AW76" s="223">
        <v>348</v>
      </c>
      <c r="AX76" s="223">
        <v>326</v>
      </c>
      <c r="AY76" s="235">
        <v>0.93700000000000006</v>
      </c>
      <c r="AZ76" s="223">
        <v>318</v>
      </c>
      <c r="BA76" s="235">
        <v>0.91400000000000003</v>
      </c>
      <c r="BB76" s="223">
        <v>315</v>
      </c>
      <c r="BC76" s="232">
        <v>0.90500000000000003</v>
      </c>
    </row>
    <row r="77" spans="1:55" x14ac:dyDescent="0.25">
      <c r="A77" s="226">
        <v>1</v>
      </c>
      <c r="B77" s="211" t="s">
        <v>129</v>
      </c>
      <c r="C77" s="211">
        <v>3851</v>
      </c>
      <c r="D77" s="211" t="s">
        <v>252</v>
      </c>
      <c r="E77" s="211">
        <v>5849</v>
      </c>
      <c r="F77" s="211">
        <v>5890</v>
      </c>
      <c r="G77" s="211"/>
      <c r="H77" s="220" t="str">
        <f>HYPERLINK("https://map.geo.admin.ch/?zoom=7&amp;E=782200&amp;N=185700&amp;layers=ch.kantone.cadastralwebmap-farbe,ch.swisstopo.amtliches-strassenverzeichnis,ch.bfs.gebaeude_wohnungs_register,KML||https://tinyurl.com/yy7ya4g9/GR/3851_bdg_erw.kml","KML building")</f>
        <v>KML building</v>
      </c>
      <c r="I77" s="154">
        <v>0</v>
      </c>
      <c r="J77" s="243" t="s">
        <v>835</v>
      </c>
      <c r="K77" s="153">
        <v>0</v>
      </c>
      <c r="L77" s="64">
        <v>0</v>
      </c>
      <c r="M77" s="64"/>
      <c r="N77" s="200">
        <v>0</v>
      </c>
      <c r="O77" s="155"/>
      <c r="P77" s="63"/>
      <c r="Q77" s="64">
        <v>0</v>
      </c>
      <c r="R77" s="64"/>
      <c r="S77" s="200">
        <v>0</v>
      </c>
      <c r="T77" s="155"/>
      <c r="U77" s="63"/>
      <c r="V77" s="64">
        <v>0</v>
      </c>
      <c r="W77" s="64"/>
      <c r="X77" s="200">
        <v>0</v>
      </c>
      <c r="Y77" s="155"/>
      <c r="Z77" s="63"/>
      <c r="AA77" s="64">
        <v>0</v>
      </c>
      <c r="AB77" s="64"/>
      <c r="AC77" s="200">
        <v>0</v>
      </c>
      <c r="AD77" s="156"/>
      <c r="AE77" s="153"/>
      <c r="AF77" s="140">
        <v>0</v>
      </c>
      <c r="AG77" s="140"/>
      <c r="AH77" s="200">
        <v>0</v>
      </c>
      <c r="AI77" s="140"/>
      <c r="AJ77" s="153"/>
      <c r="AK77" s="140">
        <v>0</v>
      </c>
      <c r="AL77" s="140"/>
      <c r="AM77" s="200">
        <v>0</v>
      </c>
      <c r="AN77" s="156"/>
      <c r="AO77" s="230">
        <v>0</v>
      </c>
      <c r="AP77" s="223">
        <v>2553</v>
      </c>
      <c r="AQ77" s="223">
        <v>2540</v>
      </c>
      <c r="AR77" s="235">
        <v>0.995</v>
      </c>
      <c r="AS77" s="223">
        <v>2484</v>
      </c>
      <c r="AT77" s="235">
        <v>0.97299999999999998</v>
      </c>
      <c r="AU77" s="223">
        <v>2477</v>
      </c>
      <c r="AV77" s="232">
        <v>0.97</v>
      </c>
      <c r="AW77" s="223">
        <v>1451</v>
      </c>
      <c r="AX77" s="223">
        <v>1440</v>
      </c>
      <c r="AY77" s="235">
        <v>0.99199999999999999</v>
      </c>
      <c r="AZ77" s="223">
        <v>1386</v>
      </c>
      <c r="BA77" s="235">
        <v>0.95499999999999996</v>
      </c>
      <c r="BB77" s="223">
        <v>1379</v>
      </c>
      <c r="BC77" s="232">
        <v>0.95</v>
      </c>
    </row>
    <row r="78" spans="1:55" x14ac:dyDescent="0.25">
      <c r="A78" s="226">
        <v>2</v>
      </c>
      <c r="B78" s="211" t="s">
        <v>129</v>
      </c>
      <c r="C78" s="211">
        <v>3861</v>
      </c>
      <c r="D78" s="211" t="s">
        <v>253</v>
      </c>
      <c r="E78" s="211">
        <v>926</v>
      </c>
      <c r="F78" s="211">
        <v>929</v>
      </c>
      <c r="G78" s="211"/>
      <c r="H78" s="220" t="str">
        <f>HYPERLINK("https://map.geo.admin.ch/?zoom=7&amp;E=775500&amp;N=198600&amp;layers=ch.kantone.cadastralwebmap-farbe,ch.swisstopo.amtliches-strassenverzeichnis,ch.bfs.gebaeude_wohnungs_register,KML||https://tinyurl.com/yy7ya4g9/GR/3861_bdg_erw.kml","KML building")</f>
        <v>KML building</v>
      </c>
      <c r="I78" s="154">
        <v>1</v>
      </c>
      <c r="J78" s="243" t="s">
        <v>836</v>
      </c>
      <c r="K78" s="153">
        <v>1.0799136069114472E-3</v>
      </c>
      <c r="L78" s="64">
        <v>0</v>
      </c>
      <c r="M78" s="64"/>
      <c r="N78" s="200">
        <v>0</v>
      </c>
      <c r="O78" s="155"/>
      <c r="P78" s="63"/>
      <c r="Q78" s="64">
        <v>0</v>
      </c>
      <c r="R78" s="64"/>
      <c r="S78" s="200">
        <v>0</v>
      </c>
      <c r="T78" s="155"/>
      <c r="U78" s="63"/>
      <c r="V78" s="64">
        <v>0</v>
      </c>
      <c r="W78" s="64"/>
      <c r="X78" s="200">
        <v>0</v>
      </c>
      <c r="Y78" s="155"/>
      <c r="Z78" s="63"/>
      <c r="AA78" s="64">
        <v>0</v>
      </c>
      <c r="AB78" s="64"/>
      <c r="AC78" s="200">
        <v>0</v>
      </c>
      <c r="AD78" s="156"/>
      <c r="AE78" s="153"/>
      <c r="AF78" s="140">
        <v>0</v>
      </c>
      <c r="AG78" s="140"/>
      <c r="AH78" s="200">
        <v>0</v>
      </c>
      <c r="AI78" s="140"/>
      <c r="AJ78" s="153"/>
      <c r="AK78" s="140">
        <v>0</v>
      </c>
      <c r="AL78" s="140"/>
      <c r="AM78" s="200">
        <v>0</v>
      </c>
      <c r="AN78" s="156"/>
      <c r="AO78" s="230">
        <v>0</v>
      </c>
      <c r="AP78" s="223">
        <v>412</v>
      </c>
      <c r="AQ78" s="223">
        <v>410</v>
      </c>
      <c r="AR78" s="235">
        <v>0.995</v>
      </c>
      <c r="AS78" s="223">
        <v>412</v>
      </c>
      <c r="AT78" s="235">
        <v>1</v>
      </c>
      <c r="AU78" s="223">
        <v>410</v>
      </c>
      <c r="AV78" s="232">
        <v>0.995</v>
      </c>
      <c r="AW78" s="223">
        <v>274</v>
      </c>
      <c r="AX78" s="223">
        <v>273</v>
      </c>
      <c r="AY78" s="235">
        <v>0.996</v>
      </c>
      <c r="AZ78" s="223">
        <v>274</v>
      </c>
      <c r="BA78" s="235">
        <v>1</v>
      </c>
      <c r="BB78" s="223">
        <v>273</v>
      </c>
      <c r="BC78" s="232">
        <v>0.996</v>
      </c>
    </row>
    <row r="79" spans="1:55" x14ac:dyDescent="0.25">
      <c r="A79" s="226">
        <v>1</v>
      </c>
      <c r="B79" s="211" t="s">
        <v>129</v>
      </c>
      <c r="C79" s="211">
        <v>3862</v>
      </c>
      <c r="D79" s="211" t="s">
        <v>254</v>
      </c>
      <c r="E79" s="211">
        <v>510</v>
      </c>
      <c r="F79" s="211">
        <v>512</v>
      </c>
      <c r="G79" s="211"/>
      <c r="H79" s="220" t="str">
        <f>HYPERLINK("https://map.geo.admin.ch/?zoom=7&amp;E=770500&amp;N=200900&amp;layers=ch.kantone.cadastralwebmap-farbe,ch.swisstopo.amtliches-strassenverzeichnis,ch.bfs.gebaeude_wohnungs_register,KML||https://tinyurl.com/yy7ya4g9/GR/3862_bdg_erw.kml","KML building")</f>
        <v>KML building</v>
      </c>
      <c r="I79" s="154">
        <v>0</v>
      </c>
      <c r="J79" s="243" t="s">
        <v>837</v>
      </c>
      <c r="K79" s="153">
        <v>0</v>
      </c>
      <c r="L79" s="64">
        <v>0</v>
      </c>
      <c r="M79" s="64"/>
      <c r="N79" s="200">
        <v>0</v>
      </c>
      <c r="O79" s="155"/>
      <c r="P79" s="63"/>
      <c r="Q79" s="64">
        <v>0</v>
      </c>
      <c r="R79" s="64"/>
      <c r="S79" s="200">
        <v>0</v>
      </c>
      <c r="T79" s="155"/>
      <c r="U79" s="63"/>
      <c r="V79" s="64">
        <v>0</v>
      </c>
      <c r="W79" s="64"/>
      <c r="X79" s="200">
        <v>0</v>
      </c>
      <c r="Y79" s="155"/>
      <c r="Z79" s="63"/>
      <c r="AA79" s="64">
        <v>0</v>
      </c>
      <c r="AB79" s="64"/>
      <c r="AC79" s="200">
        <v>0</v>
      </c>
      <c r="AD79" s="156"/>
      <c r="AE79" s="153"/>
      <c r="AF79" s="140">
        <v>1</v>
      </c>
      <c r="AG79" s="140"/>
      <c r="AH79" s="200">
        <v>2E-3</v>
      </c>
      <c r="AI79" s="140"/>
      <c r="AJ79" s="153"/>
      <c r="AK79" s="140">
        <v>0</v>
      </c>
      <c r="AL79" s="140"/>
      <c r="AM79" s="200">
        <v>0</v>
      </c>
      <c r="AN79" s="156"/>
      <c r="AO79" s="230">
        <v>2E-3</v>
      </c>
      <c r="AP79" s="223">
        <v>268</v>
      </c>
      <c r="AQ79" s="223">
        <v>267</v>
      </c>
      <c r="AR79" s="235">
        <v>0.996</v>
      </c>
      <c r="AS79" s="223">
        <v>239</v>
      </c>
      <c r="AT79" s="235">
        <v>0.89200000000000002</v>
      </c>
      <c r="AU79" s="223">
        <v>238</v>
      </c>
      <c r="AV79" s="232">
        <v>0.88800000000000001</v>
      </c>
      <c r="AW79" s="223">
        <v>173</v>
      </c>
      <c r="AX79" s="223">
        <v>172</v>
      </c>
      <c r="AY79" s="235">
        <v>0.99399999999999999</v>
      </c>
      <c r="AZ79" s="223">
        <v>163</v>
      </c>
      <c r="BA79" s="235">
        <v>0.94199999999999995</v>
      </c>
      <c r="BB79" s="223">
        <v>162</v>
      </c>
      <c r="BC79" s="232">
        <v>0.93600000000000005</v>
      </c>
    </row>
    <row r="80" spans="1:55" x14ac:dyDescent="0.25">
      <c r="A80" s="226">
        <v>1</v>
      </c>
      <c r="B80" s="211" t="s">
        <v>129</v>
      </c>
      <c r="C80" s="211">
        <v>3863</v>
      </c>
      <c r="D80" s="211" t="s">
        <v>255</v>
      </c>
      <c r="E80" s="211">
        <v>1038</v>
      </c>
      <c r="F80" s="211">
        <v>1048</v>
      </c>
      <c r="G80" s="211"/>
      <c r="H80" s="220" t="str">
        <f>HYPERLINK("https://map.geo.admin.ch/?zoom=7&amp;E=773400&amp;N=200100&amp;layers=ch.kantone.cadastralwebmap-farbe,ch.swisstopo.amtliches-strassenverzeichnis,ch.bfs.gebaeude_wohnungs_register,KML||https://tinyurl.com/yy7ya4g9/GR/3863_bdg_erw.kml","KML building")</f>
        <v>KML building</v>
      </c>
      <c r="I80" s="154">
        <v>0</v>
      </c>
      <c r="J80" s="243" t="s">
        <v>838</v>
      </c>
      <c r="K80" s="153">
        <v>0</v>
      </c>
      <c r="L80" s="64">
        <v>0</v>
      </c>
      <c r="M80" s="64"/>
      <c r="N80" s="200">
        <v>0</v>
      </c>
      <c r="O80" s="155"/>
      <c r="P80" s="63"/>
      <c r="Q80" s="64">
        <v>0</v>
      </c>
      <c r="R80" s="64"/>
      <c r="S80" s="200">
        <v>0</v>
      </c>
      <c r="T80" s="155"/>
      <c r="U80" s="63"/>
      <c r="V80" s="64">
        <v>0</v>
      </c>
      <c r="W80" s="64"/>
      <c r="X80" s="200">
        <v>0</v>
      </c>
      <c r="Y80" s="155"/>
      <c r="Z80" s="63"/>
      <c r="AA80" s="64">
        <v>0</v>
      </c>
      <c r="AB80" s="64"/>
      <c r="AC80" s="200">
        <v>0</v>
      </c>
      <c r="AD80" s="156"/>
      <c r="AE80" s="153"/>
      <c r="AF80" s="140">
        <v>1</v>
      </c>
      <c r="AG80" s="140"/>
      <c r="AH80" s="200">
        <v>1E-3</v>
      </c>
      <c r="AI80" s="140"/>
      <c r="AJ80" s="153"/>
      <c r="AK80" s="140">
        <v>0</v>
      </c>
      <c r="AL80" s="140"/>
      <c r="AM80" s="200">
        <v>0</v>
      </c>
      <c r="AN80" s="156"/>
      <c r="AO80" s="230">
        <v>1E-3</v>
      </c>
      <c r="AP80" s="223">
        <v>508</v>
      </c>
      <c r="AQ80" s="223">
        <v>507</v>
      </c>
      <c r="AR80" s="235">
        <v>0.998</v>
      </c>
      <c r="AS80" s="223">
        <v>507</v>
      </c>
      <c r="AT80" s="235">
        <v>0.998</v>
      </c>
      <c r="AU80" s="223">
        <v>506</v>
      </c>
      <c r="AV80" s="232">
        <v>0.996</v>
      </c>
      <c r="AW80" s="223">
        <v>341</v>
      </c>
      <c r="AX80" s="223">
        <v>340</v>
      </c>
      <c r="AY80" s="235">
        <v>0.997</v>
      </c>
      <c r="AZ80" s="223">
        <v>341</v>
      </c>
      <c r="BA80" s="235">
        <v>1</v>
      </c>
      <c r="BB80" s="223">
        <v>340</v>
      </c>
      <c r="BC80" s="232">
        <v>0.997</v>
      </c>
    </row>
    <row r="81" spans="1:55" x14ac:dyDescent="0.25">
      <c r="A81" s="226">
        <v>1</v>
      </c>
      <c r="B81" s="211" t="s">
        <v>129</v>
      </c>
      <c r="C81" s="211">
        <v>3871</v>
      </c>
      <c r="D81" s="211" t="s">
        <v>313</v>
      </c>
      <c r="E81" s="211">
        <v>4557</v>
      </c>
      <c r="F81" s="211">
        <v>4580</v>
      </c>
      <c r="G81" s="211"/>
      <c r="H81" s="220" t="str">
        <f>HYPERLINK("https://map.geo.admin.ch/?zoom=7&amp;E=786000&amp;N=194500&amp;layers=ch.kantone.cadastralwebmap-farbe,ch.swisstopo.amtliches-strassenverzeichnis,ch.bfs.gebaeude_wohnungs_register,KML||https://tinyurl.com/yy7ya4g9/GR/3871_bdg_erw.kml","KML building")</f>
        <v>KML building</v>
      </c>
      <c r="I81" s="154">
        <v>0</v>
      </c>
      <c r="J81" s="243" t="s">
        <v>839</v>
      </c>
      <c r="K81" s="153">
        <v>0</v>
      </c>
      <c r="L81" s="64">
        <v>0</v>
      </c>
      <c r="M81" s="64"/>
      <c r="N81" s="200">
        <v>0</v>
      </c>
      <c r="O81" s="155"/>
      <c r="P81" s="63"/>
      <c r="Q81" s="64">
        <v>0</v>
      </c>
      <c r="R81" s="64"/>
      <c r="S81" s="200">
        <v>0</v>
      </c>
      <c r="T81" s="155"/>
      <c r="U81" s="63"/>
      <c r="V81" s="64">
        <v>0</v>
      </c>
      <c r="W81" s="64"/>
      <c r="X81" s="200">
        <v>0</v>
      </c>
      <c r="Y81" s="155"/>
      <c r="Z81" s="63"/>
      <c r="AA81" s="64">
        <v>0</v>
      </c>
      <c r="AB81" s="64"/>
      <c r="AC81" s="200">
        <v>0</v>
      </c>
      <c r="AD81" s="156"/>
      <c r="AE81" s="153"/>
      <c r="AF81" s="140">
        <v>1</v>
      </c>
      <c r="AG81" s="140"/>
      <c r="AH81" s="200">
        <v>2.0000000000000001E-4</v>
      </c>
      <c r="AI81" s="140"/>
      <c r="AJ81" s="153"/>
      <c r="AK81" s="140">
        <v>0</v>
      </c>
      <c r="AL81" s="140"/>
      <c r="AM81" s="200">
        <v>0</v>
      </c>
      <c r="AN81" s="156"/>
      <c r="AO81" s="230">
        <v>2.0000000000000001E-4</v>
      </c>
      <c r="AP81" s="223">
        <v>1960</v>
      </c>
      <c r="AQ81" s="223">
        <v>1916</v>
      </c>
      <c r="AR81" s="235">
        <v>0.97799999999999998</v>
      </c>
      <c r="AS81" s="223">
        <v>1887</v>
      </c>
      <c r="AT81" s="235">
        <v>0.96299999999999997</v>
      </c>
      <c r="AU81" s="223">
        <v>1879</v>
      </c>
      <c r="AV81" s="232">
        <v>0.95899999999999996</v>
      </c>
      <c r="AW81" s="223">
        <v>1237</v>
      </c>
      <c r="AX81" s="223">
        <v>1194</v>
      </c>
      <c r="AY81" s="235">
        <v>0.96499999999999997</v>
      </c>
      <c r="AZ81" s="223">
        <v>1168</v>
      </c>
      <c r="BA81" s="235">
        <v>0.94399999999999995</v>
      </c>
      <c r="BB81" s="223">
        <v>1161</v>
      </c>
      <c r="BC81" s="232">
        <v>0.93899999999999995</v>
      </c>
    </row>
    <row r="82" spans="1:55" x14ac:dyDescent="0.25">
      <c r="A82" s="226">
        <v>1</v>
      </c>
      <c r="B82" s="211" t="s">
        <v>129</v>
      </c>
      <c r="C82" s="211">
        <v>3881</v>
      </c>
      <c r="D82" s="211" t="s">
        <v>256</v>
      </c>
      <c r="E82" s="211">
        <v>460</v>
      </c>
      <c r="F82" s="211">
        <v>463</v>
      </c>
      <c r="G82" s="211"/>
      <c r="H82" s="220" t="str">
        <f>HYPERLINK("https://map.geo.admin.ch/?zoom=7&amp;E=779800&amp;N=197300&amp;layers=ch.kantone.cadastralwebmap-farbe,ch.swisstopo.amtliches-strassenverzeichnis,ch.bfs.gebaeude_wohnungs_register,KML||https://tinyurl.com/yy7ya4g9/GR/3881_bdg_erw.kml","KML building")</f>
        <v>KML building</v>
      </c>
      <c r="I82" s="154">
        <v>0</v>
      </c>
      <c r="J82" s="243" t="s">
        <v>840</v>
      </c>
      <c r="K82" s="153">
        <v>0</v>
      </c>
      <c r="L82" s="64">
        <v>0</v>
      </c>
      <c r="M82" s="64"/>
      <c r="N82" s="200">
        <v>0</v>
      </c>
      <c r="O82" s="155"/>
      <c r="P82" s="63"/>
      <c r="Q82" s="64">
        <v>0</v>
      </c>
      <c r="R82" s="64"/>
      <c r="S82" s="200">
        <v>0</v>
      </c>
      <c r="T82" s="155"/>
      <c r="U82" s="63"/>
      <c r="V82" s="64">
        <v>0</v>
      </c>
      <c r="W82" s="64"/>
      <c r="X82" s="200">
        <v>0</v>
      </c>
      <c r="Y82" s="155"/>
      <c r="Z82" s="63"/>
      <c r="AA82" s="64">
        <v>0</v>
      </c>
      <c r="AB82" s="64"/>
      <c r="AC82" s="200">
        <v>0</v>
      </c>
      <c r="AD82" s="156"/>
      <c r="AE82" s="153"/>
      <c r="AF82" s="140">
        <v>1</v>
      </c>
      <c r="AG82" s="140"/>
      <c r="AH82" s="200">
        <v>2.2000000000000001E-3</v>
      </c>
      <c r="AI82" s="140"/>
      <c r="AJ82" s="153"/>
      <c r="AK82" s="140">
        <v>0</v>
      </c>
      <c r="AL82" s="140"/>
      <c r="AM82" s="200">
        <v>0</v>
      </c>
      <c r="AN82" s="156"/>
      <c r="AO82" s="230">
        <v>2.2000000000000001E-3</v>
      </c>
      <c r="AP82" s="223">
        <v>278</v>
      </c>
      <c r="AQ82" s="223">
        <v>278</v>
      </c>
      <c r="AR82" s="235">
        <v>1</v>
      </c>
      <c r="AS82" s="223">
        <v>278</v>
      </c>
      <c r="AT82" s="235">
        <v>1</v>
      </c>
      <c r="AU82" s="223">
        <v>278</v>
      </c>
      <c r="AV82" s="232">
        <v>1</v>
      </c>
      <c r="AW82" s="223">
        <v>173</v>
      </c>
      <c r="AX82" s="223">
        <v>173</v>
      </c>
      <c r="AY82" s="235">
        <v>1</v>
      </c>
      <c r="AZ82" s="223">
        <v>173</v>
      </c>
      <c r="BA82" s="235">
        <v>1</v>
      </c>
      <c r="BB82" s="223">
        <v>173</v>
      </c>
      <c r="BC82" s="232">
        <v>1</v>
      </c>
    </row>
    <row r="83" spans="1:55" x14ac:dyDescent="0.25">
      <c r="A83" s="226">
        <v>1</v>
      </c>
      <c r="B83" s="211" t="s">
        <v>129</v>
      </c>
      <c r="C83" s="211">
        <v>3882</v>
      </c>
      <c r="D83" s="211" t="s">
        <v>257</v>
      </c>
      <c r="E83" s="211">
        <v>679</v>
      </c>
      <c r="F83" s="211">
        <v>683</v>
      </c>
      <c r="G83" s="211"/>
      <c r="H83" s="220" t="str">
        <f>HYPERLINK("https://map.geo.admin.ch/?zoom=7&amp;E=778000&amp;N=198600&amp;layers=ch.kantone.cadastralwebmap-farbe,ch.swisstopo.amtliches-strassenverzeichnis,ch.bfs.gebaeude_wohnungs_register,KML||https://tinyurl.com/yy7ya4g9/GR/3882_bdg_erw.kml","KML building")</f>
        <v>KML building</v>
      </c>
      <c r="I83" s="154">
        <v>0</v>
      </c>
      <c r="J83" s="243" t="s">
        <v>841</v>
      </c>
      <c r="K83" s="153">
        <v>0</v>
      </c>
      <c r="L83" s="64">
        <v>0</v>
      </c>
      <c r="M83" s="64"/>
      <c r="N83" s="200">
        <v>0</v>
      </c>
      <c r="O83" s="155"/>
      <c r="P83" s="63"/>
      <c r="Q83" s="64">
        <v>0</v>
      </c>
      <c r="R83" s="64"/>
      <c r="S83" s="200">
        <v>0</v>
      </c>
      <c r="T83" s="155"/>
      <c r="U83" s="63"/>
      <c r="V83" s="64">
        <v>0</v>
      </c>
      <c r="W83" s="64"/>
      <c r="X83" s="200">
        <v>0</v>
      </c>
      <c r="Y83" s="155"/>
      <c r="Z83" s="63"/>
      <c r="AA83" s="64">
        <v>0</v>
      </c>
      <c r="AB83" s="64"/>
      <c r="AC83" s="200">
        <v>0</v>
      </c>
      <c r="AD83" s="156"/>
      <c r="AE83" s="153"/>
      <c r="AF83" s="140">
        <v>0</v>
      </c>
      <c r="AG83" s="140"/>
      <c r="AH83" s="200">
        <v>0</v>
      </c>
      <c r="AI83" s="140"/>
      <c r="AJ83" s="153"/>
      <c r="AK83" s="140">
        <v>1</v>
      </c>
      <c r="AL83" s="140"/>
      <c r="AM83" s="200">
        <v>1.5E-3</v>
      </c>
      <c r="AN83" s="156"/>
      <c r="AO83" s="230">
        <v>1.5E-3</v>
      </c>
      <c r="AP83" s="223">
        <v>301</v>
      </c>
      <c r="AQ83" s="223">
        <v>301</v>
      </c>
      <c r="AR83" s="235">
        <v>1</v>
      </c>
      <c r="AS83" s="223">
        <v>301</v>
      </c>
      <c r="AT83" s="235">
        <v>1</v>
      </c>
      <c r="AU83" s="223">
        <v>301</v>
      </c>
      <c r="AV83" s="232">
        <v>1</v>
      </c>
      <c r="AW83" s="223">
        <v>206</v>
      </c>
      <c r="AX83" s="223">
        <v>206</v>
      </c>
      <c r="AY83" s="235">
        <v>1</v>
      </c>
      <c r="AZ83" s="223">
        <v>206</v>
      </c>
      <c r="BA83" s="235">
        <v>1</v>
      </c>
      <c r="BB83" s="223">
        <v>206</v>
      </c>
      <c r="BC83" s="232">
        <v>1</v>
      </c>
    </row>
    <row r="84" spans="1:55" x14ac:dyDescent="0.25">
      <c r="A84" s="226">
        <v>1</v>
      </c>
      <c r="B84" s="211" t="s">
        <v>129</v>
      </c>
      <c r="C84" s="211">
        <v>3891</v>
      </c>
      <c r="D84" s="211" t="s">
        <v>258</v>
      </c>
      <c r="E84" s="211">
        <v>2219</v>
      </c>
      <c r="F84" s="211">
        <v>2221</v>
      </c>
      <c r="G84" s="211"/>
      <c r="H84" s="220" t="str">
        <f>HYPERLINK("https://map.geo.admin.ch/?zoom=7&amp;E=777200&amp;N=199200&amp;layers=ch.kantone.cadastralwebmap-farbe,ch.swisstopo.amtliches-strassenverzeichnis,ch.bfs.gebaeude_wohnungs_register,KML||https://tinyurl.com/yy7ya4g9/GR/3891_bdg_erw.kml","KML building")</f>
        <v>KML building</v>
      </c>
      <c r="I84" s="154">
        <v>0</v>
      </c>
      <c r="J84" s="243" t="s">
        <v>842</v>
      </c>
      <c r="K84" s="153">
        <v>0</v>
      </c>
      <c r="L84" s="64">
        <v>0</v>
      </c>
      <c r="M84" s="64"/>
      <c r="N84" s="200">
        <v>0</v>
      </c>
      <c r="O84" s="155"/>
      <c r="P84" s="63"/>
      <c r="Q84" s="64">
        <v>0</v>
      </c>
      <c r="R84" s="64"/>
      <c r="S84" s="200">
        <v>0</v>
      </c>
      <c r="T84" s="155"/>
      <c r="U84" s="63"/>
      <c r="V84" s="64">
        <v>0</v>
      </c>
      <c r="W84" s="64"/>
      <c r="X84" s="200">
        <v>0</v>
      </c>
      <c r="Y84" s="155"/>
      <c r="Z84" s="63"/>
      <c r="AA84" s="64">
        <v>0</v>
      </c>
      <c r="AB84" s="64"/>
      <c r="AC84" s="200">
        <v>0</v>
      </c>
      <c r="AD84" s="156"/>
      <c r="AE84" s="153"/>
      <c r="AF84" s="140">
        <v>0</v>
      </c>
      <c r="AG84" s="140"/>
      <c r="AH84" s="200">
        <v>0</v>
      </c>
      <c r="AI84" s="140"/>
      <c r="AJ84" s="153"/>
      <c r="AK84" s="140">
        <v>0</v>
      </c>
      <c r="AL84" s="140"/>
      <c r="AM84" s="200">
        <v>0</v>
      </c>
      <c r="AN84" s="156"/>
      <c r="AO84" s="230">
        <v>0</v>
      </c>
      <c r="AP84" s="223">
        <v>1003</v>
      </c>
      <c r="AQ84" s="223">
        <v>1001</v>
      </c>
      <c r="AR84" s="235">
        <v>0.998</v>
      </c>
      <c r="AS84" s="223">
        <v>990</v>
      </c>
      <c r="AT84" s="235">
        <v>0.98699999999999999</v>
      </c>
      <c r="AU84" s="223">
        <v>989</v>
      </c>
      <c r="AV84" s="232">
        <v>0.98599999999999999</v>
      </c>
      <c r="AW84" s="223">
        <v>573</v>
      </c>
      <c r="AX84" s="223">
        <v>571</v>
      </c>
      <c r="AY84" s="235">
        <v>0.997</v>
      </c>
      <c r="AZ84" s="223">
        <v>560</v>
      </c>
      <c r="BA84" s="235">
        <v>0.97699999999999998</v>
      </c>
      <c r="BB84" s="223">
        <v>559</v>
      </c>
      <c r="BC84" s="232">
        <v>0.97599999999999998</v>
      </c>
    </row>
    <row r="85" spans="1:55" x14ac:dyDescent="0.25">
      <c r="A85" s="226">
        <v>2</v>
      </c>
      <c r="B85" s="211" t="s">
        <v>129</v>
      </c>
      <c r="C85" s="211">
        <v>3901</v>
      </c>
      <c r="D85" s="211" t="s">
        <v>259</v>
      </c>
      <c r="E85" s="211">
        <v>5509</v>
      </c>
      <c r="F85" s="211">
        <v>6026</v>
      </c>
      <c r="G85" s="211"/>
      <c r="H85" s="220" t="str">
        <f>HYPERLINK("https://map.geo.admin.ch/?zoom=7&amp;E=759300&amp;N=191000&amp;layers=ch.kantone.cadastralwebmap-farbe,ch.swisstopo.amtliches-strassenverzeichnis,ch.bfs.gebaeude_wohnungs_register,KML||https://tinyurl.com/yy7ya4g9/GR/3901_bdg_erw.kml","KML building")</f>
        <v>KML building</v>
      </c>
      <c r="I85" s="154">
        <v>2011</v>
      </c>
      <c r="J85" s="243" t="s">
        <v>843</v>
      </c>
      <c r="K85" s="153">
        <v>0.36503902704665092</v>
      </c>
      <c r="L85" s="64">
        <v>0</v>
      </c>
      <c r="M85" s="64"/>
      <c r="N85" s="200">
        <v>0</v>
      </c>
      <c r="O85" s="155"/>
      <c r="P85" s="63"/>
      <c r="Q85" s="64">
        <v>0</v>
      </c>
      <c r="R85" s="64"/>
      <c r="S85" s="200">
        <v>0</v>
      </c>
      <c r="T85" s="155"/>
      <c r="U85" s="63"/>
      <c r="V85" s="64">
        <v>0</v>
      </c>
      <c r="W85" s="64"/>
      <c r="X85" s="200">
        <v>0</v>
      </c>
      <c r="Y85" s="155"/>
      <c r="Z85" s="63"/>
      <c r="AA85" s="64">
        <v>0</v>
      </c>
      <c r="AB85" s="64"/>
      <c r="AC85" s="200">
        <v>0</v>
      </c>
      <c r="AD85" s="156"/>
      <c r="AE85" s="153"/>
      <c r="AF85" s="140">
        <v>0</v>
      </c>
      <c r="AG85" s="140"/>
      <c r="AH85" s="200">
        <v>0</v>
      </c>
      <c r="AI85" s="140"/>
      <c r="AJ85" s="153"/>
      <c r="AK85" s="140">
        <v>0</v>
      </c>
      <c r="AL85" s="140"/>
      <c r="AM85" s="200">
        <v>0</v>
      </c>
      <c r="AN85" s="156"/>
      <c r="AO85" s="230">
        <v>0</v>
      </c>
      <c r="AP85" s="223">
        <v>839</v>
      </c>
      <c r="AQ85" s="223">
        <v>839</v>
      </c>
      <c r="AR85" s="235">
        <v>1</v>
      </c>
      <c r="AS85" s="223">
        <v>720</v>
      </c>
      <c r="AT85" s="235">
        <v>0.85799999999999998</v>
      </c>
      <c r="AU85" s="223">
        <v>720</v>
      </c>
      <c r="AV85" s="232">
        <v>0.85799999999999998</v>
      </c>
      <c r="AW85" s="223">
        <v>687</v>
      </c>
      <c r="AX85" s="223">
        <v>687</v>
      </c>
      <c r="AY85" s="235">
        <v>1</v>
      </c>
      <c r="AZ85" s="223">
        <v>604</v>
      </c>
      <c r="BA85" s="235">
        <v>0.879</v>
      </c>
      <c r="BB85" s="223">
        <v>604</v>
      </c>
      <c r="BC85" s="232">
        <v>0.879</v>
      </c>
    </row>
    <row r="86" spans="1:55" x14ac:dyDescent="0.25">
      <c r="A86" s="226">
        <v>1</v>
      </c>
      <c r="B86" s="211" t="s">
        <v>129</v>
      </c>
      <c r="C86" s="211">
        <v>3911</v>
      </c>
      <c r="D86" s="211" t="s">
        <v>260</v>
      </c>
      <c r="E86" s="211">
        <v>2410</v>
      </c>
      <c r="F86" s="211">
        <v>2436</v>
      </c>
      <c r="G86" s="211"/>
      <c r="H86" s="220" t="str">
        <f>HYPERLINK("https://map.geo.admin.ch/?zoom=7&amp;E=760600&amp;N=183300&amp;layers=ch.kantone.cadastralwebmap-farbe,ch.swisstopo.amtliches-strassenverzeichnis,ch.bfs.gebaeude_wohnungs_register,KML||https://tinyurl.com/yy7ya4g9/GR/3911_bdg_erw.kml","KML building")</f>
        <v>KML building</v>
      </c>
      <c r="I86" s="154">
        <v>0</v>
      </c>
      <c r="J86" s="243" t="s">
        <v>844</v>
      </c>
      <c r="K86" s="153">
        <v>0</v>
      </c>
      <c r="L86" s="64">
        <v>0</v>
      </c>
      <c r="M86" s="64"/>
      <c r="N86" s="200">
        <v>0</v>
      </c>
      <c r="O86" s="155"/>
      <c r="P86" s="63"/>
      <c r="Q86" s="64">
        <v>0</v>
      </c>
      <c r="R86" s="64"/>
      <c r="S86" s="200">
        <v>0</v>
      </c>
      <c r="T86" s="155"/>
      <c r="U86" s="63"/>
      <c r="V86" s="64">
        <v>0</v>
      </c>
      <c r="W86" s="64"/>
      <c r="X86" s="200">
        <v>0</v>
      </c>
      <c r="Y86" s="155"/>
      <c r="Z86" s="63"/>
      <c r="AA86" s="64">
        <v>0</v>
      </c>
      <c r="AB86" s="64"/>
      <c r="AC86" s="200">
        <v>0</v>
      </c>
      <c r="AD86" s="156"/>
      <c r="AE86" s="153"/>
      <c r="AF86" s="140">
        <v>3</v>
      </c>
      <c r="AG86" s="140"/>
      <c r="AH86" s="200">
        <v>1.1999999999999999E-3</v>
      </c>
      <c r="AI86" s="140"/>
      <c r="AJ86" s="153"/>
      <c r="AK86" s="140">
        <v>3</v>
      </c>
      <c r="AL86" s="140"/>
      <c r="AM86" s="200">
        <v>1.1999999999999999E-3</v>
      </c>
      <c r="AN86" s="156"/>
      <c r="AO86" s="230">
        <v>2.3999999999999998E-3</v>
      </c>
      <c r="AP86" s="223">
        <v>985</v>
      </c>
      <c r="AQ86" s="223">
        <v>946</v>
      </c>
      <c r="AR86" s="235">
        <v>0.96</v>
      </c>
      <c r="AS86" s="223">
        <v>894</v>
      </c>
      <c r="AT86" s="235">
        <v>0.90800000000000003</v>
      </c>
      <c r="AU86" s="223">
        <v>894</v>
      </c>
      <c r="AV86" s="232">
        <v>0.90800000000000003</v>
      </c>
      <c r="AW86" s="223">
        <v>607</v>
      </c>
      <c r="AX86" s="223">
        <v>603</v>
      </c>
      <c r="AY86" s="235">
        <v>0.99299999999999999</v>
      </c>
      <c r="AZ86" s="223">
        <v>597</v>
      </c>
      <c r="BA86" s="235">
        <v>0.98399999999999999</v>
      </c>
      <c r="BB86" s="223">
        <v>597</v>
      </c>
      <c r="BC86" s="232">
        <v>0.98399999999999999</v>
      </c>
    </row>
    <row r="87" spans="1:55" x14ac:dyDescent="0.25">
      <c r="A87" s="226">
        <v>2</v>
      </c>
      <c r="B87" s="211" t="s">
        <v>129</v>
      </c>
      <c r="C87" s="211">
        <v>3921</v>
      </c>
      <c r="D87" s="211" t="s">
        <v>261</v>
      </c>
      <c r="E87" s="211">
        <v>2179</v>
      </c>
      <c r="F87" s="211">
        <v>2794</v>
      </c>
      <c r="G87" s="211"/>
      <c r="H87" s="220" t="str">
        <f>HYPERLINK("https://map.geo.admin.ch/?zoom=7&amp;E=770800&amp;N=183200&amp;layers=ch.kantone.cadastralwebmap-farbe,ch.swisstopo.amtliches-strassenverzeichnis,ch.bfs.gebaeude_wohnungs_register,KML||https://tinyurl.com/yy7ya4g9/GR/3921_bdg_erw.kml","KML building")</f>
        <v>KML building</v>
      </c>
      <c r="I87" s="154">
        <v>2038</v>
      </c>
      <c r="J87" s="243" t="s">
        <v>845</v>
      </c>
      <c r="K87" s="153">
        <v>0.93529141808168881</v>
      </c>
      <c r="L87" s="64">
        <v>0</v>
      </c>
      <c r="M87" s="64"/>
      <c r="N87" s="200">
        <v>0</v>
      </c>
      <c r="O87" s="155"/>
      <c r="P87" s="63"/>
      <c r="Q87" s="64">
        <v>0</v>
      </c>
      <c r="R87" s="64"/>
      <c r="S87" s="200">
        <v>0</v>
      </c>
      <c r="T87" s="155"/>
      <c r="U87" s="63"/>
      <c r="V87" s="64">
        <v>0</v>
      </c>
      <c r="W87" s="64"/>
      <c r="X87" s="200">
        <v>0</v>
      </c>
      <c r="Y87" s="155"/>
      <c r="Z87" s="63"/>
      <c r="AA87" s="64">
        <v>0</v>
      </c>
      <c r="AB87" s="64"/>
      <c r="AC87" s="200">
        <v>0</v>
      </c>
      <c r="AD87" s="156"/>
      <c r="AE87" s="153"/>
      <c r="AF87" s="140">
        <v>18</v>
      </c>
      <c r="AG87" s="140"/>
      <c r="AH87" s="200">
        <v>8.3000000000000001E-3</v>
      </c>
      <c r="AI87" s="140"/>
      <c r="AJ87" s="153"/>
      <c r="AK87" s="140">
        <v>10</v>
      </c>
      <c r="AL87" s="140"/>
      <c r="AM87" s="200">
        <v>4.5999999999999999E-3</v>
      </c>
      <c r="AN87" s="156"/>
      <c r="AO87" s="230">
        <v>1.29E-2</v>
      </c>
      <c r="AP87" s="223">
        <v>101</v>
      </c>
      <c r="AQ87" s="223">
        <v>46</v>
      </c>
      <c r="AR87" s="235">
        <v>0.45500000000000002</v>
      </c>
      <c r="AS87" s="223">
        <v>60</v>
      </c>
      <c r="AT87" s="235">
        <v>0.59399999999999997</v>
      </c>
      <c r="AU87" s="223">
        <v>34</v>
      </c>
      <c r="AV87" s="232">
        <v>0.33700000000000002</v>
      </c>
      <c r="AW87" s="223">
        <v>85</v>
      </c>
      <c r="AX87" s="223">
        <v>41</v>
      </c>
      <c r="AY87" s="235">
        <v>0.48199999999999998</v>
      </c>
      <c r="AZ87" s="223">
        <v>47</v>
      </c>
      <c r="BA87" s="235">
        <v>0.55300000000000005</v>
      </c>
      <c r="BB87" s="223">
        <v>30</v>
      </c>
      <c r="BC87" s="232">
        <v>0.35299999999999998</v>
      </c>
    </row>
    <row r="88" spans="1:55" x14ac:dyDescent="0.25">
      <c r="A88" s="226">
        <v>2</v>
      </c>
      <c r="B88" s="211" t="s">
        <v>129</v>
      </c>
      <c r="C88" s="211">
        <v>3932</v>
      </c>
      <c r="D88" s="211" t="s">
        <v>262</v>
      </c>
      <c r="E88" s="211">
        <v>421</v>
      </c>
      <c r="F88" s="211">
        <v>425</v>
      </c>
      <c r="G88" s="211"/>
      <c r="H88" s="220" t="str">
        <f>HYPERLINK("https://map.geo.admin.ch/?zoom=7&amp;E=765500&amp;N=187400&amp;layers=ch.kantone.cadastralwebmap-farbe,ch.swisstopo.amtliches-strassenverzeichnis,ch.bfs.gebaeude_wohnungs_register,KML||https://tinyurl.com/yy7ya4g9/GR/3932_bdg_erw.kml","KML building")</f>
        <v>KML building</v>
      </c>
      <c r="I88" s="154">
        <v>381</v>
      </c>
      <c r="J88" s="243" t="s">
        <v>846</v>
      </c>
      <c r="K88" s="153">
        <v>0.90498812351543945</v>
      </c>
      <c r="L88" s="64">
        <v>0</v>
      </c>
      <c r="M88" s="64"/>
      <c r="N88" s="200">
        <v>0</v>
      </c>
      <c r="O88" s="155"/>
      <c r="P88" s="63"/>
      <c r="Q88" s="64">
        <v>0</v>
      </c>
      <c r="R88" s="64"/>
      <c r="S88" s="200">
        <v>0</v>
      </c>
      <c r="T88" s="155"/>
      <c r="U88" s="63"/>
      <c r="V88" s="64">
        <v>0</v>
      </c>
      <c r="W88" s="64"/>
      <c r="X88" s="200">
        <v>0</v>
      </c>
      <c r="Y88" s="155"/>
      <c r="Z88" s="63"/>
      <c r="AA88" s="64">
        <v>0</v>
      </c>
      <c r="AB88" s="64"/>
      <c r="AC88" s="200">
        <v>0</v>
      </c>
      <c r="AD88" s="156"/>
      <c r="AE88" s="153"/>
      <c r="AF88" s="140">
        <v>1</v>
      </c>
      <c r="AG88" s="140"/>
      <c r="AH88" s="200">
        <v>2.3999999999999998E-3</v>
      </c>
      <c r="AI88" s="140"/>
      <c r="AJ88" s="153"/>
      <c r="AK88" s="140">
        <v>4</v>
      </c>
      <c r="AL88" s="140"/>
      <c r="AM88" s="200">
        <v>9.4999999999999998E-3</v>
      </c>
      <c r="AN88" s="156"/>
      <c r="AO88" s="230">
        <v>1.1899999999999999E-2</v>
      </c>
      <c r="AP88" s="223">
        <v>34</v>
      </c>
      <c r="AQ88" s="223">
        <v>31</v>
      </c>
      <c r="AR88" s="235">
        <v>0.91200000000000003</v>
      </c>
      <c r="AS88" s="223">
        <v>29</v>
      </c>
      <c r="AT88" s="235">
        <v>0.85299999999999998</v>
      </c>
      <c r="AU88" s="223">
        <v>27</v>
      </c>
      <c r="AV88" s="232">
        <v>0.79400000000000004</v>
      </c>
      <c r="AW88" s="223">
        <v>29</v>
      </c>
      <c r="AX88" s="223">
        <v>26</v>
      </c>
      <c r="AY88" s="235">
        <v>0.89700000000000002</v>
      </c>
      <c r="AZ88" s="223">
        <v>24</v>
      </c>
      <c r="BA88" s="235">
        <v>0.82799999999999996</v>
      </c>
      <c r="BB88" s="223">
        <v>22</v>
      </c>
      <c r="BC88" s="232">
        <v>0.75900000000000001</v>
      </c>
    </row>
    <row r="89" spans="1:55" x14ac:dyDescent="0.25">
      <c r="A89" s="226">
        <v>2</v>
      </c>
      <c r="B89" s="211" t="s">
        <v>129</v>
      </c>
      <c r="C89" s="211">
        <v>3945</v>
      </c>
      <c r="D89" s="211" t="s">
        <v>263</v>
      </c>
      <c r="E89" s="211">
        <v>912</v>
      </c>
      <c r="F89" s="211">
        <v>924</v>
      </c>
      <c r="G89" s="211"/>
      <c r="H89" s="220" t="str">
        <f>HYPERLINK("https://map.geo.admin.ch/?zoom=7&amp;E=762000&amp;N=196300&amp;layers=ch.kantone.cadastralwebmap-farbe,ch.swisstopo.amtliches-strassenverzeichnis,ch.bfs.gebaeude_wohnungs_register,KML||https://tinyurl.com/yy7ya4g9/GR/3945_bdg_erw.kml","KML building")</f>
        <v>KML building</v>
      </c>
      <c r="I89" s="154">
        <v>808</v>
      </c>
      <c r="J89" s="243" t="s">
        <v>847</v>
      </c>
      <c r="K89" s="153">
        <v>0.88596491228070173</v>
      </c>
      <c r="L89" s="64">
        <v>0</v>
      </c>
      <c r="M89" s="64"/>
      <c r="N89" s="200">
        <v>0</v>
      </c>
      <c r="O89" s="155"/>
      <c r="P89" s="63"/>
      <c r="Q89" s="64">
        <v>0</v>
      </c>
      <c r="R89" s="64"/>
      <c r="S89" s="200">
        <v>0</v>
      </c>
      <c r="T89" s="155"/>
      <c r="U89" s="63"/>
      <c r="V89" s="64">
        <v>0</v>
      </c>
      <c r="W89" s="64"/>
      <c r="X89" s="200">
        <v>0</v>
      </c>
      <c r="Y89" s="155"/>
      <c r="Z89" s="63"/>
      <c r="AA89" s="64">
        <v>2</v>
      </c>
      <c r="AB89" s="64"/>
      <c r="AC89" s="200">
        <v>2.2000000000000001E-3</v>
      </c>
      <c r="AD89" s="156"/>
      <c r="AE89" s="153"/>
      <c r="AF89" s="140">
        <v>6</v>
      </c>
      <c r="AG89" s="140"/>
      <c r="AH89" s="200">
        <v>6.6E-3</v>
      </c>
      <c r="AI89" s="140"/>
      <c r="AJ89" s="153"/>
      <c r="AK89" s="140">
        <v>0</v>
      </c>
      <c r="AL89" s="140"/>
      <c r="AM89" s="200">
        <v>0</v>
      </c>
      <c r="AN89" s="156"/>
      <c r="AO89" s="230">
        <v>8.8000000000000005E-3</v>
      </c>
      <c r="AP89" s="223">
        <v>99</v>
      </c>
      <c r="AQ89" s="223">
        <v>87</v>
      </c>
      <c r="AR89" s="235">
        <v>0.879</v>
      </c>
      <c r="AS89" s="223">
        <v>76</v>
      </c>
      <c r="AT89" s="235">
        <v>0.76800000000000002</v>
      </c>
      <c r="AU89" s="223">
        <v>67</v>
      </c>
      <c r="AV89" s="232">
        <v>0.67700000000000005</v>
      </c>
      <c r="AW89" s="223">
        <v>75</v>
      </c>
      <c r="AX89" s="223">
        <v>65</v>
      </c>
      <c r="AY89" s="235">
        <v>0.86699999999999999</v>
      </c>
      <c r="AZ89" s="223">
        <v>53</v>
      </c>
      <c r="BA89" s="235">
        <v>0.70699999999999996</v>
      </c>
      <c r="BB89" s="223">
        <v>46</v>
      </c>
      <c r="BC89" s="232">
        <v>0.61299999999999999</v>
      </c>
    </row>
    <row r="90" spans="1:55" x14ac:dyDescent="0.25">
      <c r="A90" s="226">
        <v>2</v>
      </c>
      <c r="B90" s="211" t="s">
        <v>129</v>
      </c>
      <c r="C90" s="211">
        <v>3946</v>
      </c>
      <c r="D90" s="211" t="s">
        <v>264</v>
      </c>
      <c r="E90" s="211">
        <v>875</v>
      </c>
      <c r="F90" s="211">
        <v>910</v>
      </c>
      <c r="G90" s="211"/>
      <c r="H90" s="220" t="str">
        <f>HYPERLINK("https://map.geo.admin.ch/?zoom=7&amp;E=759600&amp;N=199600&amp;layers=ch.kantone.cadastralwebmap-farbe,ch.swisstopo.amtliches-strassenverzeichnis,ch.bfs.gebaeude_wohnungs_register,KML||https://tinyurl.com/yy7ya4g9/GR/3946_bdg_erw.kml","KML building")</f>
        <v>KML building</v>
      </c>
      <c r="I90" s="154">
        <v>574</v>
      </c>
      <c r="J90" s="243" t="s">
        <v>848</v>
      </c>
      <c r="K90" s="153">
        <v>0.65600000000000003</v>
      </c>
      <c r="L90" s="64">
        <v>0</v>
      </c>
      <c r="M90" s="64"/>
      <c r="N90" s="200">
        <v>0</v>
      </c>
      <c r="O90" s="155"/>
      <c r="P90" s="63"/>
      <c r="Q90" s="64">
        <v>0</v>
      </c>
      <c r="R90" s="64"/>
      <c r="S90" s="200">
        <v>0</v>
      </c>
      <c r="T90" s="155"/>
      <c r="U90" s="63"/>
      <c r="V90" s="64">
        <v>0</v>
      </c>
      <c r="W90" s="64"/>
      <c r="X90" s="200">
        <v>0</v>
      </c>
      <c r="Y90" s="155"/>
      <c r="Z90" s="63"/>
      <c r="AA90" s="64">
        <v>0</v>
      </c>
      <c r="AB90" s="64"/>
      <c r="AC90" s="200">
        <v>0</v>
      </c>
      <c r="AD90" s="156"/>
      <c r="AE90" s="153"/>
      <c r="AF90" s="140">
        <v>4</v>
      </c>
      <c r="AG90" s="140"/>
      <c r="AH90" s="200">
        <v>4.5999999999999999E-3</v>
      </c>
      <c r="AI90" s="140"/>
      <c r="AJ90" s="153"/>
      <c r="AK90" s="140">
        <v>0</v>
      </c>
      <c r="AL90" s="140"/>
      <c r="AM90" s="200">
        <v>0</v>
      </c>
      <c r="AN90" s="156"/>
      <c r="AO90" s="230">
        <v>4.5999999999999999E-3</v>
      </c>
      <c r="AP90" s="223">
        <v>67</v>
      </c>
      <c r="AQ90" s="223">
        <v>51</v>
      </c>
      <c r="AR90" s="235">
        <v>0.76100000000000001</v>
      </c>
      <c r="AS90" s="223">
        <v>46</v>
      </c>
      <c r="AT90" s="235">
        <v>0.68700000000000006</v>
      </c>
      <c r="AU90" s="223">
        <v>39</v>
      </c>
      <c r="AV90" s="232">
        <v>0.58199999999999996</v>
      </c>
      <c r="AW90" s="223">
        <v>62</v>
      </c>
      <c r="AX90" s="223">
        <v>48</v>
      </c>
      <c r="AY90" s="235">
        <v>0.77400000000000002</v>
      </c>
      <c r="AZ90" s="223">
        <v>41</v>
      </c>
      <c r="BA90" s="235">
        <v>0.66100000000000003</v>
      </c>
      <c r="BB90" s="223">
        <v>36</v>
      </c>
      <c r="BC90" s="232">
        <v>0.58099999999999996</v>
      </c>
    </row>
    <row r="91" spans="1:55" x14ac:dyDescent="0.25">
      <c r="A91" s="226">
        <v>1</v>
      </c>
      <c r="B91" s="211" t="s">
        <v>129</v>
      </c>
      <c r="C91" s="211">
        <v>3947</v>
      </c>
      <c r="D91" s="211" t="s">
        <v>265</v>
      </c>
      <c r="E91" s="211">
        <v>1484</v>
      </c>
      <c r="F91" s="211">
        <v>1510</v>
      </c>
      <c r="G91" s="211"/>
      <c r="H91" s="220" t="str">
        <f>HYPERLINK("https://map.geo.admin.ch/?zoom=7&amp;E=761800&amp;N=200400&amp;layers=ch.kantone.cadastralwebmap-farbe,ch.swisstopo.amtliches-strassenverzeichnis,ch.bfs.gebaeude_wohnungs_register,KML||https://tinyurl.com/yy7ya4g9/GR/3947_bdg_erw.kml","KML building")</f>
        <v>KML building</v>
      </c>
      <c r="I91" s="154">
        <v>0</v>
      </c>
      <c r="J91" s="243" t="s">
        <v>849</v>
      </c>
      <c r="K91" s="153">
        <v>0</v>
      </c>
      <c r="L91" s="64">
        <v>0</v>
      </c>
      <c r="M91" s="64"/>
      <c r="N91" s="200">
        <v>0</v>
      </c>
      <c r="O91" s="155"/>
      <c r="P91" s="63"/>
      <c r="Q91" s="64">
        <v>0</v>
      </c>
      <c r="R91" s="64"/>
      <c r="S91" s="200">
        <v>0</v>
      </c>
      <c r="T91" s="155"/>
      <c r="U91" s="63"/>
      <c r="V91" s="64">
        <v>2</v>
      </c>
      <c r="W91" s="64"/>
      <c r="X91" s="200">
        <v>1.2999999999999999E-3</v>
      </c>
      <c r="Y91" s="155"/>
      <c r="Z91" s="63"/>
      <c r="AA91" s="64">
        <v>0</v>
      </c>
      <c r="AB91" s="64"/>
      <c r="AC91" s="200">
        <v>0</v>
      </c>
      <c r="AD91" s="156"/>
      <c r="AE91" s="153"/>
      <c r="AF91" s="140">
        <v>0</v>
      </c>
      <c r="AG91" s="140"/>
      <c r="AH91" s="200">
        <v>0</v>
      </c>
      <c r="AI91" s="140"/>
      <c r="AJ91" s="153"/>
      <c r="AK91" s="140">
        <v>0</v>
      </c>
      <c r="AL91" s="140"/>
      <c r="AM91" s="200">
        <v>0</v>
      </c>
      <c r="AN91" s="156"/>
      <c r="AO91" s="230">
        <v>1.2999999999999999E-3</v>
      </c>
      <c r="AP91" s="223">
        <v>621</v>
      </c>
      <c r="AQ91" s="223">
        <v>618</v>
      </c>
      <c r="AR91" s="235">
        <v>0.995</v>
      </c>
      <c r="AS91" s="223">
        <v>606</v>
      </c>
      <c r="AT91" s="235">
        <v>0.97599999999999998</v>
      </c>
      <c r="AU91" s="223">
        <v>606</v>
      </c>
      <c r="AV91" s="232">
        <v>0.97599999999999998</v>
      </c>
      <c r="AW91" s="223">
        <v>343</v>
      </c>
      <c r="AX91" s="223">
        <v>340</v>
      </c>
      <c r="AY91" s="235">
        <v>0.99099999999999999</v>
      </c>
      <c r="AZ91" s="223">
        <v>335</v>
      </c>
      <c r="BA91" s="235">
        <v>0.97699999999999998</v>
      </c>
      <c r="BB91" s="223">
        <v>335</v>
      </c>
      <c r="BC91" s="232">
        <v>0.97699999999999998</v>
      </c>
    </row>
    <row r="92" spans="1:55" x14ac:dyDescent="0.25">
      <c r="A92" s="226">
        <v>1</v>
      </c>
      <c r="B92" s="211" t="s">
        <v>129</v>
      </c>
      <c r="C92" s="211">
        <v>3951</v>
      </c>
      <c r="D92" s="211" t="s">
        <v>266</v>
      </c>
      <c r="E92" s="211">
        <v>519</v>
      </c>
      <c r="F92" s="211">
        <v>528</v>
      </c>
      <c r="G92" s="211"/>
      <c r="H92" s="220" t="str">
        <f>HYPERLINK("https://map.geo.admin.ch/?zoom=7&amp;E=757700&amp;N=210400&amp;layers=ch.kantone.cadastralwebmap-farbe,ch.swisstopo.amtliches-strassenverzeichnis,ch.bfs.gebaeude_wohnungs_register,KML||https://tinyurl.com/yy7ya4g9/GR/3951_bdg_erw.kml","KML building")</f>
        <v>KML building</v>
      </c>
      <c r="I92" s="154">
        <v>0</v>
      </c>
      <c r="J92" s="243" t="s">
        <v>850</v>
      </c>
      <c r="K92" s="153">
        <v>0</v>
      </c>
      <c r="L92" s="64">
        <v>0</v>
      </c>
      <c r="M92" s="64"/>
      <c r="N92" s="200">
        <v>0</v>
      </c>
      <c r="O92" s="155"/>
      <c r="P92" s="63"/>
      <c r="Q92" s="64">
        <v>0</v>
      </c>
      <c r="R92" s="64"/>
      <c r="S92" s="200">
        <v>0</v>
      </c>
      <c r="T92" s="155"/>
      <c r="U92" s="63"/>
      <c r="V92" s="64">
        <v>0</v>
      </c>
      <c r="W92" s="64"/>
      <c r="X92" s="200">
        <v>0</v>
      </c>
      <c r="Y92" s="155"/>
      <c r="Z92" s="63"/>
      <c r="AA92" s="64">
        <v>0</v>
      </c>
      <c r="AB92" s="64"/>
      <c r="AC92" s="200">
        <v>0</v>
      </c>
      <c r="AD92" s="156"/>
      <c r="AE92" s="153"/>
      <c r="AF92" s="140">
        <v>1</v>
      </c>
      <c r="AG92" s="140"/>
      <c r="AH92" s="200">
        <v>1.9E-3</v>
      </c>
      <c r="AI92" s="140"/>
      <c r="AJ92" s="153"/>
      <c r="AK92" s="140">
        <v>0</v>
      </c>
      <c r="AL92" s="140"/>
      <c r="AM92" s="200">
        <v>0</v>
      </c>
      <c r="AN92" s="156"/>
      <c r="AO92" s="230">
        <v>1.9E-3</v>
      </c>
      <c r="AP92" s="223">
        <v>263</v>
      </c>
      <c r="AQ92" s="223">
        <v>263</v>
      </c>
      <c r="AR92" s="235">
        <v>1</v>
      </c>
      <c r="AS92" s="223">
        <v>261</v>
      </c>
      <c r="AT92" s="235">
        <v>0.99199999999999999</v>
      </c>
      <c r="AU92" s="223">
        <v>261</v>
      </c>
      <c r="AV92" s="232">
        <v>0.99199999999999999</v>
      </c>
      <c r="AW92" s="223">
        <v>162</v>
      </c>
      <c r="AX92" s="223">
        <v>162</v>
      </c>
      <c r="AY92" s="235">
        <v>1</v>
      </c>
      <c r="AZ92" s="223">
        <v>161</v>
      </c>
      <c r="BA92" s="235">
        <v>0.99399999999999999</v>
      </c>
      <c r="BB92" s="223">
        <v>161</v>
      </c>
      <c r="BC92" s="232">
        <v>0.99399999999999999</v>
      </c>
    </row>
    <row r="93" spans="1:55" x14ac:dyDescent="0.25">
      <c r="A93" s="226">
        <v>2</v>
      </c>
      <c r="B93" s="211" t="s">
        <v>129</v>
      </c>
      <c r="C93" s="211">
        <v>3952</v>
      </c>
      <c r="D93" s="211" t="s">
        <v>267</v>
      </c>
      <c r="E93" s="211">
        <v>541</v>
      </c>
      <c r="F93" s="211">
        <v>548</v>
      </c>
      <c r="G93" s="211"/>
      <c r="H93" s="220" t="str">
        <f>HYPERLINK("https://map.geo.admin.ch/?zoom=7&amp;E=761000&amp;N=207800&amp;layers=ch.kantone.cadastralwebmap-farbe,ch.swisstopo.amtliches-strassenverzeichnis,ch.bfs.gebaeude_wohnungs_register,KML||https://tinyurl.com/yy7ya4g9/GR/3952_bdg_erw.kml","KML building")</f>
        <v>KML building</v>
      </c>
      <c r="I93" s="154">
        <v>0</v>
      </c>
      <c r="J93" s="243" t="s">
        <v>851</v>
      </c>
      <c r="K93" s="153">
        <v>0</v>
      </c>
      <c r="L93" s="64">
        <v>0</v>
      </c>
      <c r="M93" s="64"/>
      <c r="N93" s="200">
        <v>0</v>
      </c>
      <c r="O93" s="155"/>
      <c r="P93" s="63"/>
      <c r="Q93" s="64">
        <v>0</v>
      </c>
      <c r="R93" s="64"/>
      <c r="S93" s="200">
        <v>0</v>
      </c>
      <c r="T93" s="155"/>
      <c r="U93" s="63"/>
      <c r="V93" s="64">
        <v>0</v>
      </c>
      <c r="W93" s="64"/>
      <c r="X93" s="200">
        <v>0</v>
      </c>
      <c r="Y93" s="155"/>
      <c r="Z93" s="63"/>
      <c r="AA93" s="64">
        <v>0</v>
      </c>
      <c r="AB93" s="64"/>
      <c r="AC93" s="200">
        <v>0</v>
      </c>
      <c r="AD93" s="156"/>
      <c r="AE93" s="153"/>
      <c r="AF93" s="140">
        <v>1</v>
      </c>
      <c r="AG93" s="140"/>
      <c r="AH93" s="200">
        <v>1.8E-3</v>
      </c>
      <c r="AI93" s="140"/>
      <c r="AJ93" s="153"/>
      <c r="AK93" s="140">
        <v>0</v>
      </c>
      <c r="AL93" s="140"/>
      <c r="AM93" s="200">
        <v>0</v>
      </c>
      <c r="AN93" s="156"/>
      <c r="AO93" s="230">
        <v>1.8E-3</v>
      </c>
      <c r="AP93" s="223">
        <v>252</v>
      </c>
      <c r="AQ93" s="223">
        <v>252</v>
      </c>
      <c r="AR93" s="235">
        <v>1</v>
      </c>
      <c r="AS93" s="223">
        <v>252</v>
      </c>
      <c r="AT93" s="235">
        <v>1</v>
      </c>
      <c r="AU93" s="223">
        <v>252</v>
      </c>
      <c r="AV93" s="232">
        <v>1</v>
      </c>
      <c r="AW93" s="223">
        <v>122</v>
      </c>
      <c r="AX93" s="223">
        <v>122</v>
      </c>
      <c r="AY93" s="235">
        <v>1</v>
      </c>
      <c r="AZ93" s="223">
        <v>122</v>
      </c>
      <c r="BA93" s="235">
        <v>1</v>
      </c>
      <c r="BB93" s="223">
        <v>122</v>
      </c>
      <c r="BC93" s="232">
        <v>1</v>
      </c>
    </row>
    <row r="94" spans="1:55" x14ac:dyDescent="0.25">
      <c r="A94" s="226">
        <v>1</v>
      </c>
      <c r="B94" s="211" t="s">
        <v>129</v>
      </c>
      <c r="C94" s="211">
        <v>3953</v>
      </c>
      <c r="D94" s="211" t="s">
        <v>268</v>
      </c>
      <c r="E94" s="211">
        <v>1483</v>
      </c>
      <c r="F94" s="211">
        <v>1521</v>
      </c>
      <c r="G94" s="211"/>
      <c r="H94" s="220" t="str">
        <f>HYPERLINK("https://map.geo.admin.ch/?zoom=7&amp;E=759100&amp;N=208400&amp;layers=ch.kantone.cadastralwebmap-farbe,ch.swisstopo.amtliches-strassenverzeichnis,ch.bfs.gebaeude_wohnungs_register,KML||https://tinyurl.com/yy7ya4g9/GR/3953_bdg_erw.kml","KML building")</f>
        <v>KML building</v>
      </c>
      <c r="I94" s="154">
        <v>0</v>
      </c>
      <c r="J94" s="243" t="s">
        <v>852</v>
      </c>
      <c r="K94" s="153">
        <v>0</v>
      </c>
      <c r="L94" s="64">
        <v>0</v>
      </c>
      <c r="M94" s="64"/>
      <c r="N94" s="200">
        <v>0</v>
      </c>
      <c r="O94" s="155"/>
      <c r="P94" s="63"/>
      <c r="Q94" s="64">
        <v>0</v>
      </c>
      <c r="R94" s="64"/>
      <c r="S94" s="200">
        <v>0</v>
      </c>
      <c r="T94" s="155"/>
      <c r="U94" s="63"/>
      <c r="V94" s="64">
        <v>0</v>
      </c>
      <c r="W94" s="64"/>
      <c r="X94" s="200">
        <v>0</v>
      </c>
      <c r="Y94" s="155"/>
      <c r="Z94" s="63"/>
      <c r="AA94" s="64">
        <v>0</v>
      </c>
      <c r="AB94" s="64"/>
      <c r="AC94" s="200">
        <v>0</v>
      </c>
      <c r="AD94" s="156"/>
      <c r="AE94" s="153"/>
      <c r="AF94" s="140">
        <v>5</v>
      </c>
      <c r="AG94" s="140"/>
      <c r="AH94" s="200">
        <v>3.3999999999999998E-3</v>
      </c>
      <c r="AI94" s="140"/>
      <c r="AJ94" s="153"/>
      <c r="AK94" s="140">
        <v>0</v>
      </c>
      <c r="AL94" s="140"/>
      <c r="AM94" s="200">
        <v>0</v>
      </c>
      <c r="AN94" s="156"/>
      <c r="AO94" s="230">
        <v>3.3999999999999998E-3</v>
      </c>
      <c r="AP94" s="223">
        <v>694</v>
      </c>
      <c r="AQ94" s="223">
        <v>692</v>
      </c>
      <c r="AR94" s="235">
        <v>0.997</v>
      </c>
      <c r="AS94" s="223">
        <v>664</v>
      </c>
      <c r="AT94" s="235">
        <v>0.95699999999999996</v>
      </c>
      <c r="AU94" s="223">
        <v>662</v>
      </c>
      <c r="AV94" s="232">
        <v>0.95399999999999996</v>
      </c>
      <c r="AW94" s="223">
        <v>355</v>
      </c>
      <c r="AX94" s="223">
        <v>353</v>
      </c>
      <c r="AY94" s="235">
        <v>0.99399999999999999</v>
      </c>
      <c r="AZ94" s="223">
        <v>344</v>
      </c>
      <c r="BA94" s="235">
        <v>0.96899999999999997</v>
      </c>
      <c r="BB94" s="223">
        <v>342</v>
      </c>
      <c r="BC94" s="232">
        <v>0.96299999999999997</v>
      </c>
    </row>
    <row r="95" spans="1:55" x14ac:dyDescent="0.25">
      <c r="A95" s="226">
        <v>2</v>
      </c>
      <c r="B95" s="211" t="s">
        <v>129</v>
      </c>
      <c r="C95" s="211">
        <v>3954</v>
      </c>
      <c r="D95" s="211" t="s">
        <v>269</v>
      </c>
      <c r="E95" s="211">
        <v>698</v>
      </c>
      <c r="F95" s="211">
        <v>719</v>
      </c>
      <c r="G95" s="211"/>
      <c r="H95" s="220" t="str">
        <f>HYPERLINK("https://map.geo.admin.ch/?zoom=7&amp;E=762700&amp;N=205700&amp;layers=ch.kantone.cadastralwebmap-farbe,ch.swisstopo.amtliches-strassenverzeichnis,ch.bfs.gebaeude_wohnungs_register,KML||https://tinyurl.com/yy7ya4g9/GR/3954_bdg_erw.kml","KML building")</f>
        <v>KML building</v>
      </c>
      <c r="I95" s="154">
        <v>392</v>
      </c>
      <c r="J95" s="243" t="s">
        <v>853</v>
      </c>
      <c r="K95" s="153">
        <v>0.56160458452722062</v>
      </c>
      <c r="L95" s="64">
        <v>0</v>
      </c>
      <c r="M95" s="64"/>
      <c r="N95" s="200">
        <v>0</v>
      </c>
      <c r="O95" s="155"/>
      <c r="P95" s="63"/>
      <c r="Q95" s="64">
        <v>0</v>
      </c>
      <c r="R95" s="64"/>
      <c r="S95" s="200">
        <v>0</v>
      </c>
      <c r="T95" s="155"/>
      <c r="U95" s="63"/>
      <c r="V95" s="64">
        <v>0</v>
      </c>
      <c r="W95" s="64"/>
      <c r="X95" s="200">
        <v>0</v>
      </c>
      <c r="Y95" s="155"/>
      <c r="Z95" s="63"/>
      <c r="AA95" s="64">
        <v>2</v>
      </c>
      <c r="AB95" s="64"/>
      <c r="AC95" s="200">
        <v>2.8E-3</v>
      </c>
      <c r="AD95" s="156"/>
      <c r="AE95" s="153"/>
      <c r="AF95" s="140">
        <v>1</v>
      </c>
      <c r="AG95" s="140"/>
      <c r="AH95" s="200">
        <v>1.4E-3</v>
      </c>
      <c r="AI95" s="140"/>
      <c r="AJ95" s="153"/>
      <c r="AK95" s="140">
        <v>1</v>
      </c>
      <c r="AL95" s="140"/>
      <c r="AM95" s="200">
        <v>1.4E-3</v>
      </c>
      <c r="AN95" s="156"/>
      <c r="AO95" s="230">
        <v>5.5999999999999999E-3</v>
      </c>
      <c r="AP95" s="223">
        <v>69</v>
      </c>
      <c r="AQ95" s="223">
        <v>55</v>
      </c>
      <c r="AR95" s="235">
        <v>0.79700000000000004</v>
      </c>
      <c r="AS95" s="223">
        <v>45</v>
      </c>
      <c r="AT95" s="235">
        <v>0.65200000000000002</v>
      </c>
      <c r="AU95" s="223">
        <v>38</v>
      </c>
      <c r="AV95" s="232">
        <v>0.55100000000000005</v>
      </c>
      <c r="AW95" s="223">
        <v>56</v>
      </c>
      <c r="AX95" s="223">
        <v>45</v>
      </c>
      <c r="AY95" s="235">
        <v>0.80400000000000005</v>
      </c>
      <c r="AZ95" s="223">
        <v>37</v>
      </c>
      <c r="BA95" s="235">
        <v>0.66100000000000003</v>
      </c>
      <c r="BB95" s="223">
        <v>31</v>
      </c>
      <c r="BC95" s="232">
        <v>0.55400000000000005</v>
      </c>
    </row>
    <row r="96" spans="1:55" x14ac:dyDescent="0.25">
      <c r="A96" s="226">
        <v>2</v>
      </c>
      <c r="B96" s="211" t="s">
        <v>129</v>
      </c>
      <c r="C96" s="211">
        <v>3955</v>
      </c>
      <c r="D96" s="211" t="s">
        <v>270</v>
      </c>
      <c r="E96" s="211">
        <v>2141</v>
      </c>
      <c r="F96" s="211">
        <v>2235</v>
      </c>
      <c r="G96" s="211"/>
      <c r="H96" s="220" t="str">
        <f>HYPERLINK("https://map.geo.admin.ch/?zoom=7&amp;E=761300&amp;N=203600&amp;layers=ch.kantone.cadastralwebmap-farbe,ch.swisstopo.amtliches-strassenverzeichnis,ch.bfs.gebaeude_wohnungs_register,KML||https://tinyurl.com/yy7ya4g9/GR/3955_bdg_erw.kml","KML building")</f>
        <v>KML building</v>
      </c>
      <c r="I96" s="154">
        <v>1055</v>
      </c>
      <c r="J96" s="243" t="s">
        <v>854</v>
      </c>
      <c r="K96" s="153">
        <v>0.492760392340028</v>
      </c>
      <c r="L96" s="64">
        <v>0</v>
      </c>
      <c r="M96" s="64"/>
      <c r="N96" s="200">
        <v>0</v>
      </c>
      <c r="O96" s="155"/>
      <c r="P96" s="63"/>
      <c r="Q96" s="64">
        <v>0</v>
      </c>
      <c r="R96" s="64"/>
      <c r="S96" s="200">
        <v>0</v>
      </c>
      <c r="T96" s="155"/>
      <c r="U96" s="63"/>
      <c r="V96" s="64">
        <v>0</v>
      </c>
      <c r="W96" s="64"/>
      <c r="X96" s="200">
        <v>0</v>
      </c>
      <c r="Y96" s="155"/>
      <c r="Z96" s="63"/>
      <c r="AA96" s="64">
        <v>11</v>
      </c>
      <c r="AB96" s="64"/>
      <c r="AC96" s="200">
        <v>4.8999999999999998E-3</v>
      </c>
      <c r="AD96" s="156"/>
      <c r="AE96" s="153"/>
      <c r="AF96" s="140">
        <v>155</v>
      </c>
      <c r="AG96" s="140"/>
      <c r="AH96" s="200">
        <v>7.2400000000000006E-2</v>
      </c>
      <c r="AI96" s="140"/>
      <c r="AJ96" s="153"/>
      <c r="AK96" s="140">
        <v>43</v>
      </c>
      <c r="AL96" s="140"/>
      <c r="AM96" s="200">
        <v>2.01E-2</v>
      </c>
      <c r="AN96" s="156"/>
      <c r="AO96" s="230">
        <v>9.7400000000000014E-2</v>
      </c>
      <c r="AP96" s="223">
        <v>532</v>
      </c>
      <c r="AQ96" s="223">
        <v>504</v>
      </c>
      <c r="AR96" s="235">
        <v>0.94699999999999995</v>
      </c>
      <c r="AS96" s="223">
        <v>501</v>
      </c>
      <c r="AT96" s="235">
        <v>0.94199999999999995</v>
      </c>
      <c r="AU96" s="223">
        <v>482</v>
      </c>
      <c r="AV96" s="232">
        <v>0.90600000000000003</v>
      </c>
      <c r="AW96" s="223">
        <v>228</v>
      </c>
      <c r="AX96" s="223">
        <v>203</v>
      </c>
      <c r="AY96" s="235">
        <v>0.89</v>
      </c>
      <c r="AZ96" s="223">
        <v>206</v>
      </c>
      <c r="BA96" s="235">
        <v>0.90400000000000003</v>
      </c>
      <c r="BB96" s="223">
        <v>190</v>
      </c>
      <c r="BC96" s="232">
        <v>0.83299999999999996</v>
      </c>
    </row>
    <row r="97" spans="1:55" x14ac:dyDescent="0.25">
      <c r="A97" s="226">
        <v>1</v>
      </c>
      <c r="B97" s="211" t="s">
        <v>129</v>
      </c>
      <c r="C97" s="211">
        <v>3961</v>
      </c>
      <c r="D97" s="211" t="s">
        <v>271</v>
      </c>
      <c r="E97" s="211">
        <v>1941</v>
      </c>
      <c r="F97" s="211">
        <v>2028</v>
      </c>
      <c r="G97" s="211"/>
      <c r="H97" s="220" t="str">
        <f>HYPERLINK("https://map.geo.admin.ch/?zoom=7&amp;E=768000&amp;N=205700&amp;layers=ch.kantone.cadastralwebmap-farbe,ch.swisstopo.amtliches-strassenverzeichnis,ch.bfs.gebaeude_wohnungs_register,KML||https://tinyurl.com/yy7ya4g9/GR/3961_bdg_erw.kml","KML building")</f>
        <v>KML building</v>
      </c>
      <c r="I97" s="154">
        <v>1</v>
      </c>
      <c r="J97" s="243" t="s">
        <v>855</v>
      </c>
      <c r="K97" s="153">
        <v>5.1519835136527566E-4</v>
      </c>
      <c r="L97" s="64">
        <v>0</v>
      </c>
      <c r="M97" s="64"/>
      <c r="N97" s="200">
        <v>0</v>
      </c>
      <c r="O97" s="155"/>
      <c r="P97" s="63"/>
      <c r="Q97" s="64">
        <v>0</v>
      </c>
      <c r="R97" s="64"/>
      <c r="S97" s="200">
        <v>0</v>
      </c>
      <c r="T97" s="155"/>
      <c r="U97" s="63"/>
      <c r="V97" s="64">
        <v>0</v>
      </c>
      <c r="W97" s="64"/>
      <c r="X97" s="200">
        <v>0</v>
      </c>
      <c r="Y97" s="155"/>
      <c r="Z97" s="63"/>
      <c r="AA97" s="64">
        <v>0</v>
      </c>
      <c r="AB97" s="64"/>
      <c r="AC97" s="200">
        <v>0</v>
      </c>
      <c r="AD97" s="156"/>
      <c r="AE97" s="153"/>
      <c r="AF97" s="140">
        <v>2</v>
      </c>
      <c r="AG97" s="140"/>
      <c r="AH97" s="200">
        <v>1E-3</v>
      </c>
      <c r="AI97" s="140"/>
      <c r="AJ97" s="153"/>
      <c r="AK97" s="140">
        <v>2</v>
      </c>
      <c r="AL97" s="140"/>
      <c r="AM97" s="200">
        <v>1E-3</v>
      </c>
      <c r="AN97" s="156"/>
      <c r="AO97" s="230">
        <v>2E-3</v>
      </c>
      <c r="AP97" s="223">
        <v>902</v>
      </c>
      <c r="AQ97" s="223">
        <v>901</v>
      </c>
      <c r="AR97" s="235">
        <v>0.999</v>
      </c>
      <c r="AS97" s="223">
        <v>899</v>
      </c>
      <c r="AT97" s="235">
        <v>0.997</v>
      </c>
      <c r="AU97" s="223">
        <v>898</v>
      </c>
      <c r="AV97" s="232">
        <v>0.996</v>
      </c>
      <c r="AW97" s="223">
        <v>541</v>
      </c>
      <c r="AX97" s="223">
        <v>540</v>
      </c>
      <c r="AY97" s="235">
        <v>0.998</v>
      </c>
      <c r="AZ97" s="223">
        <v>540</v>
      </c>
      <c r="BA97" s="235">
        <v>0.998</v>
      </c>
      <c r="BB97" s="223">
        <v>539</v>
      </c>
      <c r="BC97" s="232">
        <v>0.996</v>
      </c>
    </row>
    <row r="98" spans="1:55" x14ac:dyDescent="0.25">
      <c r="A98" s="226">
        <v>2</v>
      </c>
      <c r="B98" s="211" t="s">
        <v>129</v>
      </c>
      <c r="C98" s="211">
        <v>3962</v>
      </c>
      <c r="D98" s="211" t="s">
        <v>272</v>
      </c>
      <c r="E98" s="211">
        <v>2008</v>
      </c>
      <c r="F98" s="211">
        <v>2026</v>
      </c>
      <c r="G98" s="211"/>
      <c r="H98" s="220" t="str">
        <f>HYPERLINK("https://map.geo.admin.ch/?zoom=7&amp;E=771300&amp;N=204500&amp;layers=ch.kantone.cadastralwebmap-farbe,ch.swisstopo.amtliches-strassenverzeichnis,ch.bfs.gebaeude_wohnungs_register,KML||https://tinyurl.com/yy7ya4g9/GR/3962_bdg_erw.kml","KML building")</f>
        <v>KML building</v>
      </c>
      <c r="I98" s="154">
        <v>1</v>
      </c>
      <c r="J98" s="243" t="s">
        <v>856</v>
      </c>
      <c r="K98" s="153">
        <v>4.9800796812749003E-4</v>
      </c>
      <c r="L98" s="64">
        <v>0</v>
      </c>
      <c r="M98" s="64"/>
      <c r="N98" s="200">
        <v>0</v>
      </c>
      <c r="O98" s="155"/>
      <c r="P98" s="63"/>
      <c r="Q98" s="64">
        <v>0</v>
      </c>
      <c r="R98" s="64"/>
      <c r="S98" s="200">
        <v>0</v>
      </c>
      <c r="T98" s="155"/>
      <c r="U98" s="63"/>
      <c r="V98" s="64">
        <v>0</v>
      </c>
      <c r="W98" s="64"/>
      <c r="X98" s="200">
        <v>0</v>
      </c>
      <c r="Y98" s="155"/>
      <c r="Z98" s="63"/>
      <c r="AA98" s="64">
        <v>0</v>
      </c>
      <c r="AB98" s="64"/>
      <c r="AC98" s="200">
        <v>0</v>
      </c>
      <c r="AD98" s="156"/>
      <c r="AE98" s="153"/>
      <c r="AF98" s="140">
        <v>2</v>
      </c>
      <c r="AG98" s="140"/>
      <c r="AH98" s="200">
        <v>1E-3</v>
      </c>
      <c r="AI98" s="140"/>
      <c r="AJ98" s="153"/>
      <c r="AK98" s="140">
        <v>0</v>
      </c>
      <c r="AL98" s="140"/>
      <c r="AM98" s="200">
        <v>0</v>
      </c>
      <c r="AN98" s="156"/>
      <c r="AO98" s="230">
        <v>1E-3</v>
      </c>
      <c r="AP98" s="223">
        <v>907</v>
      </c>
      <c r="AQ98" s="223">
        <v>907</v>
      </c>
      <c r="AR98" s="235">
        <v>1</v>
      </c>
      <c r="AS98" s="223">
        <v>905</v>
      </c>
      <c r="AT98" s="235">
        <v>0.998</v>
      </c>
      <c r="AU98" s="223">
        <v>905</v>
      </c>
      <c r="AV98" s="232">
        <v>0.998</v>
      </c>
      <c r="AW98" s="223">
        <v>558</v>
      </c>
      <c r="AX98" s="223">
        <v>558</v>
      </c>
      <c r="AY98" s="235">
        <v>1</v>
      </c>
      <c r="AZ98" s="223">
        <v>556</v>
      </c>
      <c r="BA98" s="235">
        <v>0.996</v>
      </c>
      <c r="BB98" s="223">
        <v>556</v>
      </c>
      <c r="BC98" s="232">
        <v>0.996</v>
      </c>
    </row>
    <row r="99" spans="1:55" x14ac:dyDescent="0.25">
      <c r="A99" s="226">
        <v>1</v>
      </c>
      <c r="B99" s="211" t="s">
        <v>129</v>
      </c>
      <c r="C99" s="211">
        <v>3972</v>
      </c>
      <c r="D99" s="211" t="s">
        <v>273</v>
      </c>
      <c r="E99" s="211">
        <v>1505</v>
      </c>
      <c r="F99" s="211">
        <v>1531</v>
      </c>
      <c r="G99" s="211"/>
      <c r="H99" s="220" t="str">
        <f>HYPERLINK("https://map.geo.admin.ch/?zoom=7&amp;E=767200&amp;N=206600&amp;layers=ch.kantone.cadastralwebmap-farbe,ch.swisstopo.amtliches-strassenverzeichnis,ch.bfs.gebaeude_wohnungs_register,KML||https://tinyurl.com/yy7ya4g9/GR/3972_bdg_erw.kml","KML building")</f>
        <v>KML building</v>
      </c>
      <c r="I99" s="154">
        <v>0</v>
      </c>
      <c r="J99" s="243" t="s">
        <v>857</v>
      </c>
      <c r="K99" s="153">
        <v>0</v>
      </c>
      <c r="L99" s="64">
        <v>0</v>
      </c>
      <c r="M99" s="64"/>
      <c r="N99" s="200">
        <v>0</v>
      </c>
      <c r="O99" s="155"/>
      <c r="P99" s="63"/>
      <c r="Q99" s="64">
        <v>0</v>
      </c>
      <c r="R99" s="64"/>
      <c r="S99" s="200">
        <v>0</v>
      </c>
      <c r="T99" s="155"/>
      <c r="U99" s="63"/>
      <c r="V99" s="64">
        <v>0</v>
      </c>
      <c r="W99" s="64"/>
      <c r="X99" s="200">
        <v>0</v>
      </c>
      <c r="Y99" s="155"/>
      <c r="Z99" s="63"/>
      <c r="AA99" s="64">
        <v>0</v>
      </c>
      <c r="AB99" s="64"/>
      <c r="AC99" s="200">
        <v>0</v>
      </c>
      <c r="AD99" s="156"/>
      <c r="AE99" s="153"/>
      <c r="AF99" s="140">
        <v>0</v>
      </c>
      <c r="AG99" s="140"/>
      <c r="AH99" s="200">
        <v>0</v>
      </c>
      <c r="AI99" s="140"/>
      <c r="AJ99" s="153"/>
      <c r="AK99" s="140">
        <v>0</v>
      </c>
      <c r="AL99" s="140"/>
      <c r="AM99" s="200">
        <v>0</v>
      </c>
      <c r="AN99" s="156"/>
      <c r="AO99" s="230">
        <v>0</v>
      </c>
      <c r="AP99" s="223">
        <v>788</v>
      </c>
      <c r="AQ99" s="223">
        <v>784</v>
      </c>
      <c r="AR99" s="235">
        <v>0.995</v>
      </c>
      <c r="AS99" s="223">
        <v>768</v>
      </c>
      <c r="AT99" s="235">
        <v>0.97499999999999998</v>
      </c>
      <c r="AU99" s="223">
        <v>765</v>
      </c>
      <c r="AV99" s="232">
        <v>0.97099999999999997</v>
      </c>
      <c r="AW99" s="223">
        <v>486</v>
      </c>
      <c r="AX99" s="223">
        <v>484</v>
      </c>
      <c r="AY99" s="235">
        <v>0.996</v>
      </c>
      <c r="AZ99" s="223">
        <v>466</v>
      </c>
      <c r="BA99" s="235">
        <v>0.95899999999999996</v>
      </c>
      <c r="BB99" s="223">
        <v>465</v>
      </c>
      <c r="BC99" s="232">
        <v>0.95699999999999996</v>
      </c>
    </row>
    <row r="100" spans="1:55" x14ac:dyDescent="0.25">
      <c r="A100" s="226">
        <v>1</v>
      </c>
      <c r="B100" s="211" t="s">
        <v>129</v>
      </c>
      <c r="C100" s="211">
        <v>3981</v>
      </c>
      <c r="D100" s="211" t="s">
        <v>274</v>
      </c>
      <c r="E100" s="211">
        <v>2840</v>
      </c>
      <c r="F100" s="211">
        <v>3103</v>
      </c>
      <c r="G100" s="211"/>
      <c r="H100" s="220" t="str">
        <f>HYPERLINK("https://map.geo.admin.ch/?zoom=7&amp;E=722900&amp;N=179700&amp;layers=ch.kantone.cadastralwebmap-farbe,ch.swisstopo.amtliches-strassenverzeichnis,ch.bfs.gebaeude_wohnungs_register,KML||https://tinyurl.com/yy7ya4g9/GR/3981_bdg_erw.kml","KML building")</f>
        <v>KML building</v>
      </c>
      <c r="I100" s="154">
        <v>2</v>
      </c>
      <c r="J100" s="243" t="s">
        <v>858</v>
      </c>
      <c r="K100" s="153">
        <v>7.0422535211267609E-4</v>
      </c>
      <c r="L100" s="64">
        <v>0</v>
      </c>
      <c r="M100" s="64"/>
      <c r="N100" s="200">
        <v>0</v>
      </c>
      <c r="O100" s="155"/>
      <c r="P100" s="63"/>
      <c r="Q100" s="64">
        <v>0</v>
      </c>
      <c r="R100" s="64"/>
      <c r="S100" s="200">
        <v>0</v>
      </c>
      <c r="T100" s="155"/>
      <c r="U100" s="63"/>
      <c r="V100" s="64">
        <v>0</v>
      </c>
      <c r="W100" s="64"/>
      <c r="X100" s="200">
        <v>0</v>
      </c>
      <c r="Y100" s="155"/>
      <c r="Z100" s="63"/>
      <c r="AA100" s="64">
        <v>0</v>
      </c>
      <c r="AB100" s="64"/>
      <c r="AC100" s="200">
        <v>0</v>
      </c>
      <c r="AD100" s="156"/>
      <c r="AE100" s="153"/>
      <c r="AF100" s="140">
        <v>3</v>
      </c>
      <c r="AG100" s="140"/>
      <c r="AH100" s="200">
        <v>1.1000000000000001E-3</v>
      </c>
      <c r="AI100" s="140"/>
      <c r="AJ100" s="153"/>
      <c r="AK100" s="140">
        <v>1</v>
      </c>
      <c r="AL100" s="140"/>
      <c r="AM100" s="200">
        <v>4.0000000000000002E-4</v>
      </c>
      <c r="AN100" s="156"/>
      <c r="AO100" s="230">
        <v>1.5E-3</v>
      </c>
      <c r="AP100" s="223">
        <v>1448</v>
      </c>
      <c r="AQ100" s="223">
        <v>1433</v>
      </c>
      <c r="AR100" s="235">
        <v>0.99</v>
      </c>
      <c r="AS100" s="223">
        <v>1406</v>
      </c>
      <c r="AT100" s="235">
        <v>0.97099999999999997</v>
      </c>
      <c r="AU100" s="223">
        <v>1401</v>
      </c>
      <c r="AV100" s="232">
        <v>0.96799999999999997</v>
      </c>
      <c r="AW100" s="223">
        <v>1150</v>
      </c>
      <c r="AX100" s="223">
        <v>1136</v>
      </c>
      <c r="AY100" s="235">
        <v>0.98799999999999999</v>
      </c>
      <c r="AZ100" s="223">
        <v>1119</v>
      </c>
      <c r="BA100" s="235">
        <v>0.97299999999999998</v>
      </c>
      <c r="BB100" s="223">
        <v>1114</v>
      </c>
      <c r="BC100" s="232">
        <v>0.96899999999999997</v>
      </c>
    </row>
    <row r="101" spans="1:55" x14ac:dyDescent="0.25">
      <c r="A101" s="226">
        <v>2</v>
      </c>
      <c r="B101" s="211" t="s">
        <v>129</v>
      </c>
      <c r="C101" s="211">
        <v>3982</v>
      </c>
      <c r="D101" s="211" t="s">
        <v>275</v>
      </c>
      <c r="E101" s="211">
        <v>1559</v>
      </c>
      <c r="F101" s="211">
        <v>1588</v>
      </c>
      <c r="G101" s="211"/>
      <c r="H101" s="220" t="str">
        <f>HYPERLINK("https://map.geo.admin.ch/?zoom=7&amp;E=708100&amp;N=173400&amp;layers=ch.kantone.cadastralwebmap-farbe,ch.swisstopo.amtliches-strassenverzeichnis,ch.bfs.gebaeude_wohnungs_register,KML||https://tinyurl.com/yy7ya4g9/GR/3982_bdg_erw.kml","KML building")</f>
        <v>KML building</v>
      </c>
      <c r="I101" s="154">
        <v>555</v>
      </c>
      <c r="J101" s="243" t="s">
        <v>859</v>
      </c>
      <c r="K101" s="153">
        <v>0.35599743425272612</v>
      </c>
      <c r="L101" s="64">
        <v>0</v>
      </c>
      <c r="M101" s="64"/>
      <c r="N101" s="200">
        <v>0</v>
      </c>
      <c r="O101" s="155"/>
      <c r="P101" s="63"/>
      <c r="Q101" s="64">
        <v>0</v>
      </c>
      <c r="R101" s="64"/>
      <c r="S101" s="200">
        <v>0</v>
      </c>
      <c r="T101" s="155"/>
      <c r="U101" s="63"/>
      <c r="V101" s="64">
        <v>2</v>
      </c>
      <c r="W101" s="64"/>
      <c r="X101" s="200">
        <v>1.2999999999999999E-3</v>
      </c>
      <c r="Y101" s="155"/>
      <c r="Z101" s="63"/>
      <c r="AA101" s="64">
        <v>0</v>
      </c>
      <c r="AB101" s="64"/>
      <c r="AC101" s="200">
        <v>0</v>
      </c>
      <c r="AD101" s="156"/>
      <c r="AE101" s="153"/>
      <c r="AF101" s="140">
        <v>9</v>
      </c>
      <c r="AG101" s="140"/>
      <c r="AH101" s="200">
        <v>5.7999999999999996E-3</v>
      </c>
      <c r="AI101" s="140"/>
      <c r="AJ101" s="153"/>
      <c r="AK101" s="140">
        <v>1</v>
      </c>
      <c r="AL101" s="140"/>
      <c r="AM101" s="200">
        <v>5.9999999999999995E-4</v>
      </c>
      <c r="AN101" s="156"/>
      <c r="AO101" s="230">
        <v>7.6999999999999994E-3</v>
      </c>
      <c r="AP101" s="223">
        <v>580</v>
      </c>
      <c r="AQ101" s="223">
        <v>524</v>
      </c>
      <c r="AR101" s="235">
        <v>0.90300000000000002</v>
      </c>
      <c r="AS101" s="223">
        <v>95</v>
      </c>
      <c r="AT101" s="235">
        <v>0.16400000000000001</v>
      </c>
      <c r="AU101" s="223">
        <v>56</v>
      </c>
      <c r="AV101" s="232">
        <v>9.7000000000000003E-2</v>
      </c>
      <c r="AW101" s="223">
        <v>456</v>
      </c>
      <c r="AX101" s="223">
        <v>408</v>
      </c>
      <c r="AY101" s="235">
        <v>0.89500000000000002</v>
      </c>
      <c r="AZ101" s="223">
        <v>79</v>
      </c>
      <c r="BA101" s="235">
        <v>0.17299999999999999</v>
      </c>
      <c r="BB101" s="223">
        <v>46</v>
      </c>
      <c r="BC101" s="232">
        <v>0.10100000000000001</v>
      </c>
    </row>
    <row r="102" spans="1:55" x14ac:dyDescent="0.25">
      <c r="A102" s="226">
        <v>1</v>
      </c>
      <c r="B102" s="211" t="s">
        <v>129</v>
      </c>
      <c r="C102" s="211">
        <v>3983</v>
      </c>
      <c r="D102" s="211" t="s">
        <v>276</v>
      </c>
      <c r="E102" s="211">
        <v>1019</v>
      </c>
      <c r="F102" s="211">
        <v>1028</v>
      </c>
      <c r="G102" s="211"/>
      <c r="H102" s="220" t="str">
        <f>HYPERLINK("https://map.geo.admin.ch/?zoom=7&amp;E=708700&amp;N=170100&amp;layers=ch.kantone.cadastralwebmap-farbe,ch.swisstopo.amtliches-strassenverzeichnis,ch.bfs.gebaeude_wohnungs_register,KML||https://tinyurl.com/yy7ya4g9/GR/3983_bdg_erw.kml","KML building")</f>
        <v>KML building</v>
      </c>
      <c r="I102" s="154">
        <v>0</v>
      </c>
      <c r="J102" s="243" t="s">
        <v>860</v>
      </c>
      <c r="K102" s="153">
        <v>0</v>
      </c>
      <c r="L102" s="64">
        <v>0</v>
      </c>
      <c r="M102" s="64"/>
      <c r="N102" s="200">
        <v>0</v>
      </c>
      <c r="O102" s="155"/>
      <c r="P102" s="63"/>
      <c r="Q102" s="64">
        <v>0</v>
      </c>
      <c r="R102" s="64"/>
      <c r="S102" s="200">
        <v>0</v>
      </c>
      <c r="T102" s="155"/>
      <c r="U102" s="63"/>
      <c r="V102" s="64">
        <v>0</v>
      </c>
      <c r="W102" s="64"/>
      <c r="X102" s="200">
        <v>0</v>
      </c>
      <c r="Y102" s="155"/>
      <c r="Z102" s="63"/>
      <c r="AA102" s="64">
        <v>0</v>
      </c>
      <c r="AB102" s="64"/>
      <c r="AC102" s="200">
        <v>0</v>
      </c>
      <c r="AD102" s="156"/>
      <c r="AE102" s="153"/>
      <c r="AF102" s="140">
        <v>0</v>
      </c>
      <c r="AG102" s="140"/>
      <c r="AH102" s="200">
        <v>0</v>
      </c>
      <c r="AI102" s="140"/>
      <c r="AJ102" s="153"/>
      <c r="AK102" s="140">
        <v>0</v>
      </c>
      <c r="AL102" s="140"/>
      <c r="AM102" s="200">
        <v>0</v>
      </c>
      <c r="AN102" s="156"/>
      <c r="AO102" s="230">
        <v>0</v>
      </c>
      <c r="AP102" s="223">
        <v>643</v>
      </c>
      <c r="AQ102" s="223">
        <v>643</v>
      </c>
      <c r="AR102" s="235">
        <v>1</v>
      </c>
      <c r="AS102" s="223">
        <v>628</v>
      </c>
      <c r="AT102" s="235">
        <v>0.97699999999999998</v>
      </c>
      <c r="AU102" s="223">
        <v>628</v>
      </c>
      <c r="AV102" s="232">
        <v>0.97699999999999998</v>
      </c>
      <c r="AW102" s="223">
        <v>458</v>
      </c>
      <c r="AX102" s="223">
        <v>458</v>
      </c>
      <c r="AY102" s="235">
        <v>1</v>
      </c>
      <c r="AZ102" s="223">
        <v>443</v>
      </c>
      <c r="BA102" s="235">
        <v>0.96699999999999997</v>
      </c>
      <c r="BB102" s="223">
        <v>443</v>
      </c>
      <c r="BC102" s="232">
        <v>0.96699999999999997</v>
      </c>
    </row>
    <row r="103" spans="1:55" x14ac:dyDescent="0.25">
      <c r="A103" s="226">
        <v>1</v>
      </c>
      <c r="B103" s="211" t="s">
        <v>129</v>
      </c>
      <c r="C103" s="211">
        <v>3985</v>
      </c>
      <c r="D103" s="211" t="s">
        <v>277</v>
      </c>
      <c r="E103" s="211">
        <v>1753</v>
      </c>
      <c r="F103" s="211">
        <v>1918</v>
      </c>
      <c r="G103" s="211"/>
      <c r="H103" s="220" t="str">
        <f>HYPERLINK("https://map.geo.admin.ch/?zoom=7&amp;E=714700&amp;N=176300&amp;layers=ch.kantone.cadastralwebmap-farbe,ch.swisstopo.amtliches-strassenverzeichnis,ch.bfs.gebaeude_wohnungs_register,KML||https://tinyurl.com/yy7ya4g9/GR/3985_bdg_erw.kml","KML building")</f>
        <v>KML building</v>
      </c>
      <c r="I103" s="154">
        <v>2</v>
      </c>
      <c r="J103" s="243" t="s">
        <v>861</v>
      </c>
      <c r="K103" s="153">
        <v>1.1409013120365088E-3</v>
      </c>
      <c r="L103" s="64">
        <v>0</v>
      </c>
      <c r="M103" s="64"/>
      <c r="N103" s="200">
        <v>0</v>
      </c>
      <c r="O103" s="155"/>
      <c r="P103" s="63"/>
      <c r="Q103" s="64">
        <v>0</v>
      </c>
      <c r="R103" s="64"/>
      <c r="S103" s="200">
        <v>0</v>
      </c>
      <c r="T103" s="155"/>
      <c r="U103" s="63"/>
      <c r="V103" s="64">
        <v>0</v>
      </c>
      <c r="W103" s="64"/>
      <c r="X103" s="200">
        <v>0</v>
      </c>
      <c r="Y103" s="155"/>
      <c r="Z103" s="63"/>
      <c r="AA103" s="64">
        <v>0</v>
      </c>
      <c r="AB103" s="64"/>
      <c r="AC103" s="200">
        <v>0</v>
      </c>
      <c r="AD103" s="156"/>
      <c r="AE103" s="153"/>
      <c r="AF103" s="140">
        <v>7</v>
      </c>
      <c r="AG103" s="140"/>
      <c r="AH103" s="200">
        <v>4.0000000000000001E-3</v>
      </c>
      <c r="AI103" s="140"/>
      <c r="AJ103" s="153"/>
      <c r="AK103" s="140">
        <v>4</v>
      </c>
      <c r="AL103" s="140"/>
      <c r="AM103" s="200">
        <v>2.3E-3</v>
      </c>
      <c r="AN103" s="156"/>
      <c r="AO103" s="230">
        <v>6.3E-3</v>
      </c>
      <c r="AP103" s="223">
        <v>1024</v>
      </c>
      <c r="AQ103" s="223">
        <v>1012</v>
      </c>
      <c r="AR103" s="235">
        <v>0.98799999999999999</v>
      </c>
      <c r="AS103" s="223">
        <v>1003</v>
      </c>
      <c r="AT103" s="235">
        <v>0.97899999999999998</v>
      </c>
      <c r="AU103" s="223">
        <v>1001</v>
      </c>
      <c r="AV103" s="232">
        <v>0.97799999999999998</v>
      </c>
      <c r="AW103" s="223">
        <v>818</v>
      </c>
      <c r="AX103" s="223">
        <v>807</v>
      </c>
      <c r="AY103" s="235">
        <v>0.98699999999999999</v>
      </c>
      <c r="AZ103" s="223">
        <v>797</v>
      </c>
      <c r="BA103" s="235">
        <v>0.97399999999999998</v>
      </c>
      <c r="BB103" s="223">
        <v>796</v>
      </c>
      <c r="BC103" s="232">
        <v>0.97299999999999998</v>
      </c>
    </row>
    <row r="104" spans="1:55" x14ac:dyDescent="0.25">
      <c r="A104" s="226">
        <v>1</v>
      </c>
      <c r="B104" s="211" t="s">
        <v>129</v>
      </c>
      <c r="C104" s="211">
        <v>3986</v>
      </c>
      <c r="D104" s="211" t="s">
        <v>278</v>
      </c>
      <c r="E104" s="211">
        <v>1628</v>
      </c>
      <c r="F104" s="211">
        <v>1638</v>
      </c>
      <c r="G104" s="211"/>
      <c r="H104" s="220" t="str">
        <f>HYPERLINK("https://map.geo.admin.ch/?zoom=7&amp;E=701600&amp;N=170800&amp;layers=ch.kantone.cadastralwebmap-farbe,ch.swisstopo.amtliches-strassenverzeichnis,ch.bfs.gebaeude_wohnungs_register,KML||https://tinyurl.com/yy7ya4g9/GR/3986_bdg_erw.kml","KML building")</f>
        <v>KML building</v>
      </c>
      <c r="I104" s="154">
        <v>0</v>
      </c>
      <c r="J104" s="243" t="s">
        <v>862</v>
      </c>
      <c r="K104" s="153">
        <v>0</v>
      </c>
      <c r="L104" s="64">
        <v>0</v>
      </c>
      <c r="M104" s="64"/>
      <c r="N104" s="200">
        <v>0</v>
      </c>
      <c r="O104" s="155"/>
      <c r="P104" s="63"/>
      <c r="Q104" s="64">
        <v>0</v>
      </c>
      <c r="R104" s="64"/>
      <c r="S104" s="200">
        <v>0</v>
      </c>
      <c r="T104" s="155"/>
      <c r="U104" s="63"/>
      <c r="V104" s="64">
        <v>0</v>
      </c>
      <c r="W104" s="64"/>
      <c r="X104" s="200">
        <v>0</v>
      </c>
      <c r="Y104" s="155"/>
      <c r="Z104" s="63"/>
      <c r="AA104" s="64">
        <v>0</v>
      </c>
      <c r="AB104" s="64"/>
      <c r="AC104" s="200">
        <v>0</v>
      </c>
      <c r="AD104" s="156"/>
      <c r="AE104" s="153"/>
      <c r="AF104" s="140">
        <v>1</v>
      </c>
      <c r="AG104" s="140"/>
      <c r="AH104" s="200">
        <v>5.9999999999999995E-4</v>
      </c>
      <c r="AI104" s="140"/>
      <c r="AJ104" s="153"/>
      <c r="AK104" s="140">
        <v>0</v>
      </c>
      <c r="AL104" s="140"/>
      <c r="AM104" s="200">
        <v>0</v>
      </c>
      <c r="AN104" s="156"/>
      <c r="AO104" s="230">
        <v>5.9999999999999995E-4</v>
      </c>
      <c r="AP104" s="223">
        <v>748</v>
      </c>
      <c r="AQ104" s="223">
        <v>734</v>
      </c>
      <c r="AR104" s="235">
        <v>0.98099999999999998</v>
      </c>
      <c r="AS104" s="223">
        <v>706</v>
      </c>
      <c r="AT104" s="235">
        <v>0.94399999999999995</v>
      </c>
      <c r="AU104" s="223">
        <v>696</v>
      </c>
      <c r="AV104" s="232">
        <v>0.93</v>
      </c>
      <c r="AW104" s="223">
        <v>550</v>
      </c>
      <c r="AX104" s="223">
        <v>539</v>
      </c>
      <c r="AY104" s="235">
        <v>0.98</v>
      </c>
      <c r="AZ104" s="223">
        <v>509</v>
      </c>
      <c r="BA104" s="235">
        <v>0.92500000000000004</v>
      </c>
      <c r="BB104" s="223">
        <v>502</v>
      </c>
      <c r="BC104" s="232">
        <v>0.91300000000000003</v>
      </c>
    </row>
    <row r="105" spans="1:55" x14ac:dyDescent="0.25">
      <c r="A105" s="226">
        <v>2</v>
      </c>
      <c r="B105" s="211" t="s">
        <v>129</v>
      </c>
      <c r="C105" s="211">
        <v>3987</v>
      </c>
      <c r="D105" s="211" t="s">
        <v>279</v>
      </c>
      <c r="E105" s="211">
        <v>672</v>
      </c>
      <c r="F105" s="211">
        <v>767</v>
      </c>
      <c r="G105" s="211"/>
      <c r="H105" s="220" t="str">
        <f>HYPERLINK("https://map.geo.admin.ch/?zoom=7&amp;E=718300&amp;N=178000&amp;layers=ch.kantone.cadastralwebmap-farbe,ch.swisstopo.amtliches-strassenverzeichnis,ch.bfs.gebaeude_wohnungs_register,KML||https://tinyurl.com/yy7ya4g9/GR/3987_bdg_erw.kml","KML building")</f>
        <v>KML building</v>
      </c>
      <c r="I105" s="154">
        <v>915</v>
      </c>
      <c r="J105" s="243" t="s">
        <v>863</v>
      </c>
      <c r="K105" s="153">
        <v>1.3616071428571428</v>
      </c>
      <c r="L105" s="64">
        <v>0</v>
      </c>
      <c r="M105" s="64"/>
      <c r="N105" s="200">
        <v>0</v>
      </c>
      <c r="O105" s="155"/>
      <c r="P105" s="63"/>
      <c r="Q105" s="64">
        <v>0</v>
      </c>
      <c r="R105" s="64"/>
      <c r="S105" s="200">
        <v>0</v>
      </c>
      <c r="T105" s="155"/>
      <c r="U105" s="63"/>
      <c r="V105" s="64">
        <v>0</v>
      </c>
      <c r="W105" s="64"/>
      <c r="X105" s="200">
        <v>0</v>
      </c>
      <c r="Y105" s="155"/>
      <c r="Z105" s="63"/>
      <c r="AA105" s="64">
        <v>0</v>
      </c>
      <c r="AB105" s="64"/>
      <c r="AC105" s="200">
        <v>0</v>
      </c>
      <c r="AD105" s="156"/>
      <c r="AE105" s="153"/>
      <c r="AF105" s="140">
        <v>3</v>
      </c>
      <c r="AG105" s="140"/>
      <c r="AH105" s="200">
        <v>4.4999999999999997E-3</v>
      </c>
      <c r="AI105" s="140"/>
      <c r="AJ105" s="153"/>
      <c r="AK105" s="140">
        <v>9</v>
      </c>
      <c r="AL105" s="140"/>
      <c r="AM105" s="200">
        <v>1.34E-2</v>
      </c>
      <c r="AN105" s="156"/>
      <c r="AO105" s="230">
        <v>1.7899999999999999E-2</v>
      </c>
      <c r="AP105" s="223">
        <v>108</v>
      </c>
      <c r="AQ105" s="223">
        <v>78</v>
      </c>
      <c r="AR105" s="235">
        <v>0.72199999999999998</v>
      </c>
      <c r="AS105" s="223">
        <v>36</v>
      </c>
      <c r="AT105" s="235">
        <v>0.33300000000000002</v>
      </c>
      <c r="AU105" s="223">
        <v>33</v>
      </c>
      <c r="AV105" s="232">
        <v>0.30599999999999999</v>
      </c>
      <c r="AW105" s="223">
        <v>103</v>
      </c>
      <c r="AX105" s="223">
        <v>73</v>
      </c>
      <c r="AY105" s="235">
        <v>0.70899999999999996</v>
      </c>
      <c r="AZ105" s="223">
        <v>35</v>
      </c>
      <c r="BA105" s="235">
        <v>0.34</v>
      </c>
      <c r="BB105" s="223">
        <v>32</v>
      </c>
      <c r="BC105" s="232">
        <v>0.311</v>
      </c>
    </row>
    <row r="106" spans="1:55" x14ac:dyDescent="0.25">
      <c r="A106" s="226">
        <v>2</v>
      </c>
      <c r="B106" s="211" t="s">
        <v>129</v>
      </c>
      <c r="C106" s="211">
        <v>3988</v>
      </c>
      <c r="D106" s="211" t="s">
        <v>280</v>
      </c>
      <c r="E106" s="211">
        <v>1341</v>
      </c>
      <c r="F106" s="211">
        <v>1584</v>
      </c>
      <c r="G106" s="211"/>
      <c r="H106" s="220" t="str">
        <f>HYPERLINK("https://map.geo.admin.ch/?zoom=7&amp;E=727000&amp;N=178500&amp;layers=ch.kantone.cadastralwebmap-farbe,ch.swisstopo.amtliches-strassenverzeichnis,ch.bfs.gebaeude_wohnungs_register,KML||https://tinyurl.com/yy7ya4g9/GR/3988_bdg_erw.kml","KML building")</f>
        <v>KML building</v>
      </c>
      <c r="I106" s="154">
        <v>864</v>
      </c>
      <c r="J106" s="243" t="s">
        <v>864</v>
      </c>
      <c r="K106" s="153">
        <v>0.64429530201342278</v>
      </c>
      <c r="L106" s="64">
        <v>0</v>
      </c>
      <c r="M106" s="64"/>
      <c r="N106" s="200">
        <v>0</v>
      </c>
      <c r="O106" s="155"/>
      <c r="P106" s="63"/>
      <c r="Q106" s="64">
        <v>0</v>
      </c>
      <c r="R106" s="64"/>
      <c r="S106" s="200">
        <v>0</v>
      </c>
      <c r="T106" s="155"/>
      <c r="U106" s="63"/>
      <c r="V106" s="64">
        <v>0</v>
      </c>
      <c r="W106" s="64"/>
      <c r="X106" s="200">
        <v>0</v>
      </c>
      <c r="Y106" s="155"/>
      <c r="Z106" s="63"/>
      <c r="AA106" s="64">
        <v>2</v>
      </c>
      <c r="AB106" s="64"/>
      <c r="AC106" s="200">
        <v>1.2999999999999999E-3</v>
      </c>
      <c r="AD106" s="156"/>
      <c r="AE106" s="153"/>
      <c r="AF106" s="140">
        <v>43</v>
      </c>
      <c r="AG106" s="140"/>
      <c r="AH106" s="200">
        <v>3.2099999999999997E-2</v>
      </c>
      <c r="AI106" s="140"/>
      <c r="AJ106" s="153"/>
      <c r="AK106" s="140">
        <v>6</v>
      </c>
      <c r="AL106" s="140"/>
      <c r="AM106" s="200">
        <v>4.4999999999999997E-3</v>
      </c>
      <c r="AN106" s="156"/>
      <c r="AO106" s="230">
        <v>3.7899999999999996E-2</v>
      </c>
      <c r="AP106" s="223">
        <v>133</v>
      </c>
      <c r="AQ106" s="223">
        <v>115</v>
      </c>
      <c r="AR106" s="235">
        <v>0.86499999999999999</v>
      </c>
      <c r="AS106" s="223">
        <v>66</v>
      </c>
      <c r="AT106" s="235">
        <v>0.496</v>
      </c>
      <c r="AU106" s="223">
        <v>50</v>
      </c>
      <c r="AV106" s="232">
        <v>0.376</v>
      </c>
      <c r="AW106" s="223">
        <v>105</v>
      </c>
      <c r="AX106" s="223">
        <v>94</v>
      </c>
      <c r="AY106" s="235">
        <v>0.89500000000000002</v>
      </c>
      <c r="AZ106" s="223">
        <v>56</v>
      </c>
      <c r="BA106" s="235">
        <v>0.53300000000000003</v>
      </c>
      <c r="BB106" s="223">
        <v>45</v>
      </c>
      <c r="BC106" s="232">
        <v>0.42899999999999999</v>
      </c>
    </row>
    <row r="107" spans="1:55" x14ac:dyDescent="0.25">
      <c r="AO107" s="231"/>
      <c r="AR107" s="235"/>
      <c r="AT107" s="235"/>
      <c r="AV107" s="232"/>
      <c r="AY107" s="235"/>
      <c r="BA107" s="235"/>
      <c r="BC107" s="232"/>
    </row>
    <row r="108" spans="1:55" x14ac:dyDescent="0.25">
      <c r="AO108" s="231"/>
      <c r="AR108" s="235"/>
      <c r="AT108" s="235"/>
      <c r="AV108" s="232"/>
      <c r="AY108" s="235"/>
      <c r="BA108" s="235"/>
      <c r="BC108" s="232"/>
    </row>
    <row r="109" spans="1:55" x14ac:dyDescent="0.25">
      <c r="AO109" s="231"/>
      <c r="AR109" s="235"/>
      <c r="AT109" s="235"/>
      <c r="AV109" s="232"/>
      <c r="AY109" s="235"/>
      <c r="BA109" s="235"/>
      <c r="BC109" s="232"/>
    </row>
    <row r="110" spans="1:55" x14ac:dyDescent="0.25">
      <c r="AO110" s="231"/>
      <c r="AR110" s="235"/>
      <c r="AT110" s="235"/>
      <c r="AV110" s="232"/>
      <c r="AY110" s="235"/>
      <c r="BA110" s="235"/>
      <c r="BC110" s="232"/>
    </row>
    <row r="111" spans="1:55" x14ac:dyDescent="0.25">
      <c r="AO111" s="231"/>
      <c r="AR111" s="235"/>
      <c r="AT111" s="235"/>
      <c r="AV111" s="232"/>
      <c r="AY111" s="235"/>
      <c r="BA111" s="235"/>
      <c r="BC111" s="232"/>
    </row>
    <row r="112" spans="1:55" x14ac:dyDescent="0.25">
      <c r="AO112" s="231"/>
      <c r="AR112" s="235"/>
      <c r="AT112" s="235"/>
      <c r="AV112" s="232"/>
      <c r="AY112" s="235"/>
      <c r="BA112" s="235"/>
      <c r="BC112" s="232"/>
    </row>
    <row r="113" spans="41:55" x14ac:dyDescent="0.25">
      <c r="AO113" s="231"/>
      <c r="AR113" s="235"/>
      <c r="AT113" s="235"/>
      <c r="AV113" s="232"/>
      <c r="AY113" s="235"/>
      <c r="BA113" s="235"/>
      <c r="BC113" s="232"/>
    </row>
    <row r="114" spans="41:55" x14ac:dyDescent="0.25">
      <c r="AO114" s="231"/>
      <c r="AR114" s="235"/>
      <c r="AT114" s="235"/>
      <c r="AV114" s="232"/>
      <c r="AY114" s="235"/>
      <c r="BA114" s="235"/>
      <c r="BC114" s="232"/>
    </row>
    <row r="115" spans="41:55" x14ac:dyDescent="0.25">
      <c r="AO115" s="231"/>
      <c r="AR115" s="235"/>
      <c r="AT115" s="235"/>
      <c r="AV115" s="232"/>
      <c r="AY115" s="235"/>
      <c r="BA115" s="235"/>
      <c r="BC115" s="232"/>
    </row>
    <row r="116" spans="41:55" x14ac:dyDescent="0.25">
      <c r="AO116" s="231"/>
      <c r="AR116" s="235"/>
      <c r="AT116" s="235"/>
      <c r="AV116" s="232"/>
      <c r="AY116" s="235"/>
      <c r="BA116" s="235"/>
      <c r="BC116" s="232"/>
    </row>
    <row r="117" spans="41:55" x14ac:dyDescent="0.25">
      <c r="AO117" s="231"/>
      <c r="AR117" s="235"/>
      <c r="AT117" s="235"/>
      <c r="AV117" s="232"/>
      <c r="AY117" s="235"/>
      <c r="BA117" s="235"/>
      <c r="BC117" s="232"/>
    </row>
    <row r="118" spans="41:55" x14ac:dyDescent="0.25">
      <c r="AO118" s="231"/>
      <c r="AR118" s="235"/>
      <c r="AT118" s="235"/>
      <c r="AV118" s="232"/>
      <c r="AY118" s="235"/>
      <c r="BA118" s="235"/>
      <c r="BC118" s="232"/>
    </row>
    <row r="119" spans="41:55" x14ac:dyDescent="0.25">
      <c r="AO119" s="231"/>
      <c r="AR119" s="235"/>
      <c r="AT119" s="235"/>
      <c r="AV119" s="232"/>
      <c r="AY119" s="235"/>
      <c r="BA119" s="235"/>
      <c r="BC119" s="232"/>
    </row>
    <row r="120" spans="41:55" x14ac:dyDescent="0.25">
      <c r="AO120" s="231"/>
      <c r="AR120" s="235"/>
      <c r="AT120" s="235"/>
      <c r="AV120" s="232"/>
      <c r="AY120" s="235"/>
      <c r="BA120" s="235"/>
      <c r="BC120" s="232"/>
    </row>
    <row r="121" spans="41:55" x14ac:dyDescent="0.25">
      <c r="AO121" s="231"/>
      <c r="AR121" s="235"/>
      <c r="AT121" s="235"/>
      <c r="AV121" s="232"/>
      <c r="AY121" s="235"/>
      <c r="BA121" s="235"/>
      <c r="BC121" s="232"/>
    </row>
    <row r="122" spans="41:55" x14ac:dyDescent="0.25">
      <c r="AO122" s="231"/>
      <c r="AR122" s="235"/>
      <c r="AT122" s="235"/>
      <c r="AV122" s="232"/>
      <c r="AY122" s="235"/>
      <c r="BA122" s="235"/>
      <c r="BC122" s="232"/>
    </row>
    <row r="123" spans="41:55" x14ac:dyDescent="0.25">
      <c r="AO123" s="231"/>
      <c r="AR123" s="235"/>
      <c r="AT123" s="235"/>
      <c r="AV123" s="232"/>
      <c r="AY123" s="235"/>
      <c r="BA123" s="235"/>
      <c r="BC123" s="232"/>
    </row>
    <row r="124" spans="41:55" x14ac:dyDescent="0.25">
      <c r="AO124" s="231"/>
      <c r="AR124" s="235"/>
      <c r="AT124" s="235"/>
      <c r="AV124" s="232"/>
      <c r="AY124" s="235"/>
      <c r="BA124" s="235"/>
      <c r="BC124" s="232"/>
    </row>
    <row r="125" spans="41:55" x14ac:dyDescent="0.25">
      <c r="AO125" s="231"/>
      <c r="AR125" s="235"/>
      <c r="AT125" s="235"/>
      <c r="AV125" s="232"/>
      <c r="AY125" s="235"/>
      <c r="BA125" s="235"/>
      <c r="BC125" s="232"/>
    </row>
    <row r="126" spans="41:55" x14ac:dyDescent="0.25">
      <c r="AO126" s="231"/>
      <c r="AR126" s="235"/>
      <c r="AT126" s="235"/>
      <c r="AV126" s="232"/>
      <c r="AY126" s="235"/>
      <c r="BA126" s="235"/>
      <c r="BC126" s="232"/>
    </row>
    <row r="127" spans="41:55" x14ac:dyDescent="0.25">
      <c r="AO127" s="231"/>
      <c r="AR127" s="235"/>
      <c r="AT127" s="235"/>
      <c r="AV127" s="232"/>
      <c r="AY127" s="235"/>
      <c r="BA127" s="235"/>
      <c r="BC127" s="232"/>
    </row>
    <row r="128" spans="41:55" x14ac:dyDescent="0.25">
      <c r="AO128" s="231"/>
      <c r="AR128" s="235"/>
      <c r="AT128" s="235"/>
      <c r="AV128" s="232"/>
      <c r="AY128" s="235"/>
      <c r="BA128" s="235"/>
      <c r="BC128" s="232"/>
    </row>
    <row r="129" spans="41:55" x14ac:dyDescent="0.25">
      <c r="AO129" s="231"/>
      <c r="AR129" s="235"/>
      <c r="AT129" s="235"/>
      <c r="AV129" s="232"/>
      <c r="AY129" s="235"/>
      <c r="BA129" s="235"/>
      <c r="BC129" s="232"/>
    </row>
    <row r="130" spans="41:55" x14ac:dyDescent="0.25">
      <c r="AO130" s="231"/>
      <c r="AR130" s="235"/>
      <c r="AT130" s="235"/>
      <c r="AV130" s="232"/>
      <c r="AY130" s="235"/>
      <c r="BA130" s="235"/>
      <c r="BC130" s="232"/>
    </row>
    <row r="131" spans="41:55" x14ac:dyDescent="0.25">
      <c r="AO131" s="231"/>
      <c r="AR131" s="235"/>
      <c r="AT131" s="235"/>
      <c r="AV131" s="232"/>
      <c r="AY131" s="235"/>
      <c r="BA131" s="235"/>
      <c r="BC131" s="232"/>
    </row>
    <row r="132" spans="41:55" x14ac:dyDescent="0.25">
      <c r="AO132" s="231"/>
      <c r="AR132" s="235"/>
      <c r="AT132" s="235"/>
      <c r="AV132" s="232"/>
      <c r="AY132" s="235"/>
      <c r="BA132" s="235"/>
      <c r="BC132" s="232"/>
    </row>
    <row r="133" spans="41:55" x14ac:dyDescent="0.25">
      <c r="AO133" s="231"/>
      <c r="AR133" s="235"/>
      <c r="AT133" s="235"/>
      <c r="AV133" s="232"/>
      <c r="AY133" s="235"/>
      <c r="BA133" s="235"/>
      <c r="BC133" s="232"/>
    </row>
    <row r="134" spans="41:55" x14ac:dyDescent="0.25">
      <c r="AO134" s="231"/>
      <c r="AR134" s="235"/>
      <c r="AT134" s="235"/>
      <c r="AV134" s="232"/>
      <c r="AY134" s="235"/>
      <c r="BA134" s="235"/>
      <c r="BC134" s="232"/>
    </row>
    <row r="135" spans="41:55" x14ac:dyDescent="0.25">
      <c r="AO135" s="231"/>
      <c r="AR135" s="235"/>
      <c r="AT135" s="235"/>
      <c r="AV135" s="232"/>
      <c r="AY135" s="235"/>
      <c r="BA135" s="235"/>
      <c r="BC135" s="232"/>
    </row>
    <row r="136" spans="41:55" x14ac:dyDescent="0.25">
      <c r="AO136" s="231"/>
      <c r="AR136" s="235"/>
      <c r="AT136" s="235"/>
      <c r="AV136" s="232"/>
      <c r="AY136" s="235"/>
      <c r="BA136" s="235"/>
      <c r="BC136" s="232"/>
    </row>
    <row r="137" spans="41:55" x14ac:dyDescent="0.25">
      <c r="AO137" s="231"/>
      <c r="AR137" s="235"/>
      <c r="AT137" s="235"/>
      <c r="AV137" s="232"/>
      <c r="AY137" s="235"/>
      <c r="BA137" s="235"/>
      <c r="BC137" s="232"/>
    </row>
    <row r="138" spans="41:55" x14ac:dyDescent="0.25">
      <c r="AO138" s="231"/>
      <c r="AR138" s="235"/>
      <c r="AT138" s="235"/>
      <c r="AV138" s="232"/>
      <c r="AY138" s="235"/>
      <c r="BA138" s="235"/>
      <c r="BC138" s="232"/>
    </row>
    <row r="139" spans="41:55" x14ac:dyDescent="0.25">
      <c r="AO139" s="231"/>
      <c r="AR139" s="235"/>
      <c r="AT139" s="235"/>
      <c r="AV139" s="232"/>
      <c r="AY139" s="235"/>
      <c r="BA139" s="235"/>
      <c r="BC139" s="232"/>
    </row>
    <row r="140" spans="41:55" x14ac:dyDescent="0.25">
      <c r="AO140" s="231"/>
      <c r="AR140" s="235"/>
      <c r="AT140" s="235"/>
      <c r="AV140" s="232"/>
      <c r="AY140" s="235"/>
      <c r="BA140" s="235"/>
      <c r="BC140" s="232"/>
    </row>
    <row r="141" spans="41:55" x14ac:dyDescent="0.25">
      <c r="AO141" s="231"/>
      <c r="AR141" s="235"/>
      <c r="AT141" s="235"/>
      <c r="AV141" s="232"/>
      <c r="AY141" s="235"/>
      <c r="BA141" s="235"/>
      <c r="BC141" s="232"/>
    </row>
    <row r="142" spans="41:55" x14ac:dyDescent="0.25">
      <c r="AO142" s="231"/>
      <c r="AR142" s="235"/>
      <c r="AT142" s="235"/>
      <c r="AV142" s="232"/>
      <c r="AY142" s="235"/>
      <c r="BA142" s="235"/>
      <c r="BC142" s="232"/>
    </row>
    <row r="143" spans="41:55" x14ac:dyDescent="0.25">
      <c r="AO143" s="231"/>
      <c r="AR143" s="235"/>
      <c r="AT143" s="235"/>
      <c r="AV143" s="232"/>
      <c r="AY143" s="235"/>
      <c r="BA143" s="235"/>
      <c r="BC143" s="232"/>
    </row>
    <row r="144" spans="41:55" x14ac:dyDescent="0.25">
      <c r="AO144" s="231"/>
      <c r="AR144" s="235"/>
      <c r="AT144" s="235"/>
      <c r="AV144" s="232"/>
      <c r="AY144" s="235"/>
      <c r="BA144" s="235"/>
      <c r="BC144" s="232"/>
    </row>
    <row r="145" spans="41:55" x14ac:dyDescent="0.25">
      <c r="AO145" s="231"/>
      <c r="AR145" s="235"/>
      <c r="AT145" s="235"/>
      <c r="AV145" s="232"/>
      <c r="AY145" s="235"/>
      <c r="BA145" s="235"/>
      <c r="BC145" s="232"/>
    </row>
    <row r="146" spans="41:55" x14ac:dyDescent="0.25">
      <c r="AO146" s="231"/>
      <c r="AR146" s="235"/>
      <c r="AT146" s="235"/>
      <c r="AV146" s="232"/>
      <c r="AY146" s="235"/>
      <c r="BA146" s="235"/>
      <c r="BC146" s="232"/>
    </row>
    <row r="147" spans="41:55" x14ac:dyDescent="0.25">
      <c r="AO147" s="231"/>
      <c r="AR147" s="235"/>
      <c r="AT147" s="235"/>
      <c r="AV147" s="232"/>
      <c r="AY147" s="235"/>
      <c r="BA147" s="235"/>
      <c r="BC147" s="232"/>
    </row>
    <row r="148" spans="41:55" x14ac:dyDescent="0.25">
      <c r="AO148" s="231"/>
      <c r="AR148" s="235"/>
      <c r="AT148" s="235"/>
      <c r="AV148" s="232"/>
      <c r="AY148" s="235"/>
      <c r="BA148" s="235"/>
      <c r="BC148" s="232"/>
    </row>
    <row r="149" spans="41:55" x14ac:dyDescent="0.25">
      <c r="AO149" s="231"/>
      <c r="AR149" s="235"/>
      <c r="AT149" s="235"/>
      <c r="AV149" s="232"/>
      <c r="AY149" s="235"/>
      <c r="BA149" s="235"/>
      <c r="BC149" s="232"/>
    </row>
    <row r="150" spans="41:55" x14ac:dyDescent="0.25">
      <c r="AO150" s="231"/>
      <c r="AR150" s="235"/>
      <c r="AT150" s="235"/>
      <c r="AV150" s="232"/>
      <c r="AY150" s="235"/>
      <c r="BA150" s="235"/>
      <c r="BC150" s="232"/>
    </row>
    <row r="151" spans="41:55" x14ac:dyDescent="0.25">
      <c r="AO151" s="231"/>
      <c r="AR151" s="235"/>
      <c r="AT151" s="235"/>
      <c r="AV151" s="232"/>
      <c r="AY151" s="235"/>
      <c r="BA151" s="235"/>
      <c r="BC151" s="232"/>
    </row>
    <row r="152" spans="41:55" x14ac:dyDescent="0.25">
      <c r="AO152" s="231"/>
      <c r="AR152" s="235"/>
      <c r="AT152" s="235"/>
      <c r="AV152" s="232"/>
      <c r="AY152" s="235"/>
      <c r="BA152" s="235"/>
      <c r="BC152" s="232"/>
    </row>
    <row r="153" spans="41:55" x14ac:dyDescent="0.25">
      <c r="AO153" s="231"/>
      <c r="AR153" s="235"/>
      <c r="AT153" s="235"/>
      <c r="AV153" s="232"/>
      <c r="AY153" s="235"/>
      <c r="BA153" s="235"/>
      <c r="BC153" s="232"/>
    </row>
    <row r="154" spans="41:55" x14ac:dyDescent="0.25">
      <c r="AO154" s="231"/>
      <c r="AR154" s="235"/>
      <c r="AT154" s="235"/>
      <c r="AV154" s="232"/>
      <c r="AY154" s="235"/>
      <c r="BA154" s="235"/>
      <c r="BC154" s="232"/>
    </row>
    <row r="155" spans="41:55" x14ac:dyDescent="0.25">
      <c r="AO155" s="231"/>
      <c r="AR155" s="235"/>
      <c r="AT155" s="235"/>
      <c r="AV155" s="232"/>
      <c r="AY155" s="235"/>
      <c r="BA155" s="235"/>
      <c r="BC155" s="232"/>
    </row>
    <row r="156" spans="41:55" x14ac:dyDescent="0.25">
      <c r="AO156" s="231"/>
      <c r="AR156" s="235"/>
      <c r="AT156" s="235"/>
      <c r="AV156" s="232"/>
      <c r="AY156" s="235"/>
      <c r="BA156" s="235"/>
      <c r="BC156" s="232"/>
    </row>
    <row r="157" spans="41:55" x14ac:dyDescent="0.25">
      <c r="AO157" s="231"/>
      <c r="AR157" s="235"/>
      <c r="AT157" s="235"/>
      <c r="AV157" s="232"/>
      <c r="AY157" s="235"/>
      <c r="BA157" s="235"/>
      <c r="BC157" s="232"/>
    </row>
    <row r="158" spans="41:55" x14ac:dyDescent="0.25">
      <c r="AO158" s="231"/>
      <c r="AR158" s="235"/>
      <c r="AT158" s="235"/>
      <c r="AV158" s="232"/>
      <c r="AY158" s="235"/>
      <c r="BA158" s="235"/>
      <c r="BC158" s="232"/>
    </row>
    <row r="159" spans="41:55" x14ac:dyDescent="0.25">
      <c r="AO159" s="231"/>
      <c r="AR159" s="235"/>
      <c r="AT159" s="235"/>
      <c r="AV159" s="232"/>
      <c r="AY159" s="235"/>
      <c r="BA159" s="235"/>
      <c r="BC159" s="232"/>
    </row>
    <row r="160" spans="41:55" x14ac:dyDescent="0.25">
      <c r="AO160" s="231"/>
      <c r="AR160" s="235"/>
      <c r="AT160" s="235"/>
      <c r="AV160" s="232"/>
      <c r="AY160" s="235"/>
      <c r="BA160" s="235"/>
      <c r="BC160" s="232"/>
    </row>
    <row r="161" spans="41:55" x14ac:dyDescent="0.25">
      <c r="AO161" s="231"/>
      <c r="AR161" s="235"/>
      <c r="AT161" s="235"/>
      <c r="AV161" s="232"/>
      <c r="AY161" s="235"/>
      <c r="BA161" s="235"/>
      <c r="BC161" s="232"/>
    </row>
    <row r="162" spans="41:55" x14ac:dyDescent="0.25">
      <c r="AO162" s="231"/>
      <c r="AR162" s="235"/>
      <c r="AT162" s="235"/>
      <c r="AV162" s="232"/>
      <c r="AY162" s="235"/>
      <c r="BA162" s="235"/>
      <c r="BC162" s="232"/>
    </row>
    <row r="163" spans="41:55" x14ac:dyDescent="0.25">
      <c r="AO163" s="231"/>
      <c r="AR163" s="235"/>
      <c r="AT163" s="235"/>
      <c r="AV163" s="232"/>
      <c r="AY163" s="235"/>
      <c r="BA163" s="235"/>
      <c r="BC163" s="232"/>
    </row>
    <row r="164" spans="41:55" x14ac:dyDescent="0.25">
      <c r="AO164" s="231"/>
      <c r="AR164" s="235"/>
      <c r="AT164" s="235"/>
      <c r="AV164" s="232"/>
      <c r="AY164" s="235"/>
      <c r="BA164" s="235"/>
      <c r="BC164" s="232"/>
    </row>
    <row r="165" spans="41:55" x14ac:dyDescent="0.25">
      <c r="AO165" s="231"/>
      <c r="AR165" s="235"/>
      <c r="AT165" s="235"/>
      <c r="AV165" s="232"/>
      <c r="AY165" s="235"/>
      <c r="BA165" s="235"/>
      <c r="BC165" s="232"/>
    </row>
    <row r="166" spans="41:55" x14ac:dyDescent="0.25">
      <c r="AO166" s="231"/>
      <c r="AR166" s="235"/>
      <c r="AT166" s="235"/>
      <c r="AV166" s="232"/>
      <c r="AY166" s="235"/>
      <c r="BA166" s="235"/>
      <c r="BC166" s="232"/>
    </row>
    <row r="167" spans="41:55" x14ac:dyDescent="0.25">
      <c r="AO167" s="231"/>
      <c r="AR167" s="235"/>
      <c r="AT167" s="235"/>
      <c r="AV167" s="232"/>
      <c r="AY167" s="235"/>
      <c r="BA167" s="235"/>
      <c r="BC167" s="232"/>
    </row>
    <row r="168" spans="41:55" x14ac:dyDescent="0.25">
      <c r="AO168" s="231"/>
      <c r="AR168" s="235"/>
      <c r="AT168" s="235"/>
      <c r="AV168" s="232"/>
      <c r="AY168" s="235"/>
      <c r="BA168" s="235"/>
      <c r="BC168" s="232"/>
    </row>
    <row r="169" spans="41:55" x14ac:dyDescent="0.25">
      <c r="AO169" s="231"/>
      <c r="AR169" s="235"/>
      <c r="AT169" s="235"/>
      <c r="AV169" s="232"/>
      <c r="AY169" s="235"/>
      <c r="BA169" s="235"/>
      <c r="BC169" s="232"/>
    </row>
    <row r="170" spans="41:55" x14ac:dyDescent="0.25">
      <c r="AO170" s="231"/>
      <c r="AR170" s="235"/>
      <c r="AT170" s="235"/>
      <c r="AV170" s="232"/>
      <c r="AY170" s="235"/>
      <c r="BA170" s="235"/>
      <c r="BC170" s="232"/>
    </row>
    <row r="171" spans="41:55" x14ac:dyDescent="0.25">
      <c r="AO171" s="231"/>
      <c r="AR171" s="235"/>
      <c r="AT171" s="235"/>
      <c r="AV171" s="232"/>
      <c r="AY171" s="235"/>
      <c r="BA171" s="235"/>
      <c r="BC171" s="232"/>
    </row>
    <row r="172" spans="41:55" x14ac:dyDescent="0.25">
      <c r="AO172" s="231"/>
      <c r="AR172" s="235"/>
      <c r="AT172" s="235"/>
      <c r="AV172" s="232"/>
      <c r="AY172" s="235"/>
      <c r="BA172" s="235"/>
      <c r="BC172" s="232"/>
    </row>
    <row r="173" spans="41:55" x14ac:dyDescent="0.25">
      <c r="AO173" s="231"/>
      <c r="AR173" s="235"/>
      <c r="AT173" s="235"/>
      <c r="AV173" s="232"/>
      <c r="AY173" s="235"/>
      <c r="BA173" s="235"/>
      <c r="BC173" s="232"/>
    </row>
    <row r="174" spans="41:55" x14ac:dyDescent="0.25">
      <c r="AO174" s="231"/>
      <c r="AR174" s="235"/>
      <c r="AT174" s="235"/>
      <c r="AV174" s="232"/>
      <c r="AY174" s="235"/>
      <c r="BA174" s="235"/>
      <c r="BC174" s="232"/>
    </row>
    <row r="175" spans="41:55" x14ac:dyDescent="0.25">
      <c r="AO175" s="231"/>
      <c r="AR175" s="235"/>
      <c r="AT175" s="235"/>
      <c r="AV175" s="232"/>
      <c r="AY175" s="235"/>
      <c r="BA175" s="235"/>
      <c r="BC175" s="232"/>
    </row>
    <row r="176" spans="41:55" x14ac:dyDescent="0.25">
      <c r="AO176" s="231"/>
      <c r="AR176" s="235"/>
      <c r="AT176" s="235"/>
      <c r="AV176" s="232"/>
      <c r="AY176" s="235"/>
      <c r="BA176" s="235"/>
      <c r="BC176" s="232"/>
    </row>
    <row r="177" spans="41:55" x14ac:dyDescent="0.25">
      <c r="AO177" s="231"/>
      <c r="AR177" s="235"/>
      <c r="AT177" s="235"/>
      <c r="AV177" s="232"/>
      <c r="AY177" s="235"/>
      <c r="BA177" s="235"/>
      <c r="BC177" s="232"/>
    </row>
    <row r="178" spans="41:55" x14ac:dyDescent="0.25">
      <c r="AO178" s="231"/>
      <c r="AR178" s="235"/>
      <c r="AT178" s="235"/>
      <c r="AV178" s="232"/>
      <c r="AY178" s="235"/>
      <c r="BA178" s="235"/>
      <c r="BC178" s="232"/>
    </row>
    <row r="179" spans="41:55" x14ac:dyDescent="0.25">
      <c r="AO179" s="231"/>
      <c r="AR179" s="235"/>
      <c r="AT179" s="235"/>
      <c r="AV179" s="232"/>
      <c r="AY179" s="235"/>
      <c r="BA179" s="235"/>
      <c r="BC179" s="232"/>
    </row>
    <row r="180" spans="41:55" x14ac:dyDescent="0.25">
      <c r="AO180" s="231"/>
      <c r="AR180" s="235"/>
      <c r="AT180" s="235"/>
      <c r="AV180" s="232"/>
      <c r="AY180" s="235"/>
      <c r="BA180" s="235"/>
      <c r="BC180" s="232"/>
    </row>
    <row r="181" spans="41:55" x14ac:dyDescent="0.25">
      <c r="AO181" s="231"/>
      <c r="AR181" s="235"/>
      <c r="AT181" s="235"/>
      <c r="AV181" s="232"/>
      <c r="AY181" s="235"/>
      <c r="BA181" s="235"/>
      <c r="BC181" s="232"/>
    </row>
    <row r="182" spans="41:55" x14ac:dyDescent="0.25">
      <c r="AO182" s="231"/>
      <c r="AR182" s="235"/>
      <c r="AT182" s="235"/>
      <c r="AV182" s="232"/>
      <c r="AY182" s="235"/>
      <c r="BA182" s="235"/>
      <c r="BC182" s="232"/>
    </row>
    <row r="183" spans="41:55" x14ac:dyDescent="0.25">
      <c r="AO183" s="231"/>
      <c r="AR183" s="235"/>
      <c r="AT183" s="235"/>
      <c r="AV183" s="232"/>
      <c r="AY183" s="235"/>
      <c r="BA183" s="235"/>
      <c r="BC183" s="232"/>
    </row>
    <row r="184" spans="41:55" x14ac:dyDescent="0.25">
      <c r="AO184" s="231"/>
      <c r="AR184" s="235"/>
      <c r="AT184" s="235"/>
      <c r="AV184" s="232"/>
      <c r="AY184" s="235"/>
      <c r="BA184" s="235"/>
      <c r="BC184" s="232"/>
    </row>
    <row r="185" spans="41:55" x14ac:dyDescent="0.25">
      <c r="AO185" s="231"/>
      <c r="AR185" s="235"/>
      <c r="AT185" s="235"/>
      <c r="AV185" s="232"/>
      <c r="AY185" s="235"/>
      <c r="BA185" s="235"/>
      <c r="BC185" s="232"/>
    </row>
    <row r="186" spans="41:55" x14ac:dyDescent="0.25">
      <c r="AO186" s="231"/>
      <c r="AR186" s="235"/>
      <c r="AT186" s="235"/>
      <c r="AV186" s="232"/>
      <c r="AY186" s="235"/>
      <c r="BA186" s="235"/>
      <c r="BC186" s="232"/>
    </row>
    <row r="187" spans="41:55" x14ac:dyDescent="0.25">
      <c r="AO187" s="231"/>
      <c r="AR187" s="235"/>
      <c r="AT187" s="235"/>
      <c r="AV187" s="232"/>
      <c r="AY187" s="235"/>
      <c r="BA187" s="235"/>
      <c r="BC187" s="232"/>
    </row>
    <row r="188" spans="41:55" x14ac:dyDescent="0.25">
      <c r="AO188" s="231"/>
      <c r="AR188" s="235"/>
      <c r="AT188" s="235"/>
      <c r="AV188" s="232"/>
      <c r="AY188" s="235"/>
      <c r="BA188" s="235"/>
      <c r="BC188" s="232"/>
    </row>
    <row r="189" spans="41:55" x14ac:dyDescent="0.25">
      <c r="AO189" s="231"/>
      <c r="AR189" s="235"/>
      <c r="AT189" s="235"/>
      <c r="AV189" s="232"/>
      <c r="AY189" s="235"/>
      <c r="BA189" s="235"/>
      <c r="BC189" s="232"/>
    </row>
    <row r="190" spans="41:55" x14ac:dyDescent="0.25">
      <c r="AO190" s="231"/>
      <c r="AR190" s="235"/>
      <c r="AT190" s="235"/>
      <c r="AV190" s="232"/>
      <c r="AY190" s="235"/>
      <c r="BA190" s="235"/>
      <c r="BC190" s="232"/>
    </row>
    <row r="191" spans="41:55" x14ac:dyDescent="0.25">
      <c r="AO191" s="231"/>
      <c r="AR191" s="235"/>
      <c r="AT191" s="235"/>
      <c r="AV191" s="232"/>
      <c r="AY191" s="235"/>
      <c r="BA191" s="235"/>
      <c r="BC191" s="232"/>
    </row>
    <row r="192" spans="41:55" x14ac:dyDescent="0.25">
      <c r="AO192" s="231"/>
      <c r="AR192" s="235"/>
      <c r="AT192" s="235"/>
      <c r="AV192" s="232"/>
      <c r="AY192" s="235"/>
      <c r="BA192" s="235"/>
      <c r="BC192" s="232"/>
    </row>
    <row r="193" spans="41:55" x14ac:dyDescent="0.25">
      <c r="AO193" s="231"/>
      <c r="AR193" s="235"/>
      <c r="AT193" s="235"/>
      <c r="AV193" s="232"/>
      <c r="AY193" s="235"/>
      <c r="BA193" s="235"/>
      <c r="BC193" s="232"/>
    </row>
    <row r="194" spans="41:55" x14ac:dyDescent="0.25">
      <c r="AO194" s="231"/>
      <c r="AR194" s="235"/>
      <c r="AT194" s="235"/>
      <c r="AV194" s="232"/>
      <c r="AY194" s="235"/>
      <c r="BA194" s="235"/>
      <c r="BC194" s="232"/>
    </row>
    <row r="195" spans="41:55" x14ac:dyDescent="0.25">
      <c r="AO195" s="231"/>
      <c r="AR195" s="235"/>
      <c r="AT195" s="235"/>
      <c r="AV195" s="232"/>
      <c r="AY195" s="235"/>
      <c r="BA195" s="235"/>
      <c r="BC195" s="232"/>
    </row>
    <row r="196" spans="41:55" x14ac:dyDescent="0.25">
      <c r="AO196" s="231"/>
      <c r="AR196" s="235"/>
      <c r="AT196" s="235"/>
      <c r="AV196" s="232"/>
      <c r="AY196" s="235"/>
      <c r="BA196" s="235"/>
      <c r="BC196" s="232"/>
    </row>
    <row r="197" spans="41:55" x14ac:dyDescent="0.25">
      <c r="AO197" s="231"/>
      <c r="AR197" s="235"/>
      <c r="AT197" s="235"/>
      <c r="AV197" s="232"/>
      <c r="AY197" s="235"/>
      <c r="BA197" s="235"/>
      <c r="BC197" s="232"/>
    </row>
    <row r="198" spans="41:55" x14ac:dyDescent="0.25">
      <c r="AO198" s="231"/>
      <c r="AR198" s="235"/>
      <c r="AT198" s="235"/>
      <c r="AV198" s="232"/>
      <c r="AY198" s="235"/>
      <c r="BA198" s="235"/>
      <c r="BC198" s="232"/>
    </row>
    <row r="199" spans="41:55" x14ac:dyDescent="0.25">
      <c r="AO199" s="231"/>
      <c r="AR199" s="235"/>
      <c r="AT199" s="235"/>
      <c r="AV199" s="232"/>
      <c r="AY199" s="235"/>
      <c r="BA199" s="235"/>
      <c r="BC199" s="232"/>
    </row>
    <row r="200" spans="41:55" x14ac:dyDescent="0.25">
      <c r="AO200" s="231"/>
      <c r="AR200" s="235"/>
      <c r="AT200" s="235"/>
      <c r="AV200" s="232"/>
      <c r="AY200" s="235"/>
      <c r="BA200" s="235"/>
      <c r="BC200" s="232"/>
    </row>
    <row r="201" spans="41:55" x14ac:dyDescent="0.25">
      <c r="AO201" s="231"/>
      <c r="AR201" s="235"/>
      <c r="AT201" s="235"/>
      <c r="AV201" s="232"/>
      <c r="AY201" s="235"/>
      <c r="BA201" s="235"/>
      <c r="BC201" s="232"/>
    </row>
    <row r="202" spans="41:55" x14ac:dyDescent="0.25">
      <c r="AO202" s="231"/>
      <c r="AR202" s="235"/>
      <c r="AT202" s="235"/>
      <c r="AV202" s="232"/>
      <c r="AY202" s="235"/>
      <c r="BA202" s="235"/>
      <c r="BC202" s="232"/>
    </row>
    <row r="203" spans="41:55" x14ac:dyDescent="0.25">
      <c r="AO203" s="231"/>
      <c r="AR203" s="235"/>
      <c r="AT203" s="235"/>
      <c r="AV203" s="232"/>
      <c r="AY203" s="235"/>
      <c r="BA203" s="235"/>
      <c r="BC203" s="232"/>
    </row>
    <row r="204" spans="41:55" x14ac:dyDescent="0.25">
      <c r="AO204" s="231"/>
      <c r="AR204" s="235"/>
      <c r="AT204" s="235"/>
      <c r="AV204" s="232"/>
      <c r="AY204" s="235"/>
      <c r="BA204" s="235"/>
      <c r="BC204" s="232"/>
    </row>
    <row r="205" spans="41:55" x14ac:dyDescent="0.25">
      <c r="AO205" s="231"/>
      <c r="AR205" s="235"/>
      <c r="AT205" s="235"/>
      <c r="AV205" s="232"/>
      <c r="AY205" s="235"/>
      <c r="BA205" s="235"/>
      <c r="BC205" s="232"/>
    </row>
    <row r="206" spans="41:55" x14ac:dyDescent="0.25">
      <c r="AO206" s="231"/>
      <c r="AR206" s="235"/>
      <c r="AT206" s="235"/>
      <c r="AV206" s="232"/>
      <c r="AY206" s="235"/>
      <c r="BA206" s="235"/>
      <c r="BC206" s="232"/>
    </row>
    <row r="207" spans="41:55" x14ac:dyDescent="0.25">
      <c r="AO207" s="231"/>
      <c r="AR207" s="235"/>
      <c r="AT207" s="235"/>
      <c r="AV207" s="232"/>
      <c r="AY207" s="235"/>
      <c r="BA207" s="235"/>
      <c r="BC207" s="232"/>
    </row>
    <row r="208" spans="41:55" x14ac:dyDescent="0.25">
      <c r="AO208" s="231"/>
      <c r="AR208" s="235"/>
      <c r="AT208" s="235"/>
      <c r="AV208" s="232"/>
      <c r="AY208" s="235"/>
      <c r="BA208" s="235"/>
      <c r="BC208" s="232"/>
    </row>
    <row r="209" spans="41:55" x14ac:dyDescent="0.25">
      <c r="AO209" s="231"/>
      <c r="AR209" s="235"/>
      <c r="AT209" s="235"/>
      <c r="AV209" s="232"/>
      <c r="AY209" s="235"/>
      <c r="BA209" s="235"/>
      <c r="BC209" s="232"/>
    </row>
    <row r="210" spans="41:55" x14ac:dyDescent="0.25">
      <c r="AO210" s="231"/>
      <c r="AR210" s="235"/>
      <c r="AT210" s="235"/>
      <c r="AV210" s="232"/>
      <c r="AY210" s="235"/>
      <c r="BA210" s="235"/>
      <c r="BC210" s="232"/>
    </row>
    <row r="211" spans="41:55" x14ac:dyDescent="0.25">
      <c r="AO211" s="231"/>
      <c r="AR211" s="235"/>
      <c r="AT211" s="235"/>
      <c r="AV211" s="232"/>
      <c r="AY211" s="235"/>
      <c r="BA211" s="235"/>
      <c r="BC211" s="232"/>
    </row>
    <row r="212" spans="41:55" x14ac:dyDescent="0.25">
      <c r="AO212" s="231"/>
      <c r="AR212" s="235"/>
      <c r="AT212" s="235"/>
      <c r="AV212" s="232"/>
      <c r="AY212" s="235"/>
      <c r="BA212" s="235"/>
      <c r="BC212" s="232"/>
    </row>
    <row r="213" spans="41:55" x14ac:dyDescent="0.25">
      <c r="AO213" s="231"/>
      <c r="AR213" s="235"/>
      <c r="AT213" s="235"/>
      <c r="AV213" s="232"/>
      <c r="AY213" s="235"/>
      <c r="BA213" s="235"/>
      <c r="BC213" s="232"/>
    </row>
    <row r="214" spans="41:55" x14ac:dyDescent="0.25">
      <c r="AO214" s="231"/>
      <c r="AR214" s="235"/>
      <c r="AT214" s="235"/>
      <c r="AV214" s="232"/>
      <c r="AY214" s="235"/>
      <c r="BA214" s="235"/>
      <c r="BC214" s="232"/>
    </row>
    <row r="215" spans="41:55" x14ac:dyDescent="0.25">
      <c r="AO215" s="231"/>
      <c r="AR215" s="235"/>
      <c r="AT215" s="235"/>
      <c r="AV215" s="232"/>
      <c r="AY215" s="235"/>
      <c r="BA215" s="235"/>
      <c r="BC215" s="232"/>
    </row>
    <row r="216" spans="41:55" x14ac:dyDescent="0.25">
      <c r="AO216" s="231"/>
      <c r="AR216" s="235"/>
      <c r="AT216" s="235"/>
      <c r="AV216" s="232"/>
      <c r="AY216" s="235"/>
      <c r="BA216" s="235"/>
      <c r="BC216" s="232"/>
    </row>
    <row r="217" spans="41:55" x14ac:dyDescent="0.25">
      <c r="AO217" s="231"/>
      <c r="AR217" s="235"/>
      <c r="AT217" s="235"/>
      <c r="AV217" s="232"/>
      <c r="AY217" s="235"/>
      <c r="BA217" s="235"/>
      <c r="BC217" s="232"/>
    </row>
    <row r="218" spans="41:55" x14ac:dyDescent="0.25">
      <c r="AO218" s="231"/>
      <c r="AR218" s="235"/>
      <c r="AT218" s="235"/>
      <c r="AV218" s="232"/>
      <c r="AY218" s="235"/>
      <c r="BA218" s="235"/>
      <c r="BC218" s="232"/>
    </row>
    <row r="219" spans="41:55" x14ac:dyDescent="0.25">
      <c r="AO219" s="231"/>
      <c r="AR219" s="235"/>
      <c r="AT219" s="235"/>
      <c r="AV219" s="232"/>
      <c r="AY219" s="235"/>
      <c r="BA219" s="235"/>
      <c r="BC219" s="232"/>
    </row>
    <row r="220" spans="41:55" x14ac:dyDescent="0.25">
      <c r="AO220" s="231"/>
      <c r="AR220" s="235"/>
      <c r="AT220" s="235"/>
      <c r="AV220" s="232"/>
      <c r="AY220" s="235"/>
      <c r="BA220" s="235"/>
      <c r="BC220" s="232"/>
    </row>
    <row r="221" spans="41:55" x14ac:dyDescent="0.25">
      <c r="AO221" s="231"/>
      <c r="AR221" s="235"/>
      <c r="AT221" s="235"/>
      <c r="AV221" s="232"/>
      <c r="AY221" s="235"/>
      <c r="BA221" s="235"/>
      <c r="BC221" s="232"/>
    </row>
    <row r="222" spans="41:55" x14ac:dyDescent="0.25">
      <c r="AO222" s="231"/>
      <c r="AR222" s="235"/>
      <c r="AT222" s="235"/>
      <c r="AV222" s="232"/>
      <c r="AY222" s="235"/>
      <c r="BA222" s="235"/>
      <c r="BC222" s="232"/>
    </row>
    <row r="223" spans="41:55" x14ac:dyDescent="0.25">
      <c r="AO223" s="231"/>
      <c r="AR223" s="235"/>
      <c r="AT223" s="235"/>
      <c r="AV223" s="232"/>
      <c r="AY223" s="235"/>
      <c r="BA223" s="235"/>
      <c r="BC223" s="232"/>
    </row>
    <row r="224" spans="41:55" x14ac:dyDescent="0.25">
      <c r="AO224" s="231"/>
      <c r="AR224" s="235"/>
      <c r="AT224" s="235"/>
      <c r="AV224" s="232"/>
      <c r="AY224" s="235"/>
      <c r="BA224" s="235"/>
      <c r="BC224" s="232"/>
    </row>
    <row r="225" spans="41:55" x14ac:dyDescent="0.25">
      <c r="AO225" s="231"/>
      <c r="AR225" s="235"/>
      <c r="AT225" s="235"/>
      <c r="AV225" s="232"/>
      <c r="AY225" s="235"/>
      <c r="BA225" s="235"/>
      <c r="BC225" s="232"/>
    </row>
    <row r="226" spans="41:55" x14ac:dyDescent="0.25">
      <c r="AO226" s="231"/>
      <c r="AR226" s="235"/>
      <c r="AT226" s="235"/>
      <c r="AV226" s="232"/>
      <c r="AY226" s="235"/>
      <c r="BA226" s="235"/>
      <c r="BC226" s="232"/>
    </row>
    <row r="227" spans="41:55" x14ac:dyDescent="0.25">
      <c r="AO227" s="231"/>
      <c r="AR227" s="235"/>
      <c r="AT227" s="235"/>
      <c r="AV227" s="232"/>
      <c r="AY227" s="235"/>
      <c r="BA227" s="235"/>
      <c r="BC227" s="232"/>
    </row>
    <row r="228" spans="41:55" x14ac:dyDescent="0.25">
      <c r="AO228" s="231"/>
      <c r="AR228" s="235"/>
      <c r="AT228" s="235"/>
      <c r="AV228" s="232"/>
      <c r="AY228" s="235"/>
      <c r="BA228" s="235"/>
      <c r="BC228" s="232"/>
    </row>
    <row r="229" spans="41:55" x14ac:dyDescent="0.25">
      <c r="AO229" s="231"/>
      <c r="AR229" s="235"/>
      <c r="AT229" s="235"/>
      <c r="AV229" s="232"/>
      <c r="AY229" s="235"/>
      <c r="BA229" s="235"/>
      <c r="BC229" s="232"/>
    </row>
    <row r="230" spans="41:55" x14ac:dyDescent="0.25">
      <c r="AO230" s="231"/>
      <c r="AR230" s="235"/>
      <c r="AT230" s="235"/>
      <c r="AV230" s="232"/>
      <c r="AY230" s="235"/>
      <c r="BA230" s="235"/>
      <c r="BC230" s="232"/>
    </row>
    <row r="231" spans="41:55" x14ac:dyDescent="0.25">
      <c r="AO231" s="231"/>
      <c r="AR231" s="235"/>
      <c r="AT231" s="235"/>
      <c r="AV231" s="232"/>
      <c r="AY231" s="235"/>
      <c r="BA231" s="235"/>
      <c r="BC231" s="232"/>
    </row>
    <row r="232" spans="41:55" x14ac:dyDescent="0.25">
      <c r="AO232" s="231"/>
      <c r="AR232" s="235"/>
      <c r="AT232" s="235"/>
      <c r="AV232" s="232"/>
      <c r="AY232" s="235"/>
      <c r="BA232" s="235"/>
      <c r="BC232" s="232"/>
    </row>
    <row r="233" spans="41:55" x14ac:dyDescent="0.25">
      <c r="AO233" s="231"/>
      <c r="AR233" s="235"/>
      <c r="AT233" s="235"/>
      <c r="AV233" s="232"/>
      <c r="AY233" s="235"/>
      <c r="BA233" s="235"/>
      <c r="BC233" s="232"/>
    </row>
    <row r="234" spans="41:55" x14ac:dyDescent="0.25">
      <c r="AO234" s="231"/>
      <c r="AR234" s="235"/>
      <c r="AT234" s="235"/>
      <c r="AV234" s="232"/>
      <c r="AY234" s="235"/>
      <c r="BA234" s="235"/>
      <c r="BC234" s="232"/>
    </row>
    <row r="235" spans="41:55" x14ac:dyDescent="0.25">
      <c r="AO235" s="231"/>
      <c r="AR235" s="235"/>
      <c r="AT235" s="235"/>
      <c r="AV235" s="232"/>
      <c r="AY235" s="235"/>
      <c r="BA235" s="235"/>
      <c r="BC235" s="232"/>
    </row>
    <row r="236" spans="41:55" x14ac:dyDescent="0.25">
      <c r="AO236" s="231"/>
      <c r="AR236" s="235"/>
      <c r="AT236" s="235"/>
      <c r="AV236" s="232"/>
      <c r="AY236" s="235"/>
      <c r="BA236" s="235"/>
      <c r="BC236" s="232"/>
    </row>
    <row r="237" spans="41:55" x14ac:dyDescent="0.25">
      <c r="AO237" s="231"/>
      <c r="AR237" s="235"/>
      <c r="AT237" s="235"/>
      <c r="AV237" s="232"/>
      <c r="AY237" s="235"/>
      <c r="BA237" s="235"/>
      <c r="BC237" s="232"/>
    </row>
    <row r="238" spans="41:55" x14ac:dyDescent="0.25">
      <c r="AO238" s="231"/>
      <c r="AR238" s="235"/>
      <c r="AT238" s="235"/>
      <c r="AV238" s="232"/>
      <c r="AY238" s="235"/>
      <c r="BA238" s="235"/>
      <c r="BC238" s="232"/>
    </row>
    <row r="239" spans="41:55" x14ac:dyDescent="0.25">
      <c r="AO239" s="231"/>
      <c r="AR239" s="235"/>
      <c r="AT239" s="235"/>
      <c r="AV239" s="232"/>
      <c r="AY239" s="235"/>
      <c r="BA239" s="235"/>
      <c r="BC239" s="232"/>
    </row>
    <row r="240" spans="41:55" x14ac:dyDescent="0.25">
      <c r="AO240" s="231"/>
      <c r="AR240" s="235"/>
      <c r="AT240" s="235"/>
      <c r="AV240" s="232"/>
      <c r="AY240" s="235"/>
      <c r="BA240" s="235"/>
      <c r="BC240" s="232"/>
    </row>
    <row r="241" spans="41:55" x14ac:dyDescent="0.25">
      <c r="AO241" s="231"/>
      <c r="AR241" s="235"/>
      <c r="AT241" s="235"/>
      <c r="AV241" s="232"/>
      <c r="AY241" s="235"/>
      <c r="BA241" s="235"/>
      <c r="BC241" s="232"/>
    </row>
    <row r="242" spans="41:55" x14ac:dyDescent="0.25">
      <c r="AO242" s="231"/>
      <c r="AR242" s="235"/>
      <c r="AT242" s="235"/>
      <c r="AV242" s="232"/>
      <c r="AY242" s="235"/>
      <c r="BA242" s="235"/>
      <c r="BC242" s="232"/>
    </row>
    <row r="243" spans="41:55" x14ac:dyDescent="0.25">
      <c r="AO243" s="231"/>
      <c r="AR243" s="235"/>
      <c r="AT243" s="235"/>
      <c r="AV243" s="232"/>
      <c r="AY243" s="235"/>
      <c r="BA243" s="235"/>
      <c r="BC243" s="232"/>
    </row>
    <row r="244" spans="41:55" x14ac:dyDescent="0.25">
      <c r="AO244" s="231"/>
      <c r="AR244" s="235"/>
      <c r="AT244" s="235"/>
      <c r="AV244" s="232"/>
      <c r="AY244" s="235"/>
      <c r="BA244" s="235"/>
      <c r="BC244" s="232"/>
    </row>
    <row r="245" spans="41:55" x14ac:dyDescent="0.25">
      <c r="AO245" s="231"/>
      <c r="AR245" s="235"/>
      <c r="AT245" s="235"/>
      <c r="AV245" s="232"/>
      <c r="AY245" s="235"/>
      <c r="BA245" s="235"/>
      <c r="BC245" s="232"/>
    </row>
    <row r="246" spans="41:55" x14ac:dyDescent="0.25">
      <c r="AO246" s="231"/>
      <c r="AR246" s="235"/>
      <c r="AT246" s="235"/>
      <c r="AV246" s="232"/>
      <c r="AY246" s="235"/>
      <c r="BA246" s="235"/>
      <c r="BC246" s="232"/>
    </row>
    <row r="247" spans="41:55" x14ac:dyDescent="0.25">
      <c r="AO247" s="231"/>
      <c r="AR247" s="235"/>
      <c r="AT247" s="235"/>
      <c r="AV247" s="232"/>
      <c r="AY247" s="235"/>
      <c r="BA247" s="235"/>
      <c r="BC247" s="232"/>
    </row>
    <row r="248" spans="41:55" x14ac:dyDescent="0.25">
      <c r="AO248" s="231"/>
      <c r="AR248" s="235"/>
      <c r="AT248" s="235"/>
      <c r="AV248" s="232"/>
      <c r="AY248" s="235"/>
      <c r="BA248" s="235"/>
      <c r="BC248" s="232"/>
    </row>
    <row r="249" spans="41:55" x14ac:dyDescent="0.25">
      <c r="AO249" s="231"/>
      <c r="AR249" s="235"/>
      <c r="AT249" s="235"/>
      <c r="AV249" s="232"/>
      <c r="AY249" s="235"/>
      <c r="BA249" s="235"/>
      <c r="BC249" s="232"/>
    </row>
    <row r="250" spans="41:55" x14ac:dyDescent="0.25">
      <c r="AO250" s="231"/>
      <c r="AR250" s="235"/>
      <c r="AT250" s="235"/>
      <c r="AV250" s="232"/>
      <c r="AY250" s="235"/>
      <c r="BA250" s="235"/>
      <c r="BC250" s="232"/>
    </row>
    <row r="251" spans="41:55" x14ac:dyDescent="0.25">
      <c r="AO251" s="231"/>
      <c r="AR251" s="235"/>
      <c r="AT251" s="235"/>
      <c r="AV251" s="232"/>
      <c r="AY251" s="235"/>
      <c r="BA251" s="235"/>
      <c r="BC251" s="232"/>
    </row>
    <row r="252" spans="41:55" x14ac:dyDescent="0.25">
      <c r="AO252" s="231"/>
      <c r="AR252" s="235"/>
      <c r="AT252" s="235"/>
      <c r="AV252" s="232"/>
      <c r="AY252" s="235"/>
      <c r="BA252" s="235"/>
      <c r="BC252" s="232"/>
    </row>
    <row r="253" spans="41:55" x14ac:dyDescent="0.25">
      <c r="AO253" s="231"/>
      <c r="AR253" s="235"/>
      <c r="AT253" s="235"/>
      <c r="AV253" s="232"/>
      <c r="AY253" s="235"/>
      <c r="BA253" s="235"/>
      <c r="BC253" s="232"/>
    </row>
    <row r="254" spans="41:55" x14ac:dyDescent="0.25">
      <c r="AO254" s="231"/>
      <c r="AR254" s="235"/>
      <c r="AT254" s="235"/>
      <c r="AV254" s="232"/>
      <c r="AY254" s="235"/>
      <c r="BA254" s="235"/>
      <c r="BC254" s="232"/>
    </row>
    <row r="255" spans="41:55" x14ac:dyDescent="0.25">
      <c r="AO255" s="231"/>
      <c r="AR255" s="235"/>
      <c r="AT255" s="235"/>
      <c r="AV255" s="232"/>
      <c r="AY255" s="235"/>
      <c r="BA255" s="235"/>
      <c r="BC255" s="232"/>
    </row>
    <row r="256" spans="41:55" x14ac:dyDescent="0.25">
      <c r="AO256" s="231"/>
      <c r="AR256" s="235"/>
      <c r="AT256" s="235"/>
      <c r="AV256" s="232"/>
      <c r="AY256" s="235"/>
      <c r="BA256" s="235"/>
      <c r="BC256" s="232"/>
    </row>
    <row r="257" spans="41:55" x14ac:dyDescent="0.25">
      <c r="AO257" s="231"/>
      <c r="AR257" s="235"/>
      <c r="AT257" s="235"/>
      <c r="AV257" s="232"/>
      <c r="AY257" s="235"/>
      <c r="BA257" s="235"/>
      <c r="BC257" s="232"/>
    </row>
    <row r="258" spans="41:55" x14ac:dyDescent="0.25">
      <c r="AO258" s="231"/>
      <c r="AR258" s="235"/>
      <c r="AT258" s="235"/>
      <c r="AV258" s="232"/>
      <c r="AY258" s="235"/>
      <c r="BA258" s="235"/>
      <c r="BC258" s="232"/>
    </row>
    <row r="259" spans="41:55" x14ac:dyDescent="0.25">
      <c r="AO259" s="231"/>
      <c r="AR259" s="235"/>
      <c r="AT259" s="235"/>
      <c r="AV259" s="232"/>
      <c r="AY259" s="235"/>
      <c r="BA259" s="235"/>
      <c r="BC259" s="232"/>
    </row>
    <row r="260" spans="41:55" x14ac:dyDescent="0.25">
      <c r="AO260" s="231"/>
      <c r="AR260" s="235"/>
      <c r="AT260" s="235"/>
      <c r="AV260" s="232"/>
      <c r="AY260" s="235"/>
      <c r="BA260" s="235"/>
      <c r="BC260" s="232"/>
    </row>
    <row r="261" spans="41:55" x14ac:dyDescent="0.25">
      <c r="AO261" s="231"/>
      <c r="AR261" s="235"/>
      <c r="AT261" s="235"/>
      <c r="AV261" s="232"/>
      <c r="AY261" s="235"/>
      <c r="BA261" s="235"/>
      <c r="BC261" s="232"/>
    </row>
    <row r="262" spans="41:55" x14ac:dyDescent="0.25">
      <c r="AO262" s="231"/>
      <c r="AR262" s="235"/>
      <c r="AT262" s="235"/>
      <c r="AV262" s="232"/>
      <c r="AY262" s="235"/>
      <c r="BA262" s="235"/>
      <c r="BC262" s="232"/>
    </row>
    <row r="263" spans="41:55" x14ac:dyDescent="0.25">
      <c r="AO263" s="231"/>
      <c r="AR263" s="235"/>
      <c r="AT263" s="235"/>
      <c r="AV263" s="232"/>
      <c r="AY263" s="235"/>
      <c r="BA263" s="235"/>
      <c r="BC263" s="232"/>
    </row>
    <row r="264" spans="41:55" x14ac:dyDescent="0.25">
      <c r="AO264" s="231"/>
      <c r="AR264" s="235"/>
      <c r="AT264" s="235"/>
      <c r="AV264" s="232"/>
      <c r="AY264" s="235"/>
      <c r="BA264" s="235"/>
      <c r="BC264" s="232"/>
    </row>
    <row r="265" spans="41:55" x14ac:dyDescent="0.25">
      <c r="AO265" s="231"/>
      <c r="AR265" s="235"/>
      <c r="AT265" s="235"/>
      <c r="AV265" s="232"/>
      <c r="AY265" s="235"/>
      <c r="BA265" s="235"/>
      <c r="BC265" s="232"/>
    </row>
    <row r="266" spans="41:55" x14ac:dyDescent="0.25">
      <c r="AO266" s="231"/>
      <c r="AR266" s="235"/>
      <c r="AT266" s="235"/>
      <c r="AV266" s="232"/>
      <c r="AY266" s="235"/>
      <c r="BA266" s="235"/>
      <c r="BC266" s="232"/>
    </row>
    <row r="267" spans="41:55" x14ac:dyDescent="0.25">
      <c r="AO267" s="231"/>
      <c r="AR267" s="235"/>
      <c r="AT267" s="235"/>
      <c r="AV267" s="232"/>
      <c r="AY267" s="235"/>
      <c r="BA267" s="235"/>
      <c r="BC267" s="232"/>
    </row>
    <row r="268" spans="41:55" x14ac:dyDescent="0.25">
      <c r="AO268" s="231"/>
      <c r="AR268" s="235"/>
      <c r="AT268" s="235"/>
      <c r="AV268" s="232"/>
      <c r="AY268" s="235"/>
      <c r="BA268" s="235"/>
      <c r="BC268" s="232"/>
    </row>
    <row r="269" spans="41:55" x14ac:dyDescent="0.25">
      <c r="AO269" s="231"/>
      <c r="AR269" s="235"/>
      <c r="AT269" s="235"/>
      <c r="AV269" s="232"/>
      <c r="AY269" s="235"/>
      <c r="BA269" s="235"/>
      <c r="BC269" s="232"/>
    </row>
    <row r="270" spans="41:55" x14ac:dyDescent="0.25">
      <c r="AO270" s="231"/>
      <c r="AR270" s="235"/>
      <c r="AT270" s="235"/>
      <c r="AV270" s="232"/>
      <c r="AY270" s="235"/>
      <c r="BA270" s="235"/>
      <c r="BC270" s="232"/>
    </row>
    <row r="271" spans="41:55" x14ac:dyDescent="0.25">
      <c r="AO271" s="231"/>
      <c r="AR271" s="235"/>
      <c r="AT271" s="235"/>
      <c r="AV271" s="232"/>
      <c r="AY271" s="235"/>
      <c r="BA271" s="235"/>
      <c r="BC271" s="232"/>
    </row>
    <row r="272" spans="41:55" x14ac:dyDescent="0.25">
      <c r="AO272" s="231"/>
      <c r="AR272" s="235"/>
      <c r="AT272" s="235"/>
      <c r="AV272" s="232"/>
      <c r="AY272" s="235"/>
      <c r="BA272" s="235"/>
      <c r="BC272" s="232"/>
    </row>
    <row r="273" spans="41:55" x14ac:dyDescent="0.25">
      <c r="AO273" s="231"/>
      <c r="AR273" s="235"/>
      <c r="AT273" s="235"/>
      <c r="AV273" s="232"/>
      <c r="AY273" s="235"/>
      <c r="BA273" s="235"/>
      <c r="BC273" s="232"/>
    </row>
    <row r="274" spans="41:55" x14ac:dyDescent="0.25">
      <c r="AO274" s="231"/>
      <c r="AR274" s="235"/>
      <c r="AT274" s="235"/>
      <c r="AV274" s="232"/>
      <c r="AY274" s="235"/>
      <c r="BA274" s="235"/>
      <c r="BC274" s="232"/>
    </row>
    <row r="275" spans="41:55" x14ac:dyDescent="0.25">
      <c r="AO275" s="231"/>
      <c r="AR275" s="235"/>
      <c r="AT275" s="235"/>
      <c r="AV275" s="232"/>
      <c r="AY275" s="235"/>
      <c r="BA275" s="235"/>
      <c r="BC275" s="232"/>
    </row>
    <row r="276" spans="41:55" x14ac:dyDescent="0.25">
      <c r="AO276" s="231"/>
      <c r="AR276" s="235"/>
      <c r="AT276" s="235"/>
      <c r="AV276" s="232"/>
      <c r="AY276" s="235"/>
      <c r="BA276" s="235"/>
      <c r="BC276" s="232"/>
    </row>
    <row r="277" spans="41:55" x14ac:dyDescent="0.25">
      <c r="AO277" s="231"/>
      <c r="AR277" s="235"/>
      <c r="AT277" s="235"/>
      <c r="AV277" s="232"/>
      <c r="AY277" s="235"/>
      <c r="BA277" s="235"/>
      <c r="BC277" s="232"/>
    </row>
    <row r="278" spans="41:55" x14ac:dyDescent="0.25">
      <c r="AO278" s="231"/>
      <c r="AR278" s="235"/>
      <c r="AT278" s="235"/>
      <c r="AV278" s="232"/>
      <c r="AY278" s="235"/>
      <c r="BA278" s="235"/>
      <c r="BC278" s="232"/>
    </row>
    <row r="279" spans="41:55" x14ac:dyDescent="0.25">
      <c r="AO279" s="231"/>
      <c r="AR279" s="235"/>
      <c r="AT279" s="235"/>
      <c r="AV279" s="232"/>
      <c r="AY279" s="235"/>
      <c r="BA279" s="235"/>
      <c r="BC279" s="232"/>
    </row>
    <row r="280" spans="41:55" x14ac:dyDescent="0.25">
      <c r="AO280" s="231"/>
      <c r="AR280" s="235"/>
      <c r="AT280" s="235"/>
      <c r="AV280" s="232"/>
      <c r="AY280" s="235"/>
      <c r="BA280" s="235"/>
      <c r="BC280" s="232"/>
    </row>
    <row r="281" spans="41:55" x14ac:dyDescent="0.25">
      <c r="AO281" s="231"/>
      <c r="AR281" s="235"/>
      <c r="AT281" s="235"/>
      <c r="AV281" s="232"/>
      <c r="AY281" s="235"/>
      <c r="BA281" s="235"/>
      <c r="BC281" s="232"/>
    </row>
    <row r="282" spans="41:55" x14ac:dyDescent="0.25">
      <c r="AO282" s="231"/>
      <c r="AR282" s="235"/>
      <c r="AT282" s="235"/>
      <c r="AV282" s="232"/>
      <c r="AY282" s="235"/>
      <c r="BA282" s="235"/>
      <c r="BC282" s="232"/>
    </row>
    <row r="283" spans="41:55" x14ac:dyDescent="0.25">
      <c r="AO283" s="231"/>
      <c r="AR283" s="235"/>
      <c r="AT283" s="235"/>
      <c r="AV283" s="232"/>
      <c r="AY283" s="235"/>
      <c r="BA283" s="235"/>
      <c r="BC283" s="232"/>
    </row>
    <row r="284" spans="41:55" x14ac:dyDescent="0.25">
      <c r="AO284" s="231"/>
      <c r="AR284" s="235"/>
      <c r="AT284" s="235"/>
      <c r="AV284" s="232"/>
      <c r="AY284" s="235"/>
      <c r="BA284" s="235"/>
      <c r="BC284" s="232"/>
    </row>
    <row r="285" spans="41:55" x14ac:dyDescent="0.25">
      <c r="AO285" s="231"/>
      <c r="AR285" s="235"/>
      <c r="AT285" s="235"/>
      <c r="AV285" s="232"/>
      <c r="AY285" s="235"/>
      <c r="BA285" s="235"/>
      <c r="BC285" s="232"/>
    </row>
    <row r="286" spans="41:55" x14ac:dyDescent="0.25">
      <c r="AO286" s="231"/>
      <c r="AR286" s="235"/>
      <c r="AT286" s="235"/>
      <c r="AV286" s="232"/>
      <c r="AY286" s="235"/>
      <c r="BA286" s="235"/>
      <c r="BC286" s="232"/>
    </row>
    <row r="287" spans="41:55" x14ac:dyDescent="0.25">
      <c r="AO287" s="231"/>
      <c r="AR287" s="235"/>
      <c r="AT287" s="235"/>
      <c r="AV287" s="232"/>
      <c r="AY287" s="235"/>
      <c r="BA287" s="235"/>
      <c r="BC287" s="232"/>
    </row>
    <row r="288" spans="41:55" x14ac:dyDescent="0.25">
      <c r="AO288" s="231"/>
      <c r="AR288" s="235"/>
      <c r="AT288" s="235"/>
      <c r="AV288" s="232"/>
      <c r="AY288" s="235"/>
      <c r="BA288" s="235"/>
      <c r="BC288" s="232"/>
    </row>
    <row r="289" spans="41:55" x14ac:dyDescent="0.25">
      <c r="AO289" s="231"/>
      <c r="AR289" s="235"/>
      <c r="AT289" s="235"/>
      <c r="AV289" s="232"/>
      <c r="AY289" s="235"/>
      <c r="BA289" s="235"/>
      <c r="BC289" s="232"/>
    </row>
    <row r="290" spans="41:55" x14ac:dyDescent="0.25">
      <c r="AO290" s="231"/>
      <c r="AR290" s="235"/>
      <c r="AT290" s="235"/>
      <c r="AV290" s="232"/>
      <c r="AY290" s="235"/>
      <c r="BA290" s="235"/>
      <c r="BC290" s="232"/>
    </row>
    <row r="291" spans="41:55" x14ac:dyDescent="0.25">
      <c r="AO291" s="231"/>
      <c r="AR291" s="235"/>
      <c r="AT291" s="235"/>
      <c r="AV291" s="232"/>
      <c r="AY291" s="235"/>
      <c r="BA291" s="235"/>
      <c r="BC291" s="232"/>
    </row>
    <row r="292" spans="41:55" x14ac:dyDescent="0.25">
      <c r="AO292" s="231"/>
      <c r="AR292" s="235"/>
      <c r="AT292" s="235"/>
      <c r="AV292" s="232"/>
      <c r="AY292" s="235"/>
      <c r="BA292" s="235"/>
      <c r="BC292" s="232"/>
    </row>
    <row r="293" spans="41:55" x14ac:dyDescent="0.25">
      <c r="AO293" s="231"/>
      <c r="AR293" s="235"/>
      <c r="AT293" s="235"/>
      <c r="AV293" s="232"/>
      <c r="AY293" s="235"/>
      <c r="BA293" s="235"/>
      <c r="BC293" s="232"/>
    </row>
    <row r="294" spans="41:55" x14ac:dyDescent="0.25">
      <c r="AO294" s="231"/>
      <c r="AR294" s="235"/>
      <c r="AT294" s="235"/>
      <c r="AV294" s="232"/>
      <c r="AY294" s="235"/>
      <c r="BA294" s="235"/>
      <c r="BC294" s="232"/>
    </row>
    <row r="295" spans="41:55" x14ac:dyDescent="0.25">
      <c r="AO295" s="231"/>
      <c r="AR295" s="235"/>
      <c r="AT295" s="235"/>
      <c r="AV295" s="232"/>
      <c r="AY295" s="235"/>
      <c r="BA295" s="235"/>
      <c r="BC295" s="232"/>
    </row>
    <row r="296" spans="41:55" x14ac:dyDescent="0.25">
      <c r="AO296" s="231"/>
      <c r="AR296" s="235"/>
      <c r="AT296" s="235"/>
      <c r="AV296" s="232"/>
      <c r="AY296" s="235"/>
      <c r="BA296" s="235"/>
      <c r="BC296" s="232"/>
    </row>
    <row r="297" spans="41:55" x14ac:dyDescent="0.25">
      <c r="AO297" s="231"/>
      <c r="AR297" s="235"/>
      <c r="AT297" s="235"/>
      <c r="AV297" s="232"/>
      <c r="AY297" s="235"/>
      <c r="BA297" s="235"/>
      <c r="BC297" s="232"/>
    </row>
    <row r="298" spans="41:55" x14ac:dyDescent="0.25">
      <c r="AO298" s="231"/>
      <c r="AR298" s="235"/>
      <c r="AT298" s="235"/>
      <c r="AV298" s="232"/>
      <c r="AY298" s="235"/>
      <c r="BA298" s="235"/>
      <c r="BC298" s="232"/>
    </row>
    <row r="299" spans="41:55" x14ac:dyDescent="0.25">
      <c r="AO299" s="231"/>
      <c r="AR299" s="235"/>
      <c r="AT299" s="235"/>
      <c r="AV299" s="232"/>
      <c r="AY299" s="235"/>
      <c r="BA299" s="235"/>
      <c r="BC299" s="232"/>
    </row>
    <row r="300" spans="41:55" x14ac:dyDescent="0.25">
      <c r="AO300" s="231"/>
      <c r="AR300" s="235"/>
      <c r="AT300" s="235"/>
      <c r="AV300" s="232"/>
      <c r="AY300" s="235"/>
      <c r="BA300" s="235"/>
      <c r="BC300" s="232"/>
    </row>
    <row r="301" spans="41:55" x14ac:dyDescent="0.25">
      <c r="AO301" s="231"/>
      <c r="AR301" s="235"/>
      <c r="AT301" s="235"/>
      <c r="AV301" s="232"/>
      <c r="AY301" s="235"/>
      <c r="BA301" s="235"/>
      <c r="BC301" s="232"/>
    </row>
    <row r="302" spans="41:55" x14ac:dyDescent="0.25">
      <c r="AO302" s="231"/>
      <c r="AR302" s="235"/>
      <c r="AT302" s="235"/>
      <c r="AV302" s="232"/>
      <c r="AY302" s="235"/>
      <c r="BA302" s="235"/>
      <c r="BC302" s="232"/>
    </row>
    <row r="303" spans="41:55" x14ac:dyDescent="0.25">
      <c r="AO303" s="231"/>
      <c r="AR303" s="235"/>
      <c r="AT303" s="235"/>
      <c r="AV303" s="232"/>
      <c r="AY303" s="235"/>
      <c r="BA303" s="235"/>
      <c r="BC303" s="232"/>
    </row>
    <row r="304" spans="41:55" x14ac:dyDescent="0.25">
      <c r="AO304" s="231"/>
      <c r="AR304" s="235"/>
      <c r="AT304" s="235"/>
      <c r="AV304" s="232"/>
      <c r="AY304" s="235"/>
      <c r="BA304" s="235"/>
      <c r="BC304" s="232"/>
    </row>
    <row r="305" spans="41:55" x14ac:dyDescent="0.25">
      <c r="AO305" s="231"/>
      <c r="AR305" s="235"/>
      <c r="AT305" s="235"/>
      <c r="AV305" s="232"/>
      <c r="AY305" s="235"/>
      <c r="BA305" s="235"/>
      <c r="BC305" s="232"/>
    </row>
    <row r="306" spans="41:55" x14ac:dyDescent="0.25">
      <c r="AO306" s="231"/>
      <c r="AR306" s="235"/>
      <c r="AT306" s="235"/>
      <c r="AV306" s="232"/>
      <c r="AY306" s="235"/>
      <c r="BA306" s="235"/>
      <c r="BC306" s="232"/>
    </row>
    <row r="307" spans="41:55" x14ac:dyDescent="0.25">
      <c r="AO307" s="231"/>
      <c r="AR307" s="235"/>
      <c r="AT307" s="235"/>
      <c r="AV307" s="232"/>
      <c r="AY307" s="235"/>
      <c r="BA307" s="235"/>
      <c r="BC307" s="232"/>
    </row>
    <row r="308" spans="41:55" x14ac:dyDescent="0.25">
      <c r="AO308" s="231"/>
      <c r="AR308" s="235"/>
      <c r="AT308" s="235"/>
      <c r="AV308" s="232"/>
      <c r="AY308" s="235"/>
      <c r="BA308" s="235"/>
      <c r="BC308" s="232"/>
    </row>
    <row r="309" spans="41:55" x14ac:dyDescent="0.25">
      <c r="AO309" s="231"/>
      <c r="AR309" s="235"/>
      <c r="AT309" s="235"/>
      <c r="AV309" s="232"/>
      <c r="AY309" s="235"/>
      <c r="BA309" s="235"/>
      <c r="BC309" s="232"/>
    </row>
    <row r="310" spans="41:55" x14ac:dyDescent="0.25">
      <c r="AO310" s="231"/>
      <c r="AR310" s="235"/>
      <c r="AT310" s="235"/>
      <c r="AV310" s="232"/>
      <c r="AY310" s="235"/>
      <c r="BA310" s="235"/>
      <c r="BC310" s="232"/>
    </row>
    <row r="311" spans="41:55" x14ac:dyDescent="0.25">
      <c r="AO311" s="231"/>
      <c r="AR311" s="235"/>
      <c r="AT311" s="235"/>
      <c r="AV311" s="232"/>
      <c r="AY311" s="235"/>
      <c r="BA311" s="235"/>
      <c r="BC311" s="232"/>
    </row>
    <row r="312" spans="41:55" x14ac:dyDescent="0.25">
      <c r="AO312" s="231"/>
      <c r="AR312" s="235"/>
      <c r="AT312" s="235"/>
      <c r="AV312" s="232"/>
      <c r="AY312" s="235"/>
      <c r="BA312" s="235"/>
      <c r="BC312" s="232"/>
    </row>
    <row r="313" spans="41:55" x14ac:dyDescent="0.25">
      <c r="AO313" s="231"/>
      <c r="AR313" s="235"/>
      <c r="AT313" s="235"/>
      <c r="AV313" s="232"/>
      <c r="AY313" s="235"/>
      <c r="BA313" s="235"/>
      <c r="BC313" s="232"/>
    </row>
    <row r="314" spans="41:55" x14ac:dyDescent="0.25">
      <c r="AO314" s="231"/>
      <c r="AR314" s="235"/>
      <c r="AT314" s="235"/>
      <c r="AV314" s="232"/>
      <c r="AY314" s="235"/>
      <c r="BA314" s="235"/>
      <c r="BC314" s="232"/>
    </row>
    <row r="315" spans="41:55" x14ac:dyDescent="0.25">
      <c r="AO315" s="231"/>
      <c r="AR315" s="235"/>
      <c r="AT315" s="235"/>
      <c r="AV315" s="232"/>
      <c r="AY315" s="235"/>
      <c r="BA315" s="235"/>
      <c r="BC315" s="232"/>
    </row>
    <row r="316" spans="41:55" x14ac:dyDescent="0.25">
      <c r="AO316" s="231"/>
      <c r="AR316" s="235"/>
      <c r="AT316" s="235"/>
      <c r="AV316" s="232"/>
      <c r="AY316" s="235"/>
      <c r="BA316" s="235"/>
      <c r="BC316" s="232"/>
    </row>
    <row r="317" spans="41:55" x14ac:dyDescent="0.25">
      <c r="AO317" s="231"/>
      <c r="AR317" s="235"/>
      <c r="AT317" s="235"/>
      <c r="AV317" s="232"/>
      <c r="AY317" s="235"/>
      <c r="BA317" s="235"/>
      <c r="BC317" s="232"/>
    </row>
    <row r="318" spans="41:55" x14ac:dyDescent="0.25">
      <c r="AO318" s="231"/>
      <c r="AR318" s="235"/>
      <c r="AT318" s="235"/>
      <c r="AV318" s="232"/>
      <c r="AY318" s="235"/>
      <c r="BA318" s="235"/>
      <c r="BC318" s="232"/>
    </row>
    <row r="319" spans="41:55" x14ac:dyDescent="0.25">
      <c r="AO319" s="231"/>
      <c r="AR319" s="235"/>
      <c r="AT319" s="235"/>
      <c r="AV319" s="232"/>
      <c r="AY319" s="235"/>
      <c r="BA319" s="235"/>
      <c r="BC319" s="232"/>
    </row>
    <row r="320" spans="41:55" x14ac:dyDescent="0.25">
      <c r="AO320" s="231"/>
      <c r="AR320" s="235"/>
      <c r="AT320" s="235"/>
      <c r="AV320" s="232"/>
      <c r="AY320" s="235"/>
      <c r="BA320" s="235"/>
      <c r="BC320" s="232"/>
    </row>
    <row r="321" spans="41:55" x14ac:dyDescent="0.25">
      <c r="AO321" s="231"/>
      <c r="AR321" s="235"/>
      <c r="AT321" s="235"/>
      <c r="AV321" s="232"/>
      <c r="AY321" s="235"/>
      <c r="BA321" s="235"/>
      <c r="BC321" s="232"/>
    </row>
    <row r="322" spans="41:55" x14ac:dyDescent="0.25">
      <c r="AO322" s="231"/>
      <c r="AR322" s="235"/>
      <c r="AT322" s="235"/>
      <c r="AV322" s="232"/>
      <c r="AY322" s="235"/>
      <c r="BA322" s="235"/>
      <c r="BC322" s="232"/>
    </row>
    <row r="323" spans="41:55" x14ac:dyDescent="0.25">
      <c r="AO323" s="231"/>
      <c r="AR323" s="235"/>
      <c r="AT323" s="235"/>
      <c r="AV323" s="232"/>
      <c r="AY323" s="235"/>
      <c r="BA323" s="235"/>
      <c r="BC323" s="232"/>
    </row>
    <row r="324" spans="41:55" x14ac:dyDescent="0.25">
      <c r="AO324" s="231"/>
      <c r="AR324" s="235"/>
      <c r="AT324" s="235"/>
      <c r="AV324" s="232"/>
      <c r="AY324" s="235"/>
      <c r="BA324" s="235"/>
      <c r="BC324" s="232"/>
    </row>
    <row r="325" spans="41:55" x14ac:dyDescent="0.25">
      <c r="AO325" s="231"/>
      <c r="AR325" s="235"/>
      <c r="AT325" s="235"/>
      <c r="AV325" s="232"/>
      <c r="AY325" s="235"/>
      <c r="BA325" s="235"/>
      <c r="BC325" s="232"/>
    </row>
    <row r="326" spans="41:55" x14ac:dyDescent="0.25">
      <c r="AO326" s="231"/>
      <c r="AR326" s="235"/>
      <c r="AT326" s="235"/>
      <c r="AV326" s="232"/>
      <c r="AY326" s="235"/>
      <c r="BA326" s="235"/>
      <c r="BC326" s="232"/>
    </row>
    <row r="327" spans="41:55" x14ac:dyDescent="0.25">
      <c r="AO327" s="231"/>
      <c r="AR327" s="235"/>
      <c r="AT327" s="235"/>
      <c r="AV327" s="232"/>
      <c r="AY327" s="235"/>
      <c r="BA327" s="235"/>
      <c r="BC327" s="232"/>
    </row>
    <row r="328" spans="41:55" x14ac:dyDescent="0.25">
      <c r="AO328" s="231"/>
      <c r="AR328" s="235"/>
      <c r="AT328" s="235"/>
      <c r="AV328" s="232"/>
      <c r="AY328" s="235"/>
      <c r="BA328" s="235"/>
      <c r="BC328" s="232"/>
    </row>
    <row r="329" spans="41:55" x14ac:dyDescent="0.25">
      <c r="AO329" s="231"/>
      <c r="AR329" s="235"/>
      <c r="AT329" s="235"/>
      <c r="AV329" s="232"/>
      <c r="AY329" s="235"/>
      <c r="BA329" s="235"/>
      <c r="BC329" s="232"/>
    </row>
    <row r="330" spans="41:55" x14ac:dyDescent="0.25">
      <c r="AO330" s="231"/>
      <c r="AR330" s="235"/>
      <c r="AT330" s="235"/>
      <c r="AV330" s="232"/>
      <c r="AY330" s="235"/>
      <c r="BA330" s="235"/>
      <c r="BC330" s="232"/>
    </row>
    <row r="331" spans="41:55" x14ac:dyDescent="0.25">
      <c r="AO331" s="231"/>
      <c r="AR331" s="235"/>
      <c r="AT331" s="235"/>
      <c r="AV331" s="232"/>
      <c r="AY331" s="235"/>
      <c r="BA331" s="235"/>
      <c r="BC331" s="232"/>
    </row>
    <row r="332" spans="41:55" x14ac:dyDescent="0.25">
      <c r="AO332" s="231"/>
      <c r="AR332" s="235"/>
      <c r="AT332" s="235"/>
      <c r="AV332" s="232"/>
      <c r="AY332" s="235"/>
      <c r="BA332" s="235"/>
      <c r="BC332" s="232"/>
    </row>
    <row r="333" spans="41:55" x14ac:dyDescent="0.25">
      <c r="AO333" s="231"/>
      <c r="AR333" s="235"/>
      <c r="AT333" s="235"/>
      <c r="AV333" s="232"/>
      <c r="AY333" s="235"/>
      <c r="BA333" s="235"/>
      <c r="BC333" s="232"/>
    </row>
    <row r="334" spans="41:55" x14ac:dyDescent="0.25">
      <c r="AO334" s="231"/>
      <c r="AR334" s="235"/>
      <c r="AT334" s="235"/>
      <c r="AV334" s="232"/>
      <c r="AY334" s="235"/>
      <c r="BA334" s="235"/>
      <c r="BC334" s="232"/>
    </row>
    <row r="335" spans="41:55" x14ac:dyDescent="0.25">
      <c r="AO335" s="231"/>
      <c r="AR335" s="235"/>
      <c r="AT335" s="235"/>
      <c r="AV335" s="232"/>
      <c r="AY335" s="235"/>
      <c r="BA335" s="235"/>
      <c r="BC335" s="232"/>
    </row>
    <row r="336" spans="41:55" x14ac:dyDescent="0.25">
      <c r="AO336" s="231"/>
      <c r="AR336" s="235"/>
      <c r="AT336" s="235"/>
      <c r="AV336" s="232"/>
      <c r="AY336" s="235"/>
      <c r="BA336" s="235"/>
      <c r="BC336" s="232"/>
    </row>
    <row r="337" spans="41:55" x14ac:dyDescent="0.25">
      <c r="AO337" s="231"/>
      <c r="AR337" s="235"/>
      <c r="AT337" s="235"/>
      <c r="AV337" s="232"/>
      <c r="AY337" s="235"/>
      <c r="BA337" s="235"/>
      <c r="BC337" s="232"/>
    </row>
    <row r="338" spans="41:55" x14ac:dyDescent="0.25">
      <c r="AO338" s="231"/>
      <c r="AR338" s="235"/>
      <c r="AT338" s="235"/>
      <c r="AV338" s="232"/>
      <c r="AY338" s="235"/>
      <c r="BA338" s="235"/>
      <c r="BC338" s="232"/>
    </row>
    <row r="339" spans="41:55" x14ac:dyDescent="0.25">
      <c r="AO339" s="231"/>
      <c r="AR339" s="235"/>
      <c r="AT339" s="235"/>
      <c r="AV339" s="232"/>
      <c r="AY339" s="235"/>
      <c r="BA339" s="235"/>
      <c r="BC339" s="232"/>
    </row>
    <row r="340" spans="41:55" x14ac:dyDescent="0.25">
      <c r="AO340" s="231"/>
      <c r="AR340" s="235"/>
      <c r="AT340" s="235"/>
      <c r="AV340" s="232"/>
      <c r="AY340" s="235"/>
      <c r="BA340" s="235"/>
      <c r="BC340" s="232"/>
    </row>
    <row r="341" spans="41:55" x14ac:dyDescent="0.25">
      <c r="AO341" s="231"/>
      <c r="AR341" s="235"/>
      <c r="AT341" s="235"/>
      <c r="AV341" s="232"/>
      <c r="AY341" s="235"/>
      <c r="BA341" s="235"/>
      <c r="BC341" s="232"/>
    </row>
    <row r="342" spans="41:55" x14ac:dyDescent="0.25">
      <c r="AO342" s="231"/>
      <c r="AR342" s="235"/>
      <c r="AT342" s="235"/>
      <c r="AV342" s="232"/>
      <c r="AY342" s="235"/>
      <c r="BA342" s="235"/>
      <c r="BC342" s="232"/>
    </row>
    <row r="343" spans="41:55" x14ac:dyDescent="0.25">
      <c r="AO343" s="231"/>
      <c r="AR343" s="235"/>
      <c r="AT343" s="235"/>
      <c r="AV343" s="232"/>
      <c r="AY343" s="235"/>
      <c r="BA343" s="235"/>
      <c r="BC343" s="232"/>
    </row>
    <row r="344" spans="41:55" x14ac:dyDescent="0.25">
      <c r="AO344" s="231"/>
      <c r="AR344" s="235"/>
      <c r="AT344" s="235"/>
      <c r="AV344" s="232"/>
      <c r="AY344" s="235"/>
      <c r="BA344" s="235"/>
      <c r="BC344" s="232"/>
    </row>
    <row r="345" spans="41:55" x14ac:dyDescent="0.25">
      <c r="AO345" s="231"/>
      <c r="AR345" s="235"/>
      <c r="AT345" s="235"/>
      <c r="AV345" s="232"/>
      <c r="AY345" s="235"/>
      <c r="BA345" s="235"/>
      <c r="BC345" s="232"/>
    </row>
    <row r="346" spans="41:55" x14ac:dyDescent="0.25">
      <c r="AO346" s="231"/>
      <c r="AR346" s="235"/>
      <c r="AT346" s="235"/>
      <c r="AV346" s="232"/>
      <c r="AY346" s="235"/>
      <c r="BA346" s="235"/>
      <c r="BC346" s="232"/>
    </row>
    <row r="347" spans="41:55" x14ac:dyDescent="0.25">
      <c r="AO347" s="231"/>
      <c r="AR347" s="235"/>
      <c r="AT347" s="235"/>
      <c r="AV347" s="232"/>
      <c r="AY347" s="235"/>
      <c r="BA347" s="235"/>
      <c r="BC347" s="232"/>
    </row>
    <row r="348" spans="41:55" x14ac:dyDescent="0.25">
      <c r="AO348" s="231"/>
      <c r="AR348" s="235"/>
      <c r="AT348" s="235"/>
      <c r="AV348" s="232"/>
      <c r="AY348" s="235"/>
      <c r="BA348" s="235"/>
      <c r="BC348" s="232"/>
    </row>
    <row r="349" spans="41:55" x14ac:dyDescent="0.25">
      <c r="AO349" s="231"/>
      <c r="AR349" s="235"/>
      <c r="AT349" s="235"/>
      <c r="AV349" s="232"/>
      <c r="AY349" s="235"/>
      <c r="BA349" s="235"/>
      <c r="BC349" s="232"/>
    </row>
    <row r="350" spans="41:55" x14ac:dyDescent="0.25">
      <c r="AO350" s="231"/>
      <c r="AR350" s="235"/>
      <c r="AT350" s="235"/>
      <c r="AV350" s="232"/>
      <c r="AY350" s="235"/>
      <c r="BA350" s="235"/>
      <c r="BC350" s="232"/>
    </row>
    <row r="351" spans="41:55" x14ac:dyDescent="0.25">
      <c r="AO351" s="231"/>
      <c r="AR351" s="235"/>
      <c r="AT351" s="235"/>
      <c r="AV351" s="232"/>
      <c r="AY351" s="235"/>
      <c r="BA351" s="235"/>
      <c r="BC351" s="232"/>
    </row>
    <row r="352" spans="41:55" x14ac:dyDescent="0.25">
      <c r="AO352" s="231"/>
      <c r="AR352" s="235"/>
      <c r="AT352" s="235"/>
      <c r="AV352" s="232"/>
      <c r="AY352" s="235"/>
      <c r="BA352" s="235"/>
      <c r="BC352" s="232"/>
    </row>
    <row r="353" spans="41:55" x14ac:dyDescent="0.25">
      <c r="AO353" s="231"/>
      <c r="AR353" s="235"/>
      <c r="AT353" s="235"/>
      <c r="AV353" s="232"/>
      <c r="AY353" s="235"/>
      <c r="BA353" s="235"/>
      <c r="BC353" s="232"/>
    </row>
    <row r="354" spans="41:55" x14ac:dyDescent="0.25">
      <c r="AO354" s="231"/>
      <c r="AR354" s="235"/>
      <c r="AT354" s="235"/>
      <c r="AV354" s="232"/>
      <c r="AY354" s="235"/>
      <c r="BA354" s="235"/>
      <c r="BC354" s="232"/>
    </row>
    <row r="355" spans="41:55" x14ac:dyDescent="0.25">
      <c r="AO355" s="231"/>
      <c r="AR355" s="235"/>
      <c r="AT355" s="235"/>
      <c r="AV355" s="232"/>
      <c r="AY355" s="235"/>
      <c r="BA355" s="235"/>
      <c r="BC355" s="232"/>
    </row>
    <row r="356" spans="41:55" x14ac:dyDescent="0.25">
      <c r="AO356" s="231"/>
      <c r="AR356" s="235"/>
      <c r="AT356" s="235"/>
      <c r="AV356" s="232"/>
      <c r="AY356" s="235"/>
      <c r="BA356" s="235"/>
      <c r="BC356" s="232"/>
    </row>
    <row r="357" spans="41:55" x14ac:dyDescent="0.25">
      <c r="AO357" s="231"/>
      <c r="AR357" s="235"/>
      <c r="AT357" s="235"/>
      <c r="AV357" s="232"/>
      <c r="AY357" s="235"/>
      <c r="BA357" s="235"/>
      <c r="BC357" s="232"/>
    </row>
    <row r="358" spans="41:55" x14ac:dyDescent="0.25">
      <c r="AO358" s="231"/>
      <c r="AR358" s="235"/>
      <c r="AT358" s="235"/>
      <c r="AV358" s="232"/>
      <c r="AY358" s="235"/>
      <c r="BA358" s="235"/>
      <c r="BC358" s="232"/>
    </row>
    <row r="359" spans="41:55" x14ac:dyDescent="0.25">
      <c r="AO359" s="231"/>
      <c r="AR359" s="235"/>
      <c r="AT359" s="235"/>
      <c r="AV359" s="232"/>
      <c r="AY359" s="235"/>
      <c r="BA359" s="235"/>
      <c r="BC359" s="232"/>
    </row>
    <row r="360" spans="41:55" x14ac:dyDescent="0.25">
      <c r="AO360" s="231"/>
      <c r="AR360" s="235"/>
      <c r="AT360" s="235"/>
      <c r="AV360" s="232"/>
      <c r="AY360" s="235"/>
      <c r="BA360" s="235"/>
      <c r="BC360" s="232"/>
    </row>
    <row r="361" spans="41:55" x14ac:dyDescent="0.25">
      <c r="AO361" s="231"/>
      <c r="AR361" s="235"/>
      <c r="AT361" s="235"/>
      <c r="AV361" s="232"/>
      <c r="AY361" s="235"/>
      <c r="BA361" s="235"/>
      <c r="BC361" s="232"/>
    </row>
    <row r="362" spans="41:55" x14ac:dyDescent="0.25">
      <c r="AO362" s="231"/>
      <c r="AR362" s="235"/>
      <c r="AT362" s="235"/>
      <c r="AV362" s="232"/>
      <c r="AY362" s="235"/>
      <c r="BA362" s="235"/>
      <c r="BC362" s="232"/>
    </row>
    <row r="363" spans="41:55" x14ac:dyDescent="0.25">
      <c r="AO363" s="231"/>
      <c r="AR363" s="235"/>
      <c r="AT363" s="235"/>
      <c r="AV363" s="232"/>
      <c r="AY363" s="235"/>
      <c r="BA363" s="235"/>
      <c r="BC363" s="232"/>
    </row>
    <row r="364" spans="41:55" x14ac:dyDescent="0.25">
      <c r="AO364" s="231"/>
      <c r="AR364" s="235"/>
      <c r="AT364" s="235"/>
      <c r="AV364" s="232"/>
      <c r="AY364" s="235"/>
      <c r="BA364" s="235"/>
      <c r="BC364" s="232"/>
    </row>
    <row r="365" spans="41:55" x14ac:dyDescent="0.25">
      <c r="AO365" s="231"/>
      <c r="AR365" s="235"/>
      <c r="AT365" s="235"/>
      <c r="AV365" s="232"/>
      <c r="AY365" s="235"/>
      <c r="BA365" s="235"/>
      <c r="BC365" s="232"/>
    </row>
    <row r="366" spans="41:55" x14ac:dyDescent="0.25">
      <c r="AO366" s="231"/>
      <c r="AR366" s="235"/>
      <c r="AT366" s="235"/>
      <c r="AV366" s="232"/>
      <c r="AY366" s="235"/>
      <c r="BA366" s="235"/>
      <c r="BC366" s="232"/>
    </row>
    <row r="367" spans="41:55" x14ac:dyDescent="0.25">
      <c r="AO367" s="231"/>
      <c r="AR367" s="235"/>
      <c r="AT367" s="235"/>
      <c r="AV367" s="232"/>
      <c r="AY367" s="235"/>
      <c r="BA367" s="235"/>
      <c r="BC367" s="232"/>
    </row>
    <row r="368" spans="41:55" x14ac:dyDescent="0.25">
      <c r="AO368" s="231"/>
      <c r="AR368" s="235"/>
      <c r="AT368" s="235"/>
      <c r="AV368" s="232"/>
      <c r="AY368" s="235"/>
      <c r="BA368" s="235"/>
      <c r="BC368" s="232"/>
    </row>
    <row r="369" spans="41:55" x14ac:dyDescent="0.25">
      <c r="AO369" s="231"/>
      <c r="AR369" s="235"/>
      <c r="AT369" s="235"/>
      <c r="AV369" s="232"/>
      <c r="AY369" s="235"/>
      <c r="BA369" s="235"/>
      <c r="BC369" s="232"/>
    </row>
    <row r="370" spans="41:55" x14ac:dyDescent="0.25">
      <c r="AO370" s="231"/>
      <c r="AR370" s="235"/>
      <c r="AT370" s="235"/>
      <c r="AV370" s="232"/>
      <c r="AY370" s="235"/>
      <c r="BA370" s="235"/>
      <c r="BC370" s="232"/>
    </row>
    <row r="371" spans="41:55" x14ac:dyDescent="0.25">
      <c r="AO371" s="231"/>
      <c r="AR371" s="235"/>
      <c r="AT371" s="235"/>
      <c r="AV371" s="232"/>
      <c r="AY371" s="235"/>
      <c r="BA371" s="235"/>
      <c r="BC371" s="232"/>
    </row>
    <row r="372" spans="41:55" x14ac:dyDescent="0.25">
      <c r="AO372" s="231"/>
      <c r="AR372" s="235"/>
      <c r="AT372" s="235"/>
      <c r="AV372" s="232"/>
      <c r="AY372" s="235"/>
      <c r="BA372" s="235"/>
      <c r="BC372" s="232"/>
    </row>
    <row r="373" spans="41:55" x14ac:dyDescent="0.25">
      <c r="AO373" s="231"/>
      <c r="AR373" s="235"/>
      <c r="AT373" s="235"/>
      <c r="AV373" s="232"/>
      <c r="AY373" s="235"/>
      <c r="BA373" s="235"/>
      <c r="BC373" s="232"/>
    </row>
    <row r="374" spans="41:55" x14ac:dyDescent="0.25">
      <c r="AO374" s="231"/>
      <c r="AR374" s="235"/>
      <c r="AT374" s="235"/>
      <c r="AV374" s="232"/>
      <c r="AY374" s="235"/>
      <c r="BA374" s="235"/>
      <c r="BC374" s="232"/>
    </row>
    <row r="375" spans="41:55" x14ac:dyDescent="0.25">
      <c r="AO375" s="231"/>
      <c r="AR375" s="235"/>
      <c r="AT375" s="235"/>
      <c r="AV375" s="232"/>
      <c r="AY375" s="235"/>
      <c r="BA375" s="235"/>
      <c r="BC375" s="232"/>
    </row>
    <row r="376" spans="41:55" x14ac:dyDescent="0.25">
      <c r="AO376" s="231"/>
      <c r="AR376" s="235"/>
      <c r="AT376" s="235"/>
      <c r="AV376" s="232"/>
      <c r="AY376" s="235"/>
      <c r="BA376" s="235"/>
      <c r="BC376" s="232"/>
    </row>
    <row r="377" spans="41:55" x14ac:dyDescent="0.25">
      <c r="AO377" s="231"/>
      <c r="AR377" s="235"/>
      <c r="AT377" s="235"/>
      <c r="AV377" s="232"/>
      <c r="AY377" s="235"/>
      <c r="BA377" s="235"/>
      <c r="BC377" s="232"/>
    </row>
    <row r="378" spans="41:55" x14ac:dyDescent="0.25">
      <c r="AO378" s="231"/>
      <c r="AR378" s="235"/>
      <c r="AT378" s="235"/>
      <c r="AV378" s="232"/>
      <c r="AY378" s="235"/>
      <c r="BA378" s="235"/>
      <c r="BC378" s="232"/>
    </row>
    <row r="379" spans="41:55" x14ac:dyDescent="0.25">
      <c r="AO379" s="231"/>
      <c r="AR379" s="235"/>
      <c r="AT379" s="235"/>
      <c r="AV379" s="232"/>
      <c r="AY379" s="235"/>
      <c r="BA379" s="235"/>
      <c r="BC379" s="232"/>
    </row>
    <row r="380" spans="41:55" x14ac:dyDescent="0.25">
      <c r="AO380" s="231"/>
      <c r="AR380" s="235"/>
      <c r="AT380" s="235"/>
      <c r="AV380" s="232"/>
      <c r="AY380" s="235"/>
      <c r="BA380" s="235"/>
      <c r="BC380" s="232"/>
    </row>
    <row r="381" spans="41:55" x14ac:dyDescent="0.25">
      <c r="AO381" s="231"/>
      <c r="AR381" s="235"/>
      <c r="AT381" s="235"/>
      <c r="AV381" s="232"/>
      <c r="AY381" s="235"/>
      <c r="BA381" s="235"/>
      <c r="BC381" s="232"/>
    </row>
    <row r="382" spans="41:55" x14ac:dyDescent="0.25">
      <c r="AO382" s="231"/>
      <c r="AR382" s="235"/>
      <c r="AT382" s="235"/>
      <c r="AV382" s="232"/>
      <c r="AY382" s="235"/>
      <c r="BA382" s="235"/>
      <c r="BC382" s="232"/>
    </row>
    <row r="383" spans="41:55" x14ac:dyDescent="0.25">
      <c r="AO383" s="231"/>
      <c r="AR383" s="235"/>
      <c r="AT383" s="235"/>
      <c r="AV383" s="232"/>
      <c r="AY383" s="235"/>
      <c r="BA383" s="235"/>
      <c r="BC383" s="232"/>
    </row>
    <row r="384" spans="41:55" x14ac:dyDescent="0.25">
      <c r="AO384" s="231"/>
      <c r="AR384" s="235"/>
      <c r="AT384" s="235"/>
      <c r="AV384" s="232"/>
      <c r="AY384" s="235"/>
      <c r="BA384" s="235"/>
      <c r="BC384" s="232"/>
    </row>
    <row r="385" spans="41:55" x14ac:dyDescent="0.25">
      <c r="AO385" s="231"/>
      <c r="AR385" s="235"/>
      <c r="AT385" s="235"/>
      <c r="AV385" s="232"/>
      <c r="AY385" s="235"/>
      <c r="BA385" s="235"/>
      <c r="BC385" s="232"/>
    </row>
    <row r="386" spans="41:55" x14ac:dyDescent="0.25">
      <c r="AO386" s="231"/>
      <c r="AR386" s="235"/>
      <c r="AT386" s="235"/>
      <c r="AV386" s="232"/>
      <c r="AY386" s="235"/>
      <c r="BA386" s="235"/>
      <c r="BC386" s="232"/>
    </row>
    <row r="387" spans="41:55" x14ac:dyDescent="0.25">
      <c r="AO387" s="231"/>
      <c r="AR387" s="235"/>
      <c r="AT387" s="235"/>
      <c r="AV387" s="232"/>
      <c r="AY387" s="235"/>
      <c r="BA387" s="235"/>
      <c r="BC387" s="232"/>
    </row>
    <row r="388" spans="41:55" x14ac:dyDescent="0.25">
      <c r="AO388" s="231"/>
      <c r="AR388" s="235"/>
      <c r="AT388" s="235"/>
      <c r="AV388" s="232"/>
      <c r="AY388" s="235"/>
      <c r="BA388" s="235"/>
      <c r="BC388" s="232"/>
    </row>
    <row r="389" spans="41:55" x14ac:dyDescent="0.25">
      <c r="AO389" s="231"/>
      <c r="AR389" s="235"/>
      <c r="AT389" s="235"/>
      <c r="AV389" s="232"/>
      <c r="AY389" s="235"/>
      <c r="BA389" s="235"/>
      <c r="BC389" s="232"/>
    </row>
    <row r="390" spans="41:55" x14ac:dyDescent="0.25">
      <c r="AO390" s="231"/>
      <c r="AR390" s="235"/>
      <c r="AT390" s="235"/>
      <c r="AV390" s="232"/>
      <c r="AY390" s="235"/>
      <c r="BA390" s="235"/>
      <c r="BC390" s="232"/>
    </row>
    <row r="391" spans="41:55" x14ac:dyDescent="0.25">
      <c r="AO391" s="231"/>
      <c r="AR391" s="235"/>
      <c r="AT391" s="235"/>
      <c r="AV391" s="232"/>
      <c r="AY391" s="235"/>
      <c r="BA391" s="235"/>
      <c r="BC391" s="232"/>
    </row>
    <row r="392" spans="41:55" x14ac:dyDescent="0.25">
      <c r="AO392" s="231"/>
      <c r="AR392" s="235"/>
      <c r="AT392" s="235"/>
      <c r="AV392" s="232"/>
      <c r="AY392" s="235"/>
      <c r="BA392" s="235"/>
      <c r="BC392" s="232"/>
    </row>
    <row r="393" spans="41:55" x14ac:dyDescent="0.25">
      <c r="AO393" s="231"/>
      <c r="AR393" s="235"/>
      <c r="AT393" s="235"/>
      <c r="AV393" s="232"/>
      <c r="AY393" s="235"/>
      <c r="BA393" s="235"/>
      <c r="BC393" s="232"/>
    </row>
    <row r="394" spans="41:55" x14ac:dyDescent="0.25">
      <c r="AO394" s="231"/>
      <c r="AR394" s="235"/>
      <c r="AT394" s="235"/>
      <c r="AV394" s="232"/>
      <c r="AY394" s="235"/>
      <c r="BA394" s="235"/>
      <c r="BC394" s="232"/>
    </row>
    <row r="395" spans="41:55" x14ac:dyDescent="0.25">
      <c r="AO395" s="231"/>
      <c r="AR395" s="235"/>
      <c r="AT395" s="235"/>
      <c r="AV395" s="232"/>
      <c r="AY395" s="235"/>
      <c r="BA395" s="235"/>
      <c r="BC395" s="232"/>
    </row>
    <row r="396" spans="41:55" x14ac:dyDescent="0.25">
      <c r="AO396" s="231"/>
      <c r="AR396" s="235"/>
      <c r="AT396" s="235"/>
      <c r="AV396" s="232"/>
      <c r="AY396" s="235"/>
      <c r="BA396" s="235"/>
      <c r="BC396" s="232"/>
    </row>
    <row r="397" spans="41:55" x14ac:dyDescent="0.25">
      <c r="AO397" s="231"/>
      <c r="AR397" s="235"/>
      <c r="AT397" s="235"/>
      <c r="AV397" s="232"/>
      <c r="AY397" s="235"/>
      <c r="BA397" s="235"/>
      <c r="BC397" s="232"/>
    </row>
    <row r="398" spans="41:55" x14ac:dyDescent="0.25">
      <c r="AO398" s="231"/>
      <c r="AR398" s="235"/>
      <c r="AT398" s="235"/>
      <c r="AV398" s="232"/>
      <c r="AY398" s="235"/>
      <c r="BA398" s="235"/>
      <c r="BC398" s="232"/>
    </row>
    <row r="399" spans="41:55" x14ac:dyDescent="0.25">
      <c r="AO399" s="231"/>
      <c r="AR399" s="235"/>
      <c r="AT399" s="235"/>
      <c r="AV399" s="232"/>
      <c r="AY399" s="235"/>
      <c r="BA399" s="235"/>
      <c r="BC399" s="232"/>
    </row>
    <row r="400" spans="41:55" x14ac:dyDescent="0.25">
      <c r="AO400" s="231"/>
      <c r="AR400" s="235"/>
      <c r="AT400" s="235"/>
      <c r="AV400" s="232"/>
      <c r="AY400" s="235"/>
      <c r="BA400" s="235"/>
      <c r="BC400" s="232"/>
    </row>
    <row r="401" spans="41:55" x14ac:dyDescent="0.25">
      <c r="AO401" s="231"/>
      <c r="AR401" s="235"/>
      <c r="AT401" s="235"/>
      <c r="AV401" s="232"/>
      <c r="AY401" s="235"/>
      <c r="BA401" s="235"/>
      <c r="BC401" s="232"/>
    </row>
    <row r="402" spans="41:55" x14ac:dyDescent="0.25">
      <c r="AO402" s="231"/>
      <c r="AR402" s="235"/>
      <c r="AT402" s="235"/>
      <c r="AV402" s="232"/>
      <c r="AY402" s="235"/>
      <c r="BA402" s="235"/>
      <c r="BC402" s="232"/>
    </row>
    <row r="403" spans="41:55" x14ac:dyDescent="0.25">
      <c r="AO403" s="231"/>
      <c r="AR403" s="235"/>
      <c r="AT403" s="235"/>
      <c r="AV403" s="232"/>
      <c r="AY403" s="235"/>
      <c r="BA403" s="235"/>
      <c r="BC403" s="232"/>
    </row>
    <row r="404" spans="41:55" x14ac:dyDescent="0.25">
      <c r="AO404" s="231"/>
      <c r="AR404" s="235"/>
      <c r="AT404" s="235"/>
      <c r="AV404" s="232"/>
      <c r="AY404" s="235"/>
      <c r="BA404" s="235"/>
      <c r="BC404" s="232"/>
    </row>
    <row r="405" spans="41:55" x14ac:dyDescent="0.25">
      <c r="AO405" s="231"/>
      <c r="AR405" s="235"/>
      <c r="AT405" s="235"/>
      <c r="AV405" s="232"/>
      <c r="AY405" s="235"/>
      <c r="BA405" s="235"/>
      <c r="BC405" s="232"/>
    </row>
    <row r="406" spans="41:55" x14ac:dyDescent="0.25">
      <c r="AO406" s="231"/>
      <c r="AR406" s="235"/>
      <c r="AT406" s="235"/>
      <c r="AV406" s="232"/>
      <c r="AY406" s="235"/>
      <c r="BA406" s="235"/>
      <c r="BC406" s="232"/>
    </row>
    <row r="407" spans="41:55" x14ac:dyDescent="0.25">
      <c r="AO407" s="231"/>
      <c r="AR407" s="235"/>
      <c r="AT407" s="235"/>
      <c r="AV407" s="232"/>
      <c r="AY407" s="235"/>
      <c r="BA407" s="235"/>
      <c r="BC407" s="232"/>
    </row>
    <row r="408" spans="41:55" x14ac:dyDescent="0.25">
      <c r="AO408" s="231"/>
      <c r="AR408" s="235"/>
      <c r="AT408" s="235"/>
      <c r="AV408" s="232"/>
      <c r="AY408" s="235"/>
      <c r="BA408" s="235"/>
      <c r="BC408" s="232"/>
    </row>
    <row r="409" spans="41:55" x14ac:dyDescent="0.25">
      <c r="AO409" s="231"/>
      <c r="AR409" s="235"/>
      <c r="AT409" s="235"/>
      <c r="AV409" s="232"/>
      <c r="AY409" s="235"/>
      <c r="BA409" s="235"/>
      <c r="BC409" s="232"/>
    </row>
    <row r="410" spans="41:55" x14ac:dyDescent="0.25">
      <c r="AO410" s="231"/>
      <c r="AR410" s="235"/>
      <c r="AT410" s="235"/>
      <c r="AV410" s="232"/>
      <c r="AY410" s="235"/>
      <c r="BA410" s="235"/>
      <c r="BC410" s="232"/>
    </row>
    <row r="411" spans="41:55" x14ac:dyDescent="0.25">
      <c r="AO411" s="231"/>
      <c r="AR411" s="235"/>
      <c r="AT411" s="235"/>
      <c r="AV411" s="232"/>
      <c r="AY411" s="235"/>
      <c r="BA411" s="235"/>
      <c r="BC411" s="232"/>
    </row>
    <row r="412" spans="41:55" x14ac:dyDescent="0.25">
      <c r="AO412" s="231"/>
      <c r="AR412" s="235"/>
      <c r="AT412" s="235"/>
      <c r="AV412" s="232"/>
      <c r="AY412" s="235"/>
      <c r="BA412" s="235"/>
      <c r="BC412" s="232"/>
    </row>
    <row r="413" spans="41:55" x14ac:dyDescent="0.25">
      <c r="AO413" s="231"/>
      <c r="AR413" s="235"/>
      <c r="AT413" s="235"/>
      <c r="AV413" s="232"/>
      <c r="AY413" s="235"/>
      <c r="BA413" s="235"/>
      <c r="BC413" s="232"/>
    </row>
    <row r="414" spans="41:55" x14ac:dyDescent="0.25">
      <c r="AO414" s="231"/>
      <c r="AR414" s="235"/>
      <c r="AT414" s="235"/>
      <c r="AV414" s="232"/>
      <c r="AY414" s="235"/>
      <c r="BA414" s="235"/>
      <c r="BC414" s="232"/>
    </row>
    <row r="415" spans="41:55" x14ac:dyDescent="0.25">
      <c r="AO415" s="231"/>
      <c r="AR415" s="235"/>
      <c r="AT415" s="235"/>
      <c r="AV415" s="232"/>
      <c r="AY415" s="235"/>
      <c r="BA415" s="235"/>
      <c r="BC415" s="232"/>
    </row>
    <row r="416" spans="41:55" x14ac:dyDescent="0.25">
      <c r="AO416" s="231"/>
      <c r="AR416" s="235"/>
      <c r="AT416" s="235"/>
      <c r="AV416" s="232"/>
      <c r="AY416" s="235"/>
      <c r="BA416" s="235"/>
      <c r="BC416" s="232"/>
    </row>
    <row r="417" spans="41:55" x14ac:dyDescent="0.25">
      <c r="AO417" s="231"/>
      <c r="AR417" s="235"/>
      <c r="AT417" s="235"/>
      <c r="AV417" s="232"/>
      <c r="AY417" s="235"/>
      <c r="BA417" s="235"/>
      <c r="BC417" s="232"/>
    </row>
    <row r="418" spans="41:55" x14ac:dyDescent="0.25">
      <c r="AO418" s="231"/>
      <c r="AR418" s="235"/>
      <c r="AT418" s="235"/>
      <c r="AV418" s="232"/>
      <c r="AY418" s="235"/>
      <c r="BA418" s="235"/>
      <c r="BC418" s="232"/>
    </row>
    <row r="419" spans="41:55" x14ac:dyDescent="0.25">
      <c r="AO419" s="231"/>
      <c r="AR419" s="235"/>
      <c r="AT419" s="235"/>
      <c r="AV419" s="232"/>
      <c r="AY419" s="235"/>
      <c r="BA419" s="235"/>
      <c r="BC419" s="232"/>
    </row>
    <row r="420" spans="41:55" x14ac:dyDescent="0.25">
      <c r="AO420" s="231"/>
      <c r="AR420" s="235"/>
      <c r="AT420" s="235"/>
      <c r="AV420" s="232"/>
      <c r="AY420" s="235"/>
      <c r="BA420" s="235"/>
      <c r="BC420" s="232"/>
    </row>
    <row r="421" spans="41:55" x14ac:dyDescent="0.25">
      <c r="AO421" s="231"/>
      <c r="AR421" s="235"/>
      <c r="AT421" s="235"/>
      <c r="AV421" s="232"/>
      <c r="AY421" s="235"/>
      <c r="BA421" s="235"/>
      <c r="BC421" s="232"/>
    </row>
    <row r="422" spans="41:55" x14ac:dyDescent="0.25">
      <c r="AO422" s="231"/>
      <c r="AR422" s="235"/>
      <c r="AT422" s="235"/>
      <c r="AV422" s="232"/>
      <c r="AY422" s="235"/>
      <c r="BA422" s="235"/>
      <c r="BC422" s="232"/>
    </row>
    <row r="423" spans="41:55" x14ac:dyDescent="0.25">
      <c r="AO423" s="231"/>
      <c r="AR423" s="235"/>
      <c r="AT423" s="235"/>
      <c r="AV423" s="232"/>
      <c r="AY423" s="235"/>
      <c r="BA423" s="235"/>
      <c r="BC423" s="232"/>
    </row>
    <row r="424" spans="41:55" x14ac:dyDescent="0.25">
      <c r="AO424" s="231"/>
      <c r="AR424" s="235"/>
      <c r="AT424" s="235"/>
      <c r="AV424" s="232"/>
      <c r="AY424" s="235"/>
      <c r="BA424" s="235"/>
      <c r="BC424" s="232"/>
    </row>
    <row r="425" spans="41:55" x14ac:dyDescent="0.25">
      <c r="AO425" s="231"/>
      <c r="AR425" s="235"/>
      <c r="AT425" s="235"/>
      <c r="AV425" s="232"/>
      <c r="AY425" s="235"/>
      <c r="BA425" s="235"/>
      <c r="BC425" s="232"/>
    </row>
    <row r="426" spans="41:55" x14ac:dyDescent="0.25">
      <c r="AO426" s="231"/>
      <c r="AR426" s="235"/>
      <c r="AT426" s="235"/>
      <c r="AV426" s="232"/>
      <c r="AY426" s="235"/>
      <c r="BA426" s="235"/>
      <c r="BC426" s="232"/>
    </row>
    <row r="427" spans="41:55" x14ac:dyDescent="0.25">
      <c r="AO427" s="231"/>
      <c r="AR427" s="235"/>
      <c r="AT427" s="235"/>
      <c r="AV427" s="232"/>
      <c r="AY427" s="235"/>
      <c r="BA427" s="235"/>
      <c r="BC427" s="232"/>
    </row>
    <row r="428" spans="41:55" x14ac:dyDescent="0.25">
      <c r="AO428" s="231"/>
      <c r="AR428" s="235"/>
      <c r="AT428" s="235"/>
      <c r="AV428" s="232"/>
      <c r="AY428" s="235"/>
      <c r="BA428" s="235"/>
      <c r="BC428" s="232"/>
    </row>
    <row r="429" spans="41:55" x14ac:dyDescent="0.25">
      <c r="AO429" s="231"/>
      <c r="AR429" s="235"/>
      <c r="AT429" s="235"/>
      <c r="AV429" s="232"/>
      <c r="AY429" s="235"/>
      <c r="BA429" s="235"/>
      <c r="BC429" s="232"/>
    </row>
    <row r="430" spans="41:55" x14ac:dyDescent="0.25">
      <c r="AO430" s="231"/>
      <c r="AR430" s="235"/>
      <c r="AT430" s="235"/>
      <c r="AV430" s="232"/>
      <c r="AY430" s="235"/>
      <c r="BA430" s="235"/>
      <c r="BC430" s="232"/>
    </row>
    <row r="431" spans="41:55" x14ac:dyDescent="0.25">
      <c r="AO431" s="231"/>
      <c r="AR431" s="235"/>
      <c r="AT431" s="235"/>
      <c r="AV431" s="232"/>
      <c r="AY431" s="235"/>
      <c r="BA431" s="235"/>
      <c r="BC431" s="232"/>
    </row>
    <row r="432" spans="41:55" x14ac:dyDescent="0.25">
      <c r="AO432" s="231"/>
      <c r="AR432" s="235"/>
      <c r="AT432" s="235"/>
      <c r="AV432" s="232"/>
      <c r="AY432" s="235"/>
      <c r="BA432" s="235"/>
      <c r="BC432" s="232"/>
    </row>
    <row r="433" spans="41:55" x14ac:dyDescent="0.25">
      <c r="AO433" s="231"/>
      <c r="AR433" s="235"/>
      <c r="AT433" s="235"/>
      <c r="AV433" s="232"/>
      <c r="AY433" s="235"/>
      <c r="BA433" s="235"/>
      <c r="BC433" s="232"/>
    </row>
    <row r="434" spans="41:55" x14ac:dyDescent="0.25">
      <c r="AO434" s="231"/>
      <c r="AR434" s="235"/>
      <c r="AT434" s="235"/>
      <c r="AV434" s="232"/>
      <c r="AY434" s="235"/>
      <c r="BA434" s="235"/>
      <c r="BC434" s="232"/>
    </row>
    <row r="435" spans="41:55" x14ac:dyDescent="0.25">
      <c r="AO435" s="231"/>
      <c r="AR435" s="235"/>
      <c r="AT435" s="235"/>
      <c r="AV435" s="232"/>
      <c r="AY435" s="235"/>
      <c r="BA435" s="235"/>
      <c r="BC435" s="232"/>
    </row>
    <row r="436" spans="41:55" x14ac:dyDescent="0.25">
      <c r="AO436" s="231"/>
      <c r="AR436" s="235"/>
      <c r="AT436" s="235"/>
      <c r="AV436" s="232"/>
      <c r="AY436" s="235"/>
      <c r="BA436" s="235"/>
      <c r="BC436" s="232"/>
    </row>
    <row r="437" spans="41:55" x14ac:dyDescent="0.25">
      <c r="AO437" s="231"/>
      <c r="AR437" s="235"/>
      <c r="AT437" s="235"/>
      <c r="AV437" s="232"/>
      <c r="AY437" s="235"/>
      <c r="BA437" s="235"/>
      <c r="BC437" s="232"/>
    </row>
    <row r="438" spans="41:55" x14ac:dyDescent="0.25">
      <c r="AO438" s="231"/>
      <c r="AR438" s="235"/>
      <c r="AT438" s="235"/>
      <c r="AV438" s="232"/>
      <c r="AY438" s="235"/>
      <c r="BA438" s="235"/>
      <c r="BC438" s="232"/>
    </row>
    <row r="439" spans="41:55" x14ac:dyDescent="0.25">
      <c r="AO439" s="231"/>
      <c r="AR439" s="235"/>
      <c r="AT439" s="235"/>
      <c r="AV439" s="232"/>
      <c r="AY439" s="235"/>
      <c r="BA439" s="235"/>
      <c r="BC439" s="232"/>
    </row>
    <row r="440" spans="41:55" x14ac:dyDescent="0.25">
      <c r="AO440" s="231"/>
      <c r="AR440" s="235"/>
      <c r="AT440" s="235"/>
      <c r="AV440" s="232"/>
      <c r="AY440" s="235"/>
      <c r="BA440" s="235"/>
      <c r="BC440" s="232"/>
    </row>
    <row r="441" spans="41:55" x14ac:dyDescent="0.25">
      <c r="AO441" s="231"/>
      <c r="AR441" s="235"/>
      <c r="AT441" s="235"/>
      <c r="AV441" s="232"/>
      <c r="AY441" s="235"/>
      <c r="BA441" s="235"/>
      <c r="BC441" s="232"/>
    </row>
    <row r="442" spans="41:55" x14ac:dyDescent="0.25">
      <c r="AO442" s="231"/>
      <c r="AR442" s="235"/>
      <c r="AT442" s="235"/>
      <c r="AV442" s="232"/>
      <c r="AY442" s="235"/>
      <c r="BA442" s="235"/>
      <c r="BC442" s="232"/>
    </row>
    <row r="443" spans="41:55" x14ac:dyDescent="0.25">
      <c r="AO443" s="231"/>
      <c r="AR443" s="235"/>
      <c r="AT443" s="235"/>
      <c r="AV443" s="232"/>
      <c r="AY443" s="235"/>
      <c r="BA443" s="235"/>
      <c r="BC443" s="232"/>
    </row>
    <row r="444" spans="41:55" x14ac:dyDescent="0.25">
      <c r="AO444" s="231"/>
      <c r="AR444" s="235"/>
      <c r="AT444" s="235"/>
      <c r="AV444" s="232"/>
      <c r="AY444" s="235"/>
      <c r="BA444" s="235"/>
      <c r="BC444" s="232"/>
    </row>
    <row r="445" spans="41:55" x14ac:dyDescent="0.25">
      <c r="AO445" s="231"/>
      <c r="AR445" s="235"/>
      <c r="AT445" s="235"/>
      <c r="AV445" s="232"/>
      <c r="AY445" s="235"/>
      <c r="BA445" s="235"/>
      <c r="BC445" s="232"/>
    </row>
    <row r="446" spans="41:55" x14ac:dyDescent="0.25">
      <c r="AO446" s="231"/>
      <c r="AR446" s="235"/>
      <c r="AT446" s="235"/>
      <c r="AV446" s="232"/>
      <c r="AY446" s="235"/>
      <c r="BA446" s="235"/>
      <c r="BC446" s="232"/>
    </row>
    <row r="447" spans="41:55" x14ac:dyDescent="0.25">
      <c r="AO447" s="231"/>
      <c r="AR447" s="235"/>
      <c r="AT447" s="235"/>
      <c r="AV447" s="232"/>
      <c r="AY447" s="235"/>
      <c r="BA447" s="235"/>
      <c r="BC447" s="232"/>
    </row>
    <row r="448" spans="41:55" x14ac:dyDescent="0.25">
      <c r="AO448" s="231"/>
      <c r="AR448" s="235"/>
      <c r="AT448" s="235"/>
      <c r="AV448" s="232"/>
      <c r="AY448" s="235"/>
      <c r="BA448" s="235"/>
      <c r="BC448" s="232"/>
    </row>
    <row r="449" spans="41:55" x14ac:dyDescent="0.25">
      <c r="AO449" s="231"/>
      <c r="AR449" s="235"/>
      <c r="AT449" s="235"/>
      <c r="AV449" s="232"/>
      <c r="AY449" s="235"/>
      <c r="BA449" s="235"/>
      <c r="BC449" s="232"/>
    </row>
    <row r="450" spans="41:55" x14ac:dyDescent="0.25">
      <c r="AO450" s="231"/>
      <c r="AR450" s="235"/>
      <c r="AT450" s="235"/>
      <c r="AV450" s="232"/>
      <c r="AY450" s="235"/>
      <c r="BA450" s="235"/>
      <c r="BC450" s="232"/>
    </row>
    <row r="451" spans="41:55" x14ac:dyDescent="0.25">
      <c r="AO451" s="231"/>
      <c r="AR451" s="235"/>
      <c r="AT451" s="235"/>
      <c r="AV451" s="232"/>
      <c r="AY451" s="235"/>
      <c r="BA451" s="235"/>
      <c r="BC451" s="232"/>
    </row>
    <row r="452" spans="41:55" x14ac:dyDescent="0.25">
      <c r="AO452" s="231"/>
      <c r="AR452" s="235"/>
      <c r="AT452" s="235"/>
      <c r="AV452" s="232"/>
      <c r="AY452" s="235"/>
      <c r="BA452" s="235"/>
      <c r="BC452" s="232"/>
    </row>
    <row r="453" spans="41:55" x14ac:dyDescent="0.25">
      <c r="AO453" s="231"/>
      <c r="AR453" s="235"/>
      <c r="AT453" s="235"/>
      <c r="AV453" s="232"/>
      <c r="AY453" s="235"/>
      <c r="BA453" s="235"/>
      <c r="BC453" s="232"/>
    </row>
    <row r="454" spans="41:55" x14ac:dyDescent="0.25">
      <c r="AO454" s="231"/>
      <c r="AR454" s="235"/>
      <c r="AT454" s="235"/>
      <c r="AV454" s="232"/>
      <c r="AY454" s="235"/>
      <c r="BA454" s="235"/>
      <c r="BC454" s="232"/>
    </row>
    <row r="455" spans="41:55" x14ac:dyDescent="0.25">
      <c r="AO455" s="231"/>
      <c r="AR455" s="235"/>
      <c r="AT455" s="235"/>
      <c r="AV455" s="232"/>
      <c r="AY455" s="235"/>
      <c r="BA455" s="235"/>
      <c r="BC455" s="232"/>
    </row>
    <row r="456" spans="41:55" x14ac:dyDescent="0.25">
      <c r="AO456" s="231"/>
      <c r="AR456" s="235"/>
      <c r="AT456" s="235"/>
      <c r="AV456" s="232"/>
      <c r="AY456" s="235"/>
      <c r="BA456" s="235"/>
      <c r="BC456" s="232"/>
    </row>
    <row r="457" spans="41:55" x14ac:dyDescent="0.25">
      <c r="AO457" s="231"/>
      <c r="AR457" s="235"/>
      <c r="AT457" s="235"/>
      <c r="AV457" s="232"/>
      <c r="AY457" s="235"/>
      <c r="BA457" s="235"/>
      <c r="BC457" s="232"/>
    </row>
    <row r="458" spans="41:55" x14ac:dyDescent="0.25">
      <c r="AO458" s="231"/>
      <c r="AR458" s="235"/>
      <c r="AT458" s="235"/>
      <c r="AV458" s="232"/>
      <c r="AY458" s="235"/>
      <c r="BA458" s="235"/>
      <c r="BC458" s="232"/>
    </row>
    <row r="459" spans="41:55" x14ac:dyDescent="0.25">
      <c r="AO459" s="231"/>
      <c r="AR459" s="235"/>
      <c r="AT459" s="235"/>
      <c r="AV459" s="232"/>
      <c r="AY459" s="235"/>
      <c r="BA459" s="235"/>
      <c r="BC459" s="232"/>
    </row>
    <row r="460" spans="41:55" x14ac:dyDescent="0.25">
      <c r="AO460" s="231"/>
      <c r="AR460" s="235"/>
      <c r="AT460" s="235"/>
      <c r="AV460" s="232"/>
      <c r="AY460" s="235"/>
      <c r="BA460" s="235"/>
      <c r="BC460" s="232"/>
    </row>
    <row r="461" spans="41:55" x14ac:dyDescent="0.25">
      <c r="AO461" s="231"/>
      <c r="AR461" s="235"/>
      <c r="AT461" s="235"/>
      <c r="AV461" s="232"/>
      <c r="AY461" s="235"/>
      <c r="BA461" s="235"/>
      <c r="BC461" s="232"/>
    </row>
    <row r="462" spans="41:55" x14ac:dyDescent="0.25">
      <c r="AO462" s="231"/>
      <c r="AR462" s="235"/>
      <c r="AT462" s="235"/>
      <c r="AV462" s="232"/>
      <c r="AY462" s="235"/>
      <c r="BA462" s="235"/>
      <c r="BC462" s="232"/>
    </row>
    <row r="463" spans="41:55" x14ac:dyDescent="0.25">
      <c r="AO463" s="231"/>
      <c r="AR463" s="235"/>
      <c r="AT463" s="235"/>
      <c r="AV463" s="232"/>
      <c r="AY463" s="235"/>
      <c r="BA463" s="235"/>
      <c r="BC463" s="232"/>
    </row>
    <row r="464" spans="41:55" x14ac:dyDescent="0.25">
      <c r="AO464" s="231"/>
      <c r="AR464" s="235"/>
      <c r="AT464" s="235"/>
      <c r="AV464" s="232"/>
      <c r="AY464" s="235"/>
      <c r="BA464" s="235"/>
      <c r="BC464" s="232"/>
    </row>
    <row r="465" spans="41:55" x14ac:dyDescent="0.25">
      <c r="AO465" s="231"/>
      <c r="AR465" s="235"/>
      <c r="AT465" s="235"/>
      <c r="AV465" s="232"/>
      <c r="AY465" s="235"/>
      <c r="BA465" s="235"/>
      <c r="BC465" s="232"/>
    </row>
    <row r="466" spans="41:55" x14ac:dyDescent="0.25">
      <c r="AO466" s="231"/>
      <c r="AR466" s="235"/>
      <c r="AT466" s="235"/>
      <c r="AV466" s="232"/>
      <c r="AY466" s="235"/>
      <c r="BA466" s="235"/>
      <c r="BC466" s="232"/>
    </row>
    <row r="467" spans="41:55" x14ac:dyDescent="0.25">
      <c r="AO467" s="231"/>
      <c r="AR467" s="235"/>
      <c r="AT467" s="235"/>
      <c r="AV467" s="232"/>
      <c r="AY467" s="235"/>
      <c r="BA467" s="235"/>
      <c r="BC467" s="232"/>
    </row>
    <row r="468" spans="41:55" x14ac:dyDescent="0.25">
      <c r="AO468" s="231"/>
      <c r="AR468" s="235"/>
      <c r="AT468" s="235"/>
      <c r="AV468" s="232"/>
      <c r="AY468" s="235"/>
      <c r="BA468" s="235"/>
      <c r="BC468" s="232"/>
    </row>
    <row r="469" spans="41:55" x14ac:dyDescent="0.25">
      <c r="AO469" s="231"/>
      <c r="AR469" s="235"/>
      <c r="AT469" s="235"/>
      <c r="AV469" s="232"/>
      <c r="AY469" s="235"/>
      <c r="BA469" s="235"/>
      <c r="BC469" s="232"/>
    </row>
    <row r="470" spans="41:55" x14ac:dyDescent="0.25">
      <c r="AO470" s="231"/>
      <c r="AR470" s="235"/>
      <c r="AT470" s="235"/>
      <c r="AV470" s="232"/>
      <c r="AY470" s="235"/>
      <c r="BA470" s="235"/>
      <c r="BC470" s="232"/>
    </row>
    <row r="471" spans="41:55" x14ac:dyDescent="0.25">
      <c r="AO471" s="231"/>
      <c r="AR471" s="235"/>
      <c r="AT471" s="235"/>
      <c r="AV471" s="232"/>
      <c r="AY471" s="235"/>
      <c r="BA471" s="235"/>
      <c r="BC471" s="232"/>
    </row>
    <row r="472" spans="41:55" x14ac:dyDescent="0.25">
      <c r="AO472" s="231"/>
      <c r="AR472" s="235"/>
      <c r="AT472" s="235"/>
      <c r="AV472" s="232"/>
      <c r="AY472" s="235"/>
      <c r="BA472" s="235"/>
      <c r="BC472" s="232"/>
    </row>
    <row r="473" spans="41:55" x14ac:dyDescent="0.25">
      <c r="AO473" s="231"/>
      <c r="AR473" s="235"/>
      <c r="AT473" s="235"/>
      <c r="AV473" s="232"/>
      <c r="AY473" s="235"/>
      <c r="BA473" s="235"/>
      <c r="BC473" s="232"/>
    </row>
    <row r="474" spans="41:55" x14ac:dyDescent="0.25">
      <c r="AO474" s="231"/>
      <c r="AR474" s="235"/>
      <c r="AT474" s="235"/>
      <c r="AV474" s="232"/>
      <c r="AY474" s="235"/>
      <c r="BA474" s="235"/>
      <c r="BC474" s="232"/>
    </row>
    <row r="475" spans="41:55" x14ac:dyDescent="0.25">
      <c r="AO475" s="231"/>
      <c r="AR475" s="235"/>
      <c r="AT475" s="235"/>
      <c r="AV475" s="232"/>
      <c r="AY475" s="235"/>
      <c r="BA475" s="235"/>
      <c r="BC475" s="232"/>
    </row>
    <row r="476" spans="41:55" x14ac:dyDescent="0.25">
      <c r="AO476" s="231"/>
      <c r="AR476" s="235"/>
      <c r="AT476" s="235"/>
      <c r="AV476" s="232"/>
      <c r="AY476" s="235"/>
      <c r="BA476" s="235"/>
      <c r="BC476" s="232"/>
    </row>
    <row r="477" spans="41:55" x14ac:dyDescent="0.25">
      <c r="AO477" s="231"/>
      <c r="AR477" s="235"/>
      <c r="AT477" s="235"/>
      <c r="AV477" s="232"/>
      <c r="AY477" s="235"/>
      <c r="BA477" s="235"/>
      <c r="BC477" s="232"/>
    </row>
    <row r="478" spans="41:55" x14ac:dyDescent="0.25">
      <c r="AO478" s="231"/>
      <c r="AR478" s="235"/>
      <c r="AT478" s="235"/>
      <c r="AV478" s="232"/>
      <c r="AY478" s="235"/>
      <c r="BA478" s="235"/>
      <c r="BC478" s="232"/>
    </row>
    <row r="479" spans="41:55" x14ac:dyDescent="0.25">
      <c r="AO479" s="231"/>
      <c r="AR479" s="235"/>
      <c r="AT479" s="235"/>
      <c r="AV479" s="232"/>
      <c r="AY479" s="235"/>
      <c r="BA479" s="235"/>
      <c r="BC479" s="232"/>
    </row>
    <row r="480" spans="41:55" x14ac:dyDescent="0.25">
      <c r="AO480" s="231"/>
      <c r="AR480" s="235"/>
      <c r="AT480" s="235"/>
      <c r="AV480" s="232"/>
      <c r="AY480" s="235"/>
      <c r="BA480" s="235"/>
      <c r="BC480" s="232"/>
    </row>
    <row r="481" spans="41:55" x14ac:dyDescent="0.25">
      <c r="AO481" s="231"/>
      <c r="AR481" s="235"/>
      <c r="AT481" s="235"/>
      <c r="AV481" s="232"/>
      <c r="AY481" s="235"/>
      <c r="BA481" s="235"/>
      <c r="BC481" s="232"/>
    </row>
    <row r="482" spans="41:55" x14ac:dyDescent="0.25">
      <c r="AO482" s="231"/>
      <c r="AR482" s="235"/>
      <c r="AT482" s="235"/>
      <c r="AV482" s="232"/>
      <c r="AY482" s="235"/>
      <c r="BA482" s="235"/>
      <c r="BC482" s="232"/>
    </row>
    <row r="483" spans="41:55" x14ac:dyDescent="0.25">
      <c r="AO483" s="231"/>
      <c r="AR483" s="235"/>
      <c r="AT483" s="235"/>
      <c r="AV483" s="232"/>
      <c r="AY483" s="235"/>
      <c r="BA483" s="235"/>
      <c r="BC483" s="232"/>
    </row>
    <row r="484" spans="41:55" x14ac:dyDescent="0.25">
      <c r="AO484" s="231"/>
      <c r="AR484" s="235"/>
      <c r="AT484" s="235"/>
      <c r="AV484" s="232"/>
      <c r="AY484" s="235"/>
      <c r="BA484" s="235"/>
      <c r="BC484" s="232"/>
    </row>
    <row r="485" spans="41:55" x14ac:dyDescent="0.25">
      <c r="AO485" s="231"/>
      <c r="AR485" s="235"/>
      <c r="AT485" s="235"/>
      <c r="AV485" s="232"/>
      <c r="AY485" s="235"/>
      <c r="BA485" s="235"/>
      <c r="BC485" s="232"/>
    </row>
    <row r="486" spans="41:55" x14ac:dyDescent="0.25">
      <c r="AO486" s="231"/>
      <c r="AR486" s="235"/>
      <c r="AT486" s="235"/>
      <c r="AV486" s="232"/>
      <c r="AY486" s="235"/>
      <c r="BA486" s="235"/>
      <c r="BC486" s="232"/>
    </row>
    <row r="487" spans="41:55" x14ac:dyDescent="0.25">
      <c r="AO487" s="231"/>
      <c r="AR487" s="235"/>
      <c r="AT487" s="235"/>
      <c r="AV487" s="232"/>
      <c r="AY487" s="235"/>
      <c r="BA487" s="235"/>
      <c r="BC487" s="232"/>
    </row>
    <row r="488" spans="41:55" x14ac:dyDescent="0.25">
      <c r="AO488" s="231"/>
      <c r="AR488" s="235"/>
      <c r="AT488" s="235"/>
      <c r="AV488" s="232"/>
      <c r="AY488" s="235"/>
      <c r="BA488" s="235"/>
      <c r="BC488" s="232"/>
    </row>
    <row r="489" spans="41:55" x14ac:dyDescent="0.25">
      <c r="AO489" s="231"/>
      <c r="AR489" s="235"/>
      <c r="AT489" s="235"/>
      <c r="AV489" s="232"/>
      <c r="AY489" s="235"/>
      <c r="BA489" s="235"/>
      <c r="BC489" s="232"/>
    </row>
    <row r="490" spans="41:55" x14ac:dyDescent="0.25">
      <c r="AO490" s="231"/>
      <c r="AR490" s="235"/>
      <c r="AT490" s="235"/>
      <c r="AV490" s="232"/>
      <c r="AY490" s="235"/>
      <c r="BA490" s="235"/>
      <c r="BC490" s="232"/>
    </row>
    <row r="491" spans="41:55" x14ac:dyDescent="0.25">
      <c r="AO491" s="231"/>
      <c r="AR491" s="235"/>
      <c r="AT491" s="235"/>
      <c r="AV491" s="232"/>
      <c r="AY491" s="235"/>
      <c r="BA491" s="235"/>
      <c r="BC491" s="232"/>
    </row>
    <row r="492" spans="41:55" x14ac:dyDescent="0.25">
      <c r="AO492" s="231"/>
      <c r="AR492" s="235"/>
      <c r="AT492" s="235"/>
      <c r="AV492" s="232"/>
      <c r="AY492" s="235"/>
      <c r="BA492" s="235"/>
      <c r="BC492" s="232"/>
    </row>
    <row r="493" spans="41:55" x14ac:dyDescent="0.25">
      <c r="AO493" s="231"/>
      <c r="AR493" s="235"/>
      <c r="AT493" s="235"/>
      <c r="AV493" s="232"/>
      <c r="AY493" s="235"/>
      <c r="BA493" s="235"/>
      <c r="BC493" s="232"/>
    </row>
    <row r="494" spans="41:55" x14ac:dyDescent="0.25">
      <c r="AO494" s="231"/>
      <c r="AR494" s="235"/>
      <c r="AT494" s="235"/>
      <c r="AV494" s="232"/>
      <c r="AY494" s="235"/>
      <c r="BA494" s="235"/>
      <c r="BC494" s="232"/>
    </row>
    <row r="495" spans="41:55" x14ac:dyDescent="0.25">
      <c r="AO495" s="231"/>
      <c r="AR495" s="235"/>
      <c r="AT495" s="235"/>
      <c r="AV495" s="232"/>
      <c r="AY495" s="235"/>
      <c r="BA495" s="235"/>
      <c r="BC495" s="232"/>
    </row>
    <row r="496" spans="41:55" x14ac:dyDescent="0.25">
      <c r="AO496" s="231"/>
      <c r="AR496" s="235"/>
      <c r="AT496" s="235"/>
      <c r="AV496" s="232"/>
      <c r="AY496" s="235"/>
      <c r="BA496" s="235"/>
      <c r="BC496" s="232"/>
    </row>
    <row r="497" spans="41:55" x14ac:dyDescent="0.25">
      <c r="AO497" s="231"/>
      <c r="AR497" s="235"/>
      <c r="AT497" s="235"/>
      <c r="AV497" s="232"/>
      <c r="AY497" s="235"/>
      <c r="BA497" s="235"/>
      <c r="BC497" s="232"/>
    </row>
    <row r="498" spans="41:55" x14ac:dyDescent="0.25">
      <c r="AO498" s="231"/>
      <c r="AR498" s="235"/>
      <c r="AT498" s="235"/>
      <c r="AV498" s="232"/>
      <c r="AY498" s="235"/>
      <c r="BA498" s="235"/>
      <c r="BC498" s="232"/>
    </row>
    <row r="499" spans="41:55" x14ac:dyDescent="0.25">
      <c r="AO499" s="231"/>
      <c r="AR499" s="235"/>
      <c r="AT499" s="235"/>
      <c r="AV499" s="232"/>
      <c r="AY499" s="235"/>
      <c r="BA499" s="235"/>
      <c r="BC499" s="232"/>
    </row>
    <row r="500" spans="41:55" x14ac:dyDescent="0.25">
      <c r="AO500" s="231"/>
      <c r="AR500" s="235"/>
      <c r="AT500" s="235"/>
      <c r="AV500" s="232"/>
      <c r="AY500" s="235"/>
      <c r="BA500" s="235"/>
      <c r="BC500" s="232"/>
    </row>
    <row r="501" spans="41:55" x14ac:dyDescent="0.25">
      <c r="AO501" s="231"/>
      <c r="AR501" s="235"/>
      <c r="AT501" s="235"/>
      <c r="AV501" s="232"/>
      <c r="AY501" s="235"/>
      <c r="BA501" s="235"/>
      <c r="BC501" s="232"/>
    </row>
    <row r="502" spans="41:55" x14ac:dyDescent="0.25">
      <c r="AO502" s="231"/>
      <c r="AR502" s="235"/>
      <c r="AT502" s="235"/>
      <c r="AV502" s="232"/>
      <c r="AY502" s="235"/>
      <c r="BA502" s="235"/>
      <c r="BC502" s="232"/>
    </row>
    <row r="503" spans="41:55" x14ac:dyDescent="0.25">
      <c r="AO503" s="231"/>
      <c r="AR503" s="235"/>
      <c r="AT503" s="235"/>
      <c r="AV503" s="232"/>
      <c r="AY503" s="235"/>
      <c r="BA503" s="235"/>
      <c r="BC503" s="232"/>
    </row>
    <row r="504" spans="41:55" x14ac:dyDescent="0.25">
      <c r="AO504" s="231"/>
      <c r="AR504" s="235"/>
      <c r="AT504" s="235"/>
      <c r="AV504" s="232"/>
      <c r="AY504" s="235"/>
      <c r="BA504" s="235"/>
      <c r="BC504" s="232"/>
    </row>
    <row r="505" spans="41:55" x14ac:dyDescent="0.25">
      <c r="AO505" s="231"/>
      <c r="AR505" s="235"/>
      <c r="AT505" s="235"/>
      <c r="AV505" s="232"/>
      <c r="AY505" s="235"/>
      <c r="BA505" s="235"/>
      <c r="BC505" s="232"/>
    </row>
    <row r="506" spans="41:55" x14ac:dyDescent="0.25">
      <c r="AO506" s="231"/>
      <c r="AR506" s="235"/>
      <c r="AT506" s="235"/>
      <c r="AV506" s="232"/>
      <c r="AY506" s="235"/>
      <c r="BA506" s="235"/>
      <c r="BC506" s="232"/>
    </row>
    <row r="507" spans="41:55" x14ac:dyDescent="0.25">
      <c r="AO507" s="231"/>
      <c r="AR507" s="235"/>
      <c r="AT507" s="235"/>
      <c r="AV507" s="232"/>
      <c r="AY507" s="235"/>
      <c r="BA507" s="235"/>
      <c r="BC507" s="232"/>
    </row>
    <row r="508" spans="41:55" x14ac:dyDescent="0.25">
      <c r="AO508" s="231"/>
      <c r="AR508" s="235"/>
      <c r="AT508" s="235"/>
      <c r="AV508" s="232"/>
      <c r="AY508" s="235"/>
      <c r="BA508" s="235"/>
      <c r="BC508" s="232"/>
    </row>
    <row r="509" spans="41:55" x14ac:dyDescent="0.25">
      <c r="AO509" s="231"/>
      <c r="AR509" s="235"/>
      <c r="AT509" s="235"/>
      <c r="AV509" s="232"/>
      <c r="AY509" s="235"/>
      <c r="BA509" s="235"/>
      <c r="BC509" s="232"/>
    </row>
    <row r="510" spans="41:55" x14ac:dyDescent="0.25">
      <c r="AO510" s="231"/>
      <c r="AR510" s="235"/>
      <c r="AT510" s="235"/>
      <c r="AV510" s="232"/>
      <c r="AY510" s="235"/>
      <c r="BA510" s="235"/>
      <c r="BC510" s="232"/>
    </row>
    <row r="511" spans="41:55" x14ac:dyDescent="0.25">
      <c r="AO511" s="231"/>
      <c r="AR511" s="235"/>
      <c r="AT511" s="235"/>
      <c r="AV511" s="232"/>
      <c r="AY511" s="235"/>
      <c r="BA511" s="235"/>
      <c r="BC511" s="232"/>
    </row>
    <row r="512" spans="41:55" x14ac:dyDescent="0.25">
      <c r="AO512" s="231"/>
      <c r="AR512" s="235"/>
      <c r="AT512" s="235"/>
      <c r="AV512" s="232"/>
      <c r="AY512" s="235"/>
      <c r="BA512" s="235"/>
      <c r="BC512" s="232"/>
    </row>
    <row r="513" spans="41:55" x14ac:dyDescent="0.25">
      <c r="AO513" s="231"/>
      <c r="AR513" s="235"/>
      <c r="AT513" s="235"/>
      <c r="AV513" s="232"/>
      <c r="AY513" s="235"/>
      <c r="BA513" s="235"/>
      <c r="BC513" s="232"/>
    </row>
    <row r="514" spans="41:55" x14ac:dyDescent="0.25">
      <c r="AO514" s="231"/>
      <c r="AR514" s="235"/>
      <c r="AT514" s="235"/>
      <c r="AV514" s="232"/>
      <c r="AY514" s="235"/>
      <c r="BA514" s="235"/>
      <c r="BC514" s="232"/>
    </row>
    <row r="515" spans="41:55" x14ac:dyDescent="0.25">
      <c r="AO515" s="231"/>
      <c r="AR515" s="235"/>
      <c r="AT515" s="235"/>
      <c r="AV515" s="232"/>
      <c r="AY515" s="235"/>
      <c r="BA515" s="235"/>
      <c r="BC515" s="232"/>
    </row>
    <row r="516" spans="41:55" x14ac:dyDescent="0.25">
      <c r="AO516" s="231"/>
      <c r="AR516" s="235"/>
      <c r="AT516" s="235"/>
      <c r="AV516" s="232"/>
      <c r="AY516" s="235"/>
      <c r="BA516" s="235"/>
      <c r="BC516" s="232"/>
    </row>
    <row r="517" spans="41:55" x14ac:dyDescent="0.25">
      <c r="AO517" s="231"/>
      <c r="AR517" s="235"/>
      <c r="AT517" s="235"/>
      <c r="AV517" s="232"/>
      <c r="AY517" s="235"/>
      <c r="BA517" s="235"/>
      <c r="BC517" s="232"/>
    </row>
    <row r="518" spans="41:55" x14ac:dyDescent="0.25">
      <c r="AO518" s="231"/>
      <c r="AR518" s="235"/>
      <c r="AT518" s="235"/>
      <c r="AV518" s="232"/>
      <c r="AY518" s="235"/>
      <c r="BA518" s="235"/>
      <c r="BC518" s="232"/>
    </row>
    <row r="519" spans="41:55" x14ac:dyDescent="0.25">
      <c r="AO519" s="231"/>
      <c r="AR519" s="235"/>
      <c r="AT519" s="235"/>
      <c r="AV519" s="232"/>
      <c r="AY519" s="235"/>
      <c r="BA519" s="235"/>
      <c r="BC519" s="232"/>
    </row>
    <row r="520" spans="41:55" x14ac:dyDescent="0.25">
      <c r="AO520" s="231"/>
      <c r="AR520" s="235"/>
      <c r="AT520" s="235"/>
      <c r="AV520" s="232"/>
      <c r="AY520" s="235"/>
      <c r="BA520" s="235"/>
      <c r="BC520" s="232"/>
    </row>
    <row r="521" spans="41:55" x14ac:dyDescent="0.25">
      <c r="AO521" s="231"/>
      <c r="AR521" s="235"/>
      <c r="AT521" s="235"/>
      <c r="AV521" s="232"/>
      <c r="AY521" s="235"/>
      <c r="BA521" s="235"/>
      <c r="BC521" s="232"/>
    </row>
    <row r="522" spans="41:55" x14ac:dyDescent="0.25">
      <c r="AO522" s="231"/>
      <c r="AR522" s="235"/>
      <c r="AT522" s="235"/>
      <c r="AV522" s="232"/>
      <c r="AY522" s="235"/>
      <c r="BA522" s="235"/>
      <c r="BC522" s="232"/>
    </row>
    <row r="523" spans="41:55" x14ac:dyDescent="0.25">
      <c r="AO523" s="231"/>
      <c r="AR523" s="235"/>
      <c r="AT523" s="235"/>
      <c r="AV523" s="232"/>
      <c r="AY523" s="235"/>
      <c r="BA523" s="235"/>
      <c r="BC523" s="232"/>
    </row>
    <row r="524" spans="41:55" x14ac:dyDescent="0.25">
      <c r="AO524" s="231"/>
      <c r="AR524" s="235"/>
      <c r="AT524" s="235"/>
      <c r="AV524" s="232"/>
      <c r="AY524" s="235"/>
      <c r="BA524" s="235"/>
      <c r="BC524" s="232"/>
    </row>
    <row r="525" spans="41:55" x14ac:dyDescent="0.25">
      <c r="AO525" s="231"/>
      <c r="AR525" s="235"/>
      <c r="AT525" s="235"/>
      <c r="AV525" s="232"/>
      <c r="AY525" s="235"/>
      <c r="BA525" s="235"/>
      <c r="BC525" s="232"/>
    </row>
    <row r="526" spans="41:55" x14ac:dyDescent="0.25">
      <c r="AO526" s="231"/>
      <c r="AR526" s="235"/>
      <c r="AT526" s="235"/>
      <c r="AV526" s="232"/>
      <c r="AY526" s="235"/>
      <c r="BA526" s="235"/>
      <c r="BC526" s="232"/>
    </row>
    <row r="527" spans="41:55" x14ac:dyDescent="0.25">
      <c r="AO527" s="231"/>
      <c r="AR527" s="235"/>
      <c r="AT527" s="235"/>
      <c r="AV527" s="232"/>
      <c r="AY527" s="235"/>
      <c r="BA527" s="235"/>
      <c r="BC527" s="232"/>
    </row>
    <row r="528" spans="41:55" x14ac:dyDescent="0.25">
      <c r="AO528" s="231"/>
      <c r="AR528" s="235"/>
      <c r="AT528" s="235"/>
      <c r="AV528" s="232"/>
      <c r="AY528" s="235"/>
      <c r="BA528" s="235"/>
      <c r="BC528" s="232"/>
    </row>
    <row r="529" spans="41:55" x14ac:dyDescent="0.25">
      <c r="AO529" s="231"/>
      <c r="AR529" s="235"/>
      <c r="AT529" s="235"/>
      <c r="AV529" s="232"/>
      <c r="AY529" s="235"/>
      <c r="BA529" s="235"/>
      <c r="BC529" s="232"/>
    </row>
    <row r="530" spans="41:55" x14ac:dyDescent="0.25">
      <c r="AO530" s="231"/>
      <c r="AR530" s="235"/>
      <c r="AT530" s="235"/>
      <c r="AV530" s="232"/>
      <c r="AY530" s="235"/>
      <c r="BA530" s="235"/>
      <c r="BC530" s="232"/>
    </row>
    <row r="531" spans="41:55" x14ac:dyDescent="0.25">
      <c r="AO531" s="231"/>
      <c r="AR531" s="235"/>
      <c r="AT531" s="235"/>
      <c r="AV531" s="232"/>
      <c r="AY531" s="235"/>
      <c r="BA531" s="235"/>
      <c r="BC531" s="232"/>
    </row>
    <row r="532" spans="41:55" x14ac:dyDescent="0.25">
      <c r="AO532" s="231"/>
      <c r="AR532" s="235"/>
      <c r="AT532" s="235"/>
      <c r="AV532" s="232"/>
      <c r="AY532" s="235"/>
      <c r="BA532" s="235"/>
      <c r="BC532" s="232"/>
    </row>
    <row r="533" spans="41:55" x14ac:dyDescent="0.25">
      <c r="AO533" s="231"/>
      <c r="AR533" s="235"/>
      <c r="AT533" s="235"/>
      <c r="AV533" s="232"/>
      <c r="AY533" s="235"/>
      <c r="BA533" s="235"/>
      <c r="BC533" s="232"/>
    </row>
    <row r="534" spans="41:55" x14ac:dyDescent="0.25">
      <c r="AO534" s="231"/>
      <c r="AR534" s="235"/>
      <c r="AT534" s="235"/>
      <c r="AV534" s="232"/>
      <c r="AY534" s="235"/>
      <c r="BA534" s="235"/>
      <c r="BC534" s="232"/>
    </row>
    <row r="535" spans="41:55" x14ac:dyDescent="0.25">
      <c r="AO535" s="231"/>
      <c r="AR535" s="235"/>
      <c r="AT535" s="235"/>
      <c r="AV535" s="232"/>
      <c r="AY535" s="235"/>
      <c r="BA535" s="235"/>
      <c r="BC535" s="232"/>
    </row>
    <row r="536" spans="41:55" x14ac:dyDescent="0.25">
      <c r="AO536" s="231"/>
      <c r="AR536" s="235"/>
      <c r="AT536" s="235"/>
      <c r="AV536" s="232"/>
      <c r="AY536" s="235"/>
      <c r="BA536" s="235"/>
      <c r="BC536" s="232"/>
    </row>
    <row r="537" spans="41:55" x14ac:dyDescent="0.25">
      <c r="AO537" s="231"/>
      <c r="AR537" s="235"/>
      <c r="AT537" s="235"/>
      <c r="AV537" s="232"/>
      <c r="AY537" s="235"/>
      <c r="BA537" s="235"/>
      <c r="BC537" s="232"/>
    </row>
    <row r="538" spans="41:55" x14ac:dyDescent="0.25">
      <c r="AO538" s="231"/>
      <c r="AR538" s="235"/>
      <c r="AT538" s="235"/>
      <c r="AV538" s="232"/>
      <c r="AY538" s="235"/>
      <c r="BA538" s="235"/>
      <c r="BC538" s="232"/>
    </row>
    <row r="539" spans="41:55" x14ac:dyDescent="0.25">
      <c r="AO539" s="231"/>
      <c r="AR539" s="235"/>
      <c r="AT539" s="235"/>
      <c r="AV539" s="232"/>
      <c r="AY539" s="235"/>
      <c r="BA539" s="235"/>
      <c r="BC539" s="232"/>
    </row>
    <row r="540" spans="41:55" x14ac:dyDescent="0.25">
      <c r="AO540" s="231"/>
      <c r="AR540" s="235"/>
      <c r="AT540" s="235"/>
      <c r="AV540" s="232"/>
      <c r="AY540" s="235"/>
      <c r="BA540" s="235"/>
      <c r="BC540" s="232"/>
    </row>
    <row r="541" spans="41:55" x14ac:dyDescent="0.25">
      <c r="AO541" s="231"/>
      <c r="AR541" s="235"/>
      <c r="AT541" s="235"/>
      <c r="AV541" s="232"/>
      <c r="AY541" s="235"/>
      <c r="BA541" s="235"/>
      <c r="BC541" s="232"/>
    </row>
    <row r="542" spans="41:55" x14ac:dyDescent="0.25">
      <c r="AO542" s="231"/>
      <c r="AR542" s="235"/>
      <c r="AT542" s="235"/>
      <c r="AV542" s="232"/>
      <c r="AY542" s="235"/>
      <c r="BA542" s="235"/>
      <c r="BC542" s="232"/>
    </row>
    <row r="543" spans="41:55" x14ac:dyDescent="0.25">
      <c r="AO543" s="231"/>
      <c r="AR543" s="235"/>
      <c r="AT543" s="235"/>
      <c r="AV543" s="232"/>
      <c r="AY543" s="235"/>
      <c r="BA543" s="235"/>
      <c r="BC543" s="232"/>
    </row>
    <row r="544" spans="41:55" x14ac:dyDescent="0.25">
      <c r="AO544" s="231"/>
      <c r="AR544" s="235"/>
      <c r="AT544" s="235"/>
      <c r="AV544" s="232"/>
      <c r="AY544" s="235"/>
      <c r="BA544" s="235"/>
      <c r="BC544" s="232"/>
    </row>
    <row r="545" spans="41:55" x14ac:dyDescent="0.25">
      <c r="AO545" s="231"/>
      <c r="AR545" s="235"/>
      <c r="AT545" s="235"/>
      <c r="AV545" s="232"/>
      <c r="AY545" s="235"/>
      <c r="BA545" s="235"/>
      <c r="BC545" s="232"/>
    </row>
    <row r="546" spans="41:55" x14ac:dyDescent="0.25">
      <c r="AO546" s="231"/>
      <c r="AR546" s="235"/>
      <c r="AT546" s="235"/>
      <c r="AV546" s="232"/>
      <c r="AY546" s="235"/>
      <c r="BA546" s="235"/>
      <c r="BC546" s="232"/>
    </row>
    <row r="547" spans="41:55" x14ac:dyDescent="0.25">
      <c r="AO547" s="231"/>
      <c r="AR547" s="235"/>
      <c r="AT547" s="235"/>
      <c r="AV547" s="232"/>
      <c r="AY547" s="235"/>
      <c r="BA547" s="235"/>
      <c r="BC547" s="232"/>
    </row>
    <row r="548" spans="41:55" x14ac:dyDescent="0.25">
      <c r="AO548" s="231"/>
      <c r="AR548" s="235"/>
      <c r="AT548" s="235"/>
      <c r="AV548" s="232"/>
      <c r="AY548" s="235"/>
      <c r="BA548" s="235"/>
      <c r="BC548" s="232"/>
    </row>
    <row r="549" spans="41:55" x14ac:dyDescent="0.25">
      <c r="AO549" s="231"/>
      <c r="AR549" s="235"/>
      <c r="AT549" s="235"/>
      <c r="AV549" s="232"/>
      <c r="AY549" s="235"/>
      <c r="BA549" s="235"/>
      <c r="BC549" s="232"/>
    </row>
    <row r="550" spans="41:55" x14ac:dyDescent="0.25">
      <c r="AO550" s="231"/>
      <c r="AR550" s="235"/>
      <c r="AT550" s="235"/>
      <c r="AV550" s="232"/>
      <c r="AY550" s="235"/>
      <c r="BA550" s="235"/>
      <c r="BC550" s="232"/>
    </row>
    <row r="551" spans="41:55" x14ac:dyDescent="0.25">
      <c r="AO551" s="231"/>
      <c r="AR551" s="235"/>
      <c r="AT551" s="235"/>
      <c r="AV551" s="232"/>
      <c r="AY551" s="235"/>
      <c r="BA551" s="235"/>
      <c r="BC551" s="232"/>
    </row>
    <row r="552" spans="41:55" x14ac:dyDescent="0.25">
      <c r="AO552" s="231"/>
      <c r="AR552" s="235"/>
      <c r="AT552" s="235"/>
      <c r="AV552" s="232"/>
      <c r="AY552" s="235"/>
      <c r="BA552" s="235"/>
      <c r="BC552" s="232"/>
    </row>
    <row r="553" spans="41:55" x14ac:dyDescent="0.25">
      <c r="AO553" s="231"/>
      <c r="AR553" s="235"/>
      <c r="AT553" s="235"/>
      <c r="AV553" s="232"/>
      <c r="AY553" s="235"/>
      <c r="BA553" s="235"/>
      <c r="BC553" s="232"/>
    </row>
    <row r="554" spans="41:55" x14ac:dyDescent="0.25">
      <c r="AO554" s="231"/>
      <c r="AR554" s="235"/>
      <c r="AT554" s="235"/>
      <c r="AV554" s="232"/>
      <c r="AY554" s="235"/>
      <c r="BA554" s="235"/>
      <c r="BC554" s="232"/>
    </row>
    <row r="555" spans="41:55" x14ac:dyDescent="0.25">
      <c r="AO555" s="231"/>
      <c r="AR555" s="235"/>
      <c r="AT555" s="235"/>
      <c r="AV555" s="232"/>
      <c r="AY555" s="235"/>
      <c r="BA555" s="235"/>
      <c r="BC555" s="232"/>
    </row>
    <row r="556" spans="41:55" x14ac:dyDescent="0.25">
      <c r="AO556" s="231"/>
      <c r="AR556" s="235"/>
      <c r="AT556" s="235"/>
      <c r="AV556" s="232"/>
      <c r="AY556" s="235"/>
      <c r="BA556" s="235"/>
      <c r="BC556" s="232"/>
    </row>
    <row r="557" spans="41:55" x14ac:dyDescent="0.25">
      <c r="AO557" s="231"/>
      <c r="AR557" s="235"/>
      <c r="AT557" s="235"/>
      <c r="AV557" s="232"/>
      <c r="AY557" s="235"/>
      <c r="BA557" s="235"/>
      <c r="BC557" s="232"/>
    </row>
    <row r="558" spans="41:55" x14ac:dyDescent="0.25">
      <c r="AO558" s="231"/>
      <c r="AR558" s="235"/>
      <c r="AT558" s="235"/>
      <c r="AV558" s="232"/>
      <c r="AY558" s="235"/>
      <c r="BA558" s="235"/>
      <c r="BC558" s="232"/>
    </row>
    <row r="559" spans="41:55" x14ac:dyDescent="0.25">
      <c r="AO559" s="231"/>
      <c r="AR559" s="235"/>
      <c r="AT559" s="235"/>
      <c r="AV559" s="232"/>
      <c r="AY559" s="235"/>
      <c r="BA559" s="235"/>
      <c r="BC559" s="232"/>
    </row>
    <row r="560" spans="41:55" x14ac:dyDescent="0.25">
      <c r="AO560" s="231"/>
      <c r="AR560" s="235"/>
      <c r="AT560" s="235"/>
      <c r="AV560" s="232"/>
      <c r="AY560" s="235"/>
      <c r="BA560" s="235"/>
      <c r="BC560" s="232"/>
    </row>
    <row r="561" spans="41:55" x14ac:dyDescent="0.25">
      <c r="AO561" s="231"/>
      <c r="AR561" s="235"/>
      <c r="AT561" s="235"/>
      <c r="AV561" s="232"/>
      <c r="AY561" s="235"/>
      <c r="BA561" s="235"/>
      <c r="BC561" s="232"/>
    </row>
    <row r="562" spans="41:55" x14ac:dyDescent="0.25">
      <c r="AO562" s="231"/>
      <c r="AR562" s="235"/>
      <c r="AT562" s="235"/>
      <c r="AV562" s="232"/>
      <c r="AY562" s="235"/>
      <c r="BA562" s="235"/>
      <c r="BC562" s="232"/>
    </row>
    <row r="563" spans="41:55" x14ac:dyDescent="0.25">
      <c r="AO563" s="231"/>
      <c r="AR563" s="235"/>
      <c r="AT563" s="235"/>
      <c r="AV563" s="232"/>
      <c r="AY563" s="235"/>
      <c r="BA563" s="235"/>
      <c r="BC563" s="232"/>
    </row>
    <row r="564" spans="41:55" x14ac:dyDescent="0.25">
      <c r="AO564" s="231"/>
      <c r="AR564" s="235"/>
      <c r="AT564" s="235"/>
      <c r="AV564" s="232"/>
      <c r="AY564" s="235"/>
      <c r="BA564" s="235"/>
      <c r="BC564" s="232"/>
    </row>
    <row r="565" spans="41:55" x14ac:dyDescent="0.25">
      <c r="AO565" s="231"/>
      <c r="AR565" s="235"/>
      <c r="AT565" s="235"/>
      <c r="AV565" s="232"/>
      <c r="AY565" s="235"/>
      <c r="BA565" s="235"/>
      <c r="BC565" s="232"/>
    </row>
    <row r="566" spans="41:55" x14ac:dyDescent="0.25">
      <c r="AO566" s="231"/>
      <c r="AR566" s="235"/>
      <c r="AT566" s="235"/>
      <c r="AV566" s="232"/>
      <c r="AY566" s="235"/>
      <c r="BA566" s="235"/>
      <c r="BC566" s="232"/>
    </row>
    <row r="567" spans="41:55" x14ac:dyDescent="0.25">
      <c r="AO567" s="231"/>
      <c r="AR567" s="235"/>
      <c r="AT567" s="235"/>
      <c r="AV567" s="232"/>
      <c r="AY567" s="235"/>
      <c r="BA567" s="235"/>
      <c r="BC567" s="232"/>
    </row>
    <row r="568" spans="41:55" x14ac:dyDescent="0.25">
      <c r="AO568" s="231"/>
      <c r="AR568" s="235"/>
      <c r="AT568" s="235"/>
      <c r="AV568" s="232"/>
      <c r="AY568" s="235"/>
      <c r="BA568" s="235"/>
      <c r="BC568" s="232"/>
    </row>
    <row r="569" spans="41:55" x14ac:dyDescent="0.25">
      <c r="AO569" s="231"/>
      <c r="AR569" s="235"/>
      <c r="AT569" s="235"/>
      <c r="AV569" s="232"/>
      <c r="AY569" s="235"/>
      <c r="BA569" s="235"/>
      <c r="BC569" s="232"/>
    </row>
    <row r="570" spans="41:55" x14ac:dyDescent="0.25">
      <c r="AO570" s="231"/>
      <c r="AR570" s="235"/>
      <c r="AT570" s="235"/>
      <c r="AV570" s="232"/>
      <c r="AY570" s="235"/>
      <c r="BA570" s="235"/>
      <c r="BC570" s="232"/>
    </row>
    <row r="571" spans="41:55" x14ac:dyDescent="0.25">
      <c r="AO571" s="231"/>
      <c r="AR571" s="235"/>
      <c r="AT571" s="235"/>
      <c r="AV571" s="232"/>
      <c r="AY571" s="235"/>
      <c r="BA571" s="235"/>
      <c r="BC571" s="232"/>
    </row>
    <row r="572" spans="41:55" x14ac:dyDescent="0.25">
      <c r="AO572" s="231"/>
      <c r="AR572" s="235"/>
      <c r="AT572" s="235"/>
      <c r="AV572" s="232"/>
      <c r="AY572" s="235"/>
      <c r="BA572" s="235"/>
      <c r="BC572" s="232"/>
    </row>
    <row r="573" spans="41:55" x14ac:dyDescent="0.25">
      <c r="AO573" s="231"/>
      <c r="AR573" s="235"/>
      <c r="AT573" s="235"/>
      <c r="AV573" s="232"/>
      <c r="AY573" s="235"/>
      <c r="BA573" s="235"/>
      <c r="BC573" s="232"/>
    </row>
    <row r="574" spans="41:55" x14ac:dyDescent="0.25">
      <c r="AO574" s="231"/>
      <c r="AR574" s="235"/>
      <c r="AT574" s="235"/>
      <c r="AV574" s="232"/>
      <c r="AY574" s="235"/>
      <c r="BA574" s="235"/>
      <c r="BC574" s="232"/>
    </row>
    <row r="575" spans="41:55" x14ac:dyDescent="0.25">
      <c r="AO575" s="231"/>
      <c r="AR575" s="235"/>
      <c r="AT575" s="235"/>
      <c r="AV575" s="232"/>
      <c r="AY575" s="235"/>
      <c r="BA575" s="235"/>
      <c r="BC575" s="232"/>
    </row>
    <row r="576" spans="41:55" x14ac:dyDescent="0.25">
      <c r="AO576" s="231"/>
      <c r="AR576" s="235"/>
      <c r="AT576" s="235"/>
      <c r="AV576" s="232"/>
      <c r="AY576" s="235"/>
      <c r="BA576" s="235"/>
      <c r="BC576" s="232"/>
    </row>
    <row r="577" spans="41:55" x14ac:dyDescent="0.25">
      <c r="AO577" s="231"/>
      <c r="AR577" s="235"/>
      <c r="AT577" s="235"/>
      <c r="AV577" s="232"/>
      <c r="AY577" s="235"/>
      <c r="BA577" s="235"/>
      <c r="BC577" s="232"/>
    </row>
    <row r="578" spans="41:55" x14ac:dyDescent="0.25">
      <c r="AO578" s="231"/>
      <c r="AR578" s="235"/>
      <c r="AT578" s="235"/>
      <c r="AV578" s="232"/>
      <c r="AY578" s="235"/>
      <c r="BA578" s="235"/>
      <c r="BC578" s="232"/>
    </row>
    <row r="579" spans="41:55" x14ac:dyDescent="0.25">
      <c r="AO579" s="231"/>
      <c r="AR579" s="235"/>
      <c r="AT579" s="235"/>
      <c r="AV579" s="232"/>
      <c r="AY579" s="235"/>
      <c r="BA579" s="235"/>
      <c r="BC579" s="232"/>
    </row>
    <row r="580" spans="41:55" x14ac:dyDescent="0.25">
      <c r="AO580" s="231"/>
      <c r="AR580" s="235"/>
      <c r="AT580" s="235"/>
      <c r="AV580" s="232"/>
      <c r="AY580" s="235"/>
      <c r="BA580" s="235"/>
      <c r="BC580" s="232"/>
    </row>
    <row r="581" spans="41:55" x14ac:dyDescent="0.25">
      <c r="AO581" s="231"/>
      <c r="AR581" s="235"/>
      <c r="AT581" s="235"/>
      <c r="AV581" s="232"/>
      <c r="AY581" s="235"/>
      <c r="BA581" s="235"/>
      <c r="BC581" s="232"/>
    </row>
    <row r="582" spans="41:55" x14ac:dyDescent="0.25">
      <c r="AO582" s="231"/>
      <c r="AR582" s="235"/>
      <c r="AT582" s="235"/>
      <c r="AV582" s="232"/>
      <c r="AY582" s="235"/>
      <c r="BA582" s="235"/>
      <c r="BC582" s="232"/>
    </row>
    <row r="583" spans="41:55" x14ac:dyDescent="0.25">
      <c r="AO583" s="231"/>
      <c r="AR583" s="235"/>
      <c r="AT583" s="235"/>
      <c r="AV583" s="232"/>
      <c r="AY583" s="235"/>
      <c r="BA583" s="235"/>
      <c r="BC583" s="232"/>
    </row>
    <row r="584" spans="41:55" x14ac:dyDescent="0.25">
      <c r="AO584" s="231"/>
      <c r="AR584" s="235"/>
      <c r="AT584" s="235"/>
      <c r="AV584" s="232"/>
      <c r="AY584" s="235"/>
      <c r="BA584" s="235"/>
      <c r="BC584" s="232"/>
    </row>
    <row r="585" spans="41:55" x14ac:dyDescent="0.25">
      <c r="AO585" s="231"/>
      <c r="AR585" s="235"/>
      <c r="AT585" s="235"/>
      <c r="AV585" s="232"/>
      <c r="AY585" s="235"/>
      <c r="BA585" s="235"/>
      <c r="BC585" s="232"/>
    </row>
    <row r="586" spans="41:55" x14ac:dyDescent="0.25">
      <c r="AO586" s="231"/>
      <c r="AR586" s="235"/>
      <c r="AT586" s="235"/>
      <c r="AV586" s="232"/>
      <c r="AY586" s="235"/>
      <c r="BA586" s="235"/>
      <c r="BC586" s="232"/>
    </row>
    <row r="587" spans="41:55" x14ac:dyDescent="0.25">
      <c r="AO587" s="231"/>
      <c r="AR587" s="235"/>
      <c r="AT587" s="235"/>
      <c r="AV587" s="232"/>
      <c r="AY587" s="235"/>
      <c r="BA587" s="235"/>
      <c r="BC587" s="232"/>
    </row>
    <row r="588" spans="41:55" x14ac:dyDescent="0.25">
      <c r="AO588" s="231"/>
      <c r="AR588" s="235"/>
      <c r="AT588" s="235"/>
      <c r="AV588" s="232"/>
      <c r="AY588" s="235"/>
      <c r="BA588" s="235"/>
      <c r="BC588" s="232"/>
    </row>
    <row r="589" spans="41:55" x14ac:dyDescent="0.25">
      <c r="AO589" s="231"/>
      <c r="AR589" s="235"/>
      <c r="AT589" s="235"/>
      <c r="AV589" s="232"/>
      <c r="AY589" s="235"/>
      <c r="BA589" s="235"/>
      <c r="BC589" s="232"/>
    </row>
    <row r="590" spans="41:55" x14ac:dyDescent="0.25">
      <c r="AO590" s="231"/>
      <c r="AR590" s="235"/>
      <c r="AT590" s="235"/>
      <c r="AV590" s="232"/>
      <c r="AY590" s="235"/>
      <c r="BA590" s="235"/>
      <c r="BC590" s="232"/>
    </row>
    <row r="591" spans="41:55" x14ac:dyDescent="0.25">
      <c r="AO591" s="231"/>
      <c r="AR591" s="235"/>
      <c r="AT591" s="235"/>
      <c r="AV591" s="232"/>
      <c r="AY591" s="235"/>
      <c r="BA591" s="235"/>
      <c r="BC591" s="232"/>
    </row>
    <row r="592" spans="41:55" x14ac:dyDescent="0.25">
      <c r="AO592" s="231"/>
      <c r="AR592" s="235"/>
      <c r="AT592" s="235"/>
      <c r="AV592" s="232"/>
      <c r="AY592" s="235"/>
      <c r="BA592" s="235"/>
      <c r="BC592" s="232"/>
    </row>
    <row r="593" spans="41:55" x14ac:dyDescent="0.25">
      <c r="AO593" s="231"/>
      <c r="AR593" s="235"/>
      <c r="AT593" s="235"/>
      <c r="AV593" s="232"/>
      <c r="AY593" s="235"/>
      <c r="BA593" s="235"/>
      <c r="BC593" s="232"/>
    </row>
    <row r="594" spans="41:55" x14ac:dyDescent="0.25">
      <c r="AO594" s="231"/>
      <c r="AR594" s="235"/>
      <c r="AT594" s="235"/>
      <c r="AV594" s="232"/>
      <c r="AY594" s="235"/>
      <c r="BA594" s="235"/>
      <c r="BC594" s="232"/>
    </row>
    <row r="595" spans="41:55" x14ac:dyDescent="0.25">
      <c r="AO595" s="231"/>
      <c r="AR595" s="235"/>
      <c r="AT595" s="235"/>
      <c r="AV595" s="232"/>
      <c r="AY595" s="235"/>
      <c r="BA595" s="235"/>
      <c r="BC595" s="232"/>
    </row>
    <row r="596" spans="41:55" x14ac:dyDescent="0.25">
      <c r="AO596" s="231"/>
      <c r="AR596" s="235"/>
      <c r="AT596" s="235"/>
      <c r="AV596" s="232"/>
      <c r="AY596" s="235"/>
      <c r="BA596" s="235"/>
      <c r="BC596" s="232"/>
    </row>
    <row r="597" spans="41:55" x14ac:dyDescent="0.25">
      <c r="AO597" s="231"/>
      <c r="AR597" s="235"/>
      <c r="AT597" s="235"/>
      <c r="AV597" s="232"/>
      <c r="AY597" s="235"/>
      <c r="BA597" s="235"/>
      <c r="BC597" s="232"/>
    </row>
    <row r="598" spans="41:55" x14ac:dyDescent="0.25">
      <c r="AO598" s="231"/>
      <c r="AR598" s="235"/>
      <c r="AT598" s="235"/>
      <c r="AV598" s="232"/>
      <c r="AY598" s="235"/>
      <c r="BA598" s="235"/>
      <c r="BC598" s="232"/>
    </row>
    <row r="599" spans="41:55" x14ac:dyDescent="0.25">
      <c r="AO599" s="231"/>
      <c r="AR599" s="235"/>
      <c r="AT599" s="235"/>
      <c r="AV599" s="232"/>
      <c r="AY599" s="235"/>
      <c r="BA599" s="235"/>
      <c r="BC599" s="232"/>
    </row>
    <row r="600" spans="41:55" x14ac:dyDescent="0.25">
      <c r="AO600" s="231"/>
      <c r="AR600" s="235"/>
      <c r="AT600" s="235"/>
      <c r="AV600" s="232"/>
      <c r="AY600" s="235"/>
      <c r="BA600" s="235"/>
      <c r="BC600" s="232"/>
    </row>
    <row r="601" spans="41:55" x14ac:dyDescent="0.25">
      <c r="AO601" s="231"/>
      <c r="AR601" s="235"/>
      <c r="AT601" s="235"/>
      <c r="AV601" s="232"/>
      <c r="AY601" s="235"/>
      <c r="BA601" s="235"/>
      <c r="BC601" s="232"/>
    </row>
    <row r="602" spans="41:55" x14ac:dyDescent="0.25">
      <c r="AO602" s="231"/>
      <c r="AR602" s="235"/>
      <c r="AT602" s="235"/>
      <c r="AV602" s="232"/>
      <c r="AY602" s="235"/>
      <c r="BA602" s="235"/>
      <c r="BC602" s="232"/>
    </row>
    <row r="603" spans="41:55" x14ac:dyDescent="0.25">
      <c r="AO603" s="231"/>
      <c r="AR603" s="235"/>
      <c r="AT603" s="235"/>
      <c r="AV603" s="232"/>
      <c r="AY603" s="235"/>
      <c r="BA603" s="235"/>
      <c r="BC603" s="232"/>
    </row>
    <row r="604" spans="41:55" x14ac:dyDescent="0.25">
      <c r="AO604" s="231"/>
      <c r="AR604" s="235"/>
      <c r="AT604" s="235"/>
      <c r="AV604" s="232"/>
      <c r="AY604" s="235"/>
      <c r="BA604" s="235"/>
      <c r="BC604" s="232"/>
    </row>
    <row r="605" spans="41:55" x14ac:dyDescent="0.25">
      <c r="AO605" s="231"/>
      <c r="AR605" s="235"/>
      <c r="AT605" s="235"/>
      <c r="AV605" s="232"/>
      <c r="AY605" s="235"/>
      <c r="BA605" s="235"/>
      <c r="BC605" s="232"/>
    </row>
    <row r="606" spans="41:55" x14ac:dyDescent="0.25">
      <c r="AO606" s="231"/>
      <c r="AR606" s="235"/>
      <c r="AT606" s="235"/>
      <c r="AV606" s="232"/>
      <c r="AY606" s="235"/>
      <c r="BA606" s="235"/>
      <c r="BC606" s="232"/>
    </row>
    <row r="607" spans="41:55" x14ac:dyDescent="0.25">
      <c r="AO607" s="231"/>
      <c r="AR607" s="235"/>
      <c r="AT607" s="235"/>
      <c r="AV607" s="232"/>
      <c r="AY607" s="235"/>
      <c r="BA607" s="235"/>
      <c r="BC607" s="232"/>
    </row>
    <row r="608" spans="41:55" x14ac:dyDescent="0.25">
      <c r="AO608" s="231"/>
      <c r="AR608" s="235"/>
      <c r="AT608" s="235"/>
      <c r="AV608" s="232"/>
      <c r="AY608" s="235"/>
      <c r="BA608" s="235"/>
      <c r="BC608" s="232"/>
    </row>
    <row r="609" spans="41:55" x14ac:dyDescent="0.25">
      <c r="AO609" s="231"/>
      <c r="AR609" s="235"/>
      <c r="AT609" s="235"/>
      <c r="AV609" s="232"/>
      <c r="AY609" s="235"/>
      <c r="BA609" s="235"/>
      <c r="BC609" s="232"/>
    </row>
    <row r="610" spans="41:55" x14ac:dyDescent="0.25">
      <c r="AO610" s="231"/>
      <c r="AR610" s="235"/>
      <c r="AT610" s="235"/>
      <c r="AV610" s="232"/>
      <c r="AY610" s="235"/>
      <c r="BA610" s="235"/>
      <c r="BC610" s="232"/>
    </row>
    <row r="611" spans="41:55" x14ac:dyDescent="0.25">
      <c r="AO611" s="231"/>
      <c r="AR611" s="235"/>
      <c r="AT611" s="235"/>
      <c r="AV611" s="232"/>
      <c r="AY611" s="235"/>
      <c r="BA611" s="235"/>
      <c r="BC611" s="232"/>
    </row>
    <row r="612" spans="41:55" x14ac:dyDescent="0.25">
      <c r="AO612" s="231"/>
      <c r="AR612" s="235"/>
      <c r="AT612" s="235"/>
      <c r="AV612" s="232"/>
      <c r="AY612" s="235"/>
      <c r="BA612" s="235"/>
      <c r="BC612" s="232"/>
    </row>
    <row r="613" spans="41:55" x14ac:dyDescent="0.25">
      <c r="AO613" s="231"/>
      <c r="AR613" s="235"/>
      <c r="AT613" s="235"/>
      <c r="AV613" s="232"/>
      <c r="AY613" s="235"/>
      <c r="BA613" s="235"/>
      <c r="BC613" s="232"/>
    </row>
    <row r="614" spans="41:55" x14ac:dyDescent="0.25">
      <c r="AO614" s="231"/>
      <c r="AR614" s="235"/>
      <c r="AT614" s="235"/>
      <c r="AV614" s="232"/>
      <c r="AY614" s="235"/>
      <c r="BA614" s="235"/>
      <c r="BC614" s="232"/>
    </row>
    <row r="615" spans="41:55" x14ac:dyDescent="0.25">
      <c r="AO615" s="231"/>
      <c r="AR615" s="235"/>
      <c r="AT615" s="235"/>
      <c r="AV615" s="232"/>
      <c r="AY615" s="235"/>
      <c r="BA615" s="235"/>
      <c r="BC615" s="232"/>
    </row>
    <row r="616" spans="41:55" x14ac:dyDescent="0.25">
      <c r="AO616" s="231"/>
      <c r="AR616" s="235"/>
      <c r="AT616" s="235"/>
      <c r="AV616" s="232"/>
      <c r="AY616" s="235"/>
      <c r="BA616" s="235"/>
      <c r="BC616" s="232"/>
    </row>
    <row r="617" spans="41:55" x14ac:dyDescent="0.25">
      <c r="AO617" s="231"/>
      <c r="AR617" s="235"/>
      <c r="AT617" s="235"/>
      <c r="AV617" s="232"/>
      <c r="AY617" s="235"/>
      <c r="BA617" s="235"/>
      <c r="BC617" s="232"/>
    </row>
    <row r="618" spans="41:55" x14ac:dyDescent="0.25">
      <c r="AO618" s="231"/>
      <c r="AR618" s="235"/>
      <c r="AT618" s="235"/>
      <c r="AV618" s="232"/>
      <c r="AY618" s="235"/>
      <c r="BA618" s="235"/>
      <c r="BC618" s="232"/>
    </row>
    <row r="619" spans="41:55" x14ac:dyDescent="0.25">
      <c r="AO619" s="231"/>
      <c r="AR619" s="235"/>
      <c r="AT619" s="235"/>
      <c r="AV619" s="232"/>
      <c r="AY619" s="235"/>
      <c r="BA619" s="235"/>
      <c r="BC619" s="232"/>
    </row>
    <row r="620" spans="41:55" x14ac:dyDescent="0.25">
      <c r="AO620" s="231"/>
      <c r="AR620" s="235"/>
      <c r="AT620" s="235"/>
      <c r="AV620" s="232"/>
      <c r="AY620" s="235"/>
      <c r="BA620" s="235"/>
      <c r="BC620" s="232"/>
    </row>
    <row r="621" spans="41:55" x14ac:dyDescent="0.25">
      <c r="AO621" s="231"/>
      <c r="AR621" s="235"/>
      <c r="AT621" s="235"/>
      <c r="AV621" s="232"/>
      <c r="AY621" s="235"/>
      <c r="BA621" s="235"/>
      <c r="BC621" s="232"/>
    </row>
    <row r="622" spans="41:55" x14ac:dyDescent="0.25">
      <c r="AO622" s="231"/>
      <c r="AR622" s="235"/>
      <c r="AT622" s="235"/>
      <c r="AV622" s="232"/>
      <c r="AY622" s="235"/>
      <c r="BA622" s="235"/>
      <c r="BC622" s="232"/>
    </row>
    <row r="623" spans="41:55" x14ac:dyDescent="0.25">
      <c r="AO623" s="231"/>
      <c r="AR623" s="235"/>
      <c r="AT623" s="235"/>
      <c r="AV623" s="232"/>
      <c r="AY623" s="235"/>
      <c r="BA623" s="235"/>
      <c r="BC623" s="232"/>
    </row>
    <row r="624" spans="41:55" x14ac:dyDescent="0.25">
      <c r="AO624" s="231"/>
      <c r="AR624" s="235"/>
      <c r="AT624" s="235"/>
      <c r="AV624" s="232"/>
      <c r="AY624" s="235"/>
      <c r="BA624" s="235"/>
      <c r="BC624" s="232"/>
    </row>
    <row r="625" spans="41:55" x14ac:dyDescent="0.25">
      <c r="AO625" s="231"/>
      <c r="AR625" s="235"/>
      <c r="AT625" s="235"/>
      <c r="AV625" s="232"/>
      <c r="AY625" s="235"/>
      <c r="BA625" s="235"/>
      <c r="BC625" s="232"/>
    </row>
    <row r="626" spans="41:55" x14ac:dyDescent="0.25">
      <c r="AO626" s="231"/>
      <c r="AR626" s="235"/>
      <c r="AT626" s="235"/>
      <c r="AV626" s="232"/>
      <c r="AY626" s="235"/>
      <c r="BA626" s="235"/>
      <c r="BC626" s="232"/>
    </row>
    <row r="627" spans="41:55" x14ac:dyDescent="0.25">
      <c r="AO627" s="231"/>
      <c r="AR627" s="235"/>
      <c r="AT627" s="235"/>
      <c r="AV627" s="232"/>
      <c r="AY627" s="235"/>
      <c r="BA627" s="235"/>
      <c r="BC627" s="232"/>
    </row>
    <row r="628" spans="41:55" x14ac:dyDescent="0.25">
      <c r="AO628" s="231"/>
      <c r="AR628" s="235"/>
      <c r="AT628" s="235"/>
      <c r="AV628" s="232"/>
      <c r="AY628" s="235"/>
      <c r="BA628" s="235"/>
      <c r="BC628" s="232"/>
    </row>
    <row r="629" spans="41:55" x14ac:dyDescent="0.25">
      <c r="AO629" s="231"/>
      <c r="AR629" s="235"/>
      <c r="AT629" s="235"/>
      <c r="AV629" s="232"/>
      <c r="AY629" s="235"/>
      <c r="BA629" s="235"/>
      <c r="BC629" s="232"/>
    </row>
    <row r="630" spans="41:55" x14ac:dyDescent="0.25">
      <c r="AO630" s="231"/>
      <c r="AR630" s="235"/>
      <c r="AT630" s="235"/>
      <c r="AV630" s="232"/>
      <c r="AY630" s="235"/>
      <c r="BA630" s="235"/>
      <c r="BC630" s="232"/>
    </row>
    <row r="631" spans="41:55" x14ac:dyDescent="0.25">
      <c r="AO631" s="231"/>
      <c r="AR631" s="235"/>
      <c r="AT631" s="235"/>
      <c r="AV631" s="232"/>
      <c r="AY631" s="235"/>
      <c r="BA631" s="235"/>
      <c r="BC631" s="232"/>
    </row>
    <row r="632" spans="41:55" x14ac:dyDescent="0.25">
      <c r="AO632" s="231"/>
      <c r="AR632" s="235"/>
      <c r="AT632" s="235"/>
      <c r="AV632" s="232"/>
      <c r="AY632" s="235"/>
      <c r="BA632" s="235"/>
      <c r="BC632" s="232"/>
    </row>
    <row r="633" spans="41:55" x14ac:dyDescent="0.25">
      <c r="AO633" s="231"/>
      <c r="AR633" s="235"/>
      <c r="AT633" s="235"/>
      <c r="AV633" s="232"/>
      <c r="AY633" s="235"/>
      <c r="BA633" s="235"/>
      <c r="BC633" s="232"/>
    </row>
    <row r="634" spans="41:55" x14ac:dyDescent="0.25">
      <c r="AO634" s="231"/>
      <c r="AR634" s="235"/>
      <c r="AT634" s="235"/>
      <c r="AV634" s="232"/>
      <c r="AY634" s="235"/>
      <c r="BA634" s="235"/>
      <c r="BC634" s="232"/>
    </row>
    <row r="635" spans="41:55" x14ac:dyDescent="0.25">
      <c r="AO635" s="231"/>
      <c r="AR635" s="235"/>
      <c r="AT635" s="235"/>
      <c r="AV635" s="232"/>
      <c r="AY635" s="235"/>
      <c r="BA635" s="235"/>
      <c r="BC635" s="232"/>
    </row>
    <row r="636" spans="41:55" x14ac:dyDescent="0.25">
      <c r="AO636" s="231"/>
      <c r="AR636" s="235"/>
      <c r="AT636" s="235"/>
      <c r="AV636" s="232"/>
      <c r="AY636" s="235"/>
      <c r="BA636" s="235"/>
      <c r="BC636" s="232"/>
    </row>
    <row r="637" spans="41:55" x14ac:dyDescent="0.25">
      <c r="AO637" s="231"/>
      <c r="AR637" s="235"/>
      <c r="AT637" s="235"/>
      <c r="AV637" s="232"/>
      <c r="AY637" s="235"/>
      <c r="BA637" s="235"/>
      <c r="BC637" s="232"/>
    </row>
    <row r="638" spans="41:55" x14ac:dyDescent="0.25">
      <c r="AO638" s="231"/>
      <c r="AR638" s="235"/>
      <c r="AT638" s="235"/>
      <c r="AV638" s="232"/>
      <c r="AY638" s="235"/>
      <c r="BA638" s="235"/>
      <c r="BC638" s="232"/>
    </row>
    <row r="639" spans="41:55" x14ac:dyDescent="0.25">
      <c r="AO639" s="231"/>
      <c r="AR639" s="235"/>
      <c r="AT639" s="235"/>
      <c r="AV639" s="232"/>
      <c r="AY639" s="235"/>
      <c r="BA639" s="235"/>
      <c r="BC639" s="232"/>
    </row>
    <row r="640" spans="41:55" x14ac:dyDescent="0.25">
      <c r="AO640" s="231"/>
      <c r="AR640" s="235"/>
      <c r="AT640" s="235"/>
      <c r="AV640" s="232"/>
      <c r="AY640" s="235"/>
      <c r="BA640" s="235"/>
      <c r="BC640" s="232"/>
    </row>
    <row r="641" spans="41:55" x14ac:dyDescent="0.25">
      <c r="AO641" s="231"/>
      <c r="AR641" s="235"/>
      <c r="AT641" s="235"/>
      <c r="AV641" s="232"/>
      <c r="AY641" s="235"/>
      <c r="BA641" s="235"/>
      <c r="BC641" s="232"/>
    </row>
    <row r="642" spans="41:55" x14ac:dyDescent="0.25">
      <c r="AO642" s="231"/>
      <c r="AR642" s="235"/>
      <c r="AT642" s="235"/>
      <c r="AV642" s="232"/>
      <c r="AY642" s="235"/>
      <c r="BA642" s="235"/>
      <c r="BC642" s="232"/>
    </row>
    <row r="643" spans="41:55" x14ac:dyDescent="0.25">
      <c r="AO643" s="231"/>
      <c r="AR643" s="235"/>
      <c r="AT643" s="235"/>
      <c r="AV643" s="232"/>
      <c r="AY643" s="235"/>
      <c r="BA643" s="235"/>
      <c r="BC643" s="232"/>
    </row>
    <row r="644" spans="41:55" x14ac:dyDescent="0.25">
      <c r="AO644" s="231"/>
      <c r="AR644" s="235"/>
      <c r="AT644" s="235"/>
      <c r="AV644" s="232"/>
      <c r="AY644" s="235"/>
      <c r="BA644" s="235"/>
      <c r="BC644" s="232"/>
    </row>
    <row r="645" spans="41:55" x14ac:dyDescent="0.25">
      <c r="AO645" s="231"/>
      <c r="AR645" s="235"/>
      <c r="AT645" s="235"/>
      <c r="AV645" s="232"/>
      <c r="AY645" s="235"/>
      <c r="BA645" s="235"/>
      <c r="BC645" s="232"/>
    </row>
    <row r="646" spans="41:55" x14ac:dyDescent="0.25">
      <c r="AO646" s="231"/>
      <c r="AR646" s="235"/>
      <c r="AT646" s="235"/>
      <c r="AV646" s="232"/>
      <c r="AY646" s="235"/>
      <c r="BA646" s="235"/>
      <c r="BC646" s="232"/>
    </row>
    <row r="647" spans="41:55" x14ac:dyDescent="0.25">
      <c r="AO647" s="231"/>
      <c r="AR647" s="235"/>
      <c r="AT647" s="235"/>
      <c r="AV647" s="232"/>
      <c r="AY647" s="235"/>
      <c r="BA647" s="235"/>
      <c r="BC647" s="232"/>
    </row>
    <row r="648" spans="41:55" x14ac:dyDescent="0.25">
      <c r="AO648" s="231"/>
      <c r="AR648" s="235"/>
      <c r="AT648" s="235"/>
      <c r="AV648" s="232"/>
      <c r="AY648" s="235"/>
      <c r="BA648" s="235"/>
      <c r="BC648" s="232"/>
    </row>
    <row r="649" spans="41:55" x14ac:dyDescent="0.25">
      <c r="AO649" s="231"/>
      <c r="AR649" s="235"/>
      <c r="AT649" s="235"/>
      <c r="AV649" s="232"/>
      <c r="AY649" s="235"/>
      <c r="BA649" s="235"/>
      <c r="BC649" s="232"/>
    </row>
    <row r="650" spans="41:55" x14ac:dyDescent="0.25">
      <c r="AO650" s="231"/>
      <c r="AR650" s="235"/>
      <c r="AT650" s="235"/>
      <c r="AV650" s="232"/>
      <c r="AY650" s="235"/>
      <c r="BA650" s="235"/>
      <c r="BC650" s="232"/>
    </row>
    <row r="651" spans="41:55" x14ac:dyDescent="0.25">
      <c r="AO651" s="231"/>
      <c r="AR651" s="235"/>
      <c r="AT651" s="235"/>
      <c r="AV651" s="232"/>
      <c r="AY651" s="235"/>
      <c r="BA651" s="235"/>
      <c r="BC651" s="232"/>
    </row>
    <row r="652" spans="41:55" x14ac:dyDescent="0.25">
      <c r="AO652" s="231"/>
      <c r="AR652" s="235"/>
      <c r="AT652" s="235"/>
      <c r="AV652" s="232"/>
      <c r="AY652" s="235"/>
      <c r="BA652" s="235"/>
      <c r="BC652" s="232"/>
    </row>
    <row r="653" spans="41:55" x14ac:dyDescent="0.25">
      <c r="AO653" s="231"/>
      <c r="AR653" s="235"/>
      <c r="AT653" s="235"/>
      <c r="AV653" s="232"/>
      <c r="AY653" s="235"/>
      <c r="BA653" s="235"/>
      <c r="BC653" s="232"/>
    </row>
    <row r="654" spans="41:55" x14ac:dyDescent="0.25">
      <c r="AO654" s="231"/>
      <c r="AR654" s="235"/>
      <c r="AT654" s="235"/>
      <c r="AV654" s="232"/>
      <c r="AY654" s="235"/>
      <c r="BA654" s="235"/>
      <c r="BC654" s="232"/>
    </row>
    <row r="655" spans="41:55" x14ac:dyDescent="0.25">
      <c r="AO655" s="231"/>
      <c r="AR655" s="235"/>
      <c r="AT655" s="235"/>
      <c r="AV655" s="232"/>
      <c r="AY655" s="235"/>
      <c r="BA655" s="235"/>
      <c r="BC655" s="232"/>
    </row>
    <row r="656" spans="41:55" x14ac:dyDescent="0.25">
      <c r="AO656" s="231"/>
      <c r="AR656" s="235"/>
      <c r="AT656" s="235"/>
      <c r="AV656" s="232"/>
      <c r="AY656" s="235"/>
      <c r="BA656" s="235"/>
      <c r="BC656" s="232"/>
    </row>
    <row r="657" spans="41:55" x14ac:dyDescent="0.25">
      <c r="AO657" s="231"/>
      <c r="AR657" s="235"/>
      <c r="AT657" s="235"/>
      <c r="AV657" s="232"/>
      <c r="AY657" s="235"/>
      <c r="BA657" s="235"/>
      <c r="BC657" s="232"/>
    </row>
    <row r="658" spans="41:55" x14ac:dyDescent="0.25">
      <c r="AO658" s="231"/>
      <c r="AR658" s="235"/>
      <c r="AT658" s="235"/>
      <c r="AV658" s="232"/>
      <c r="AY658" s="235"/>
      <c r="BA658" s="235"/>
      <c r="BC658" s="232"/>
    </row>
    <row r="659" spans="41:55" x14ac:dyDescent="0.25">
      <c r="AO659" s="231"/>
      <c r="AR659" s="235"/>
      <c r="AT659" s="235"/>
      <c r="AV659" s="232"/>
      <c r="AY659" s="235"/>
      <c r="BA659" s="235"/>
      <c r="BC659" s="232"/>
    </row>
    <row r="660" spans="41:55" x14ac:dyDescent="0.25">
      <c r="AO660" s="231"/>
      <c r="AR660" s="235"/>
      <c r="AT660" s="235"/>
      <c r="AV660" s="232"/>
      <c r="AY660" s="235"/>
      <c r="BA660" s="235"/>
      <c r="BC660" s="232"/>
    </row>
    <row r="661" spans="41:55" x14ac:dyDescent="0.25">
      <c r="AO661" s="231"/>
      <c r="AR661" s="235"/>
      <c r="AT661" s="235"/>
      <c r="AV661" s="232"/>
      <c r="AY661" s="235"/>
      <c r="BA661" s="235"/>
      <c r="BC661" s="232"/>
    </row>
    <row r="662" spans="41:55" x14ac:dyDescent="0.25">
      <c r="AO662" s="231"/>
      <c r="AR662" s="235"/>
      <c r="AT662" s="235"/>
      <c r="AV662" s="232"/>
      <c r="AY662" s="235"/>
      <c r="BA662" s="235"/>
      <c r="BC662" s="232"/>
    </row>
    <row r="663" spans="41:55" x14ac:dyDescent="0.25">
      <c r="AO663" s="231"/>
      <c r="AR663" s="235"/>
      <c r="AT663" s="235"/>
      <c r="AV663" s="232"/>
      <c r="AY663" s="235"/>
      <c r="BA663" s="235"/>
      <c r="BC663" s="232"/>
    </row>
    <row r="664" spans="41:55" x14ac:dyDescent="0.25">
      <c r="AO664" s="231"/>
      <c r="AR664" s="235"/>
      <c r="AT664" s="235"/>
      <c r="AV664" s="232"/>
      <c r="AY664" s="235"/>
      <c r="BA664" s="235"/>
      <c r="BC664" s="232"/>
    </row>
    <row r="665" spans="41:55" x14ac:dyDescent="0.25">
      <c r="AO665" s="231"/>
      <c r="AR665" s="235"/>
      <c r="AT665" s="235"/>
      <c r="AV665" s="232"/>
      <c r="AY665" s="235"/>
      <c r="BA665" s="235"/>
      <c r="BC665" s="232"/>
    </row>
    <row r="666" spans="41:55" x14ac:dyDescent="0.25">
      <c r="AO666" s="231"/>
      <c r="AR666" s="235"/>
      <c r="AT666" s="235"/>
      <c r="AV666" s="232"/>
      <c r="AY666" s="235"/>
      <c r="BA666" s="235"/>
      <c r="BC666" s="232"/>
    </row>
    <row r="667" spans="41:55" x14ac:dyDescent="0.25">
      <c r="AO667" s="231"/>
      <c r="AR667" s="235"/>
      <c r="AT667" s="235"/>
      <c r="AV667" s="232"/>
      <c r="AY667" s="235"/>
      <c r="BA667" s="235"/>
      <c r="BC667" s="232"/>
    </row>
    <row r="668" spans="41:55" x14ac:dyDescent="0.25">
      <c r="AO668" s="231"/>
      <c r="AR668" s="235"/>
      <c r="AT668" s="235"/>
      <c r="AV668" s="232"/>
      <c r="AY668" s="235"/>
      <c r="BA668" s="235"/>
      <c r="BC668" s="232"/>
    </row>
    <row r="669" spans="41:55" x14ac:dyDescent="0.25">
      <c r="AO669" s="231"/>
      <c r="AR669" s="235"/>
      <c r="AT669" s="235"/>
      <c r="AV669" s="232"/>
      <c r="AY669" s="235"/>
      <c r="BA669" s="235"/>
      <c r="BC669" s="232"/>
    </row>
    <row r="670" spans="41:55" x14ac:dyDescent="0.25">
      <c r="AO670" s="231"/>
      <c r="AR670" s="235"/>
      <c r="AT670" s="235"/>
      <c r="AV670" s="232"/>
      <c r="AY670" s="235"/>
      <c r="BA670" s="235"/>
      <c r="BC670" s="232"/>
    </row>
    <row r="671" spans="41:55" x14ac:dyDescent="0.25">
      <c r="AO671" s="231"/>
      <c r="AR671" s="235"/>
      <c r="AT671" s="235"/>
      <c r="AV671" s="232"/>
      <c r="AY671" s="235"/>
      <c r="BA671" s="235"/>
      <c r="BC671" s="232"/>
    </row>
    <row r="672" spans="41:55" x14ac:dyDescent="0.25">
      <c r="AO672" s="231"/>
      <c r="AR672" s="235"/>
      <c r="AT672" s="235"/>
      <c r="AV672" s="232"/>
      <c r="AY672" s="235"/>
      <c r="BA672" s="235"/>
      <c r="BC672" s="232"/>
    </row>
    <row r="673" spans="41:55" x14ac:dyDescent="0.25">
      <c r="AO673" s="231"/>
      <c r="AR673" s="235"/>
      <c r="AT673" s="235"/>
      <c r="AV673" s="232"/>
      <c r="AY673" s="235"/>
      <c r="BA673" s="235"/>
      <c r="BC673" s="232"/>
    </row>
    <row r="674" spans="41:55" x14ac:dyDescent="0.25">
      <c r="AO674" s="231"/>
      <c r="AR674" s="235"/>
      <c r="AT674" s="235"/>
      <c r="AV674" s="232"/>
      <c r="AY674" s="235"/>
      <c r="BA674" s="235"/>
      <c r="BC674" s="232"/>
    </row>
    <row r="675" spans="41:55" x14ac:dyDescent="0.25">
      <c r="AO675" s="231"/>
      <c r="AR675" s="235"/>
      <c r="AT675" s="235"/>
      <c r="AV675" s="232"/>
      <c r="AY675" s="235"/>
      <c r="BA675" s="235"/>
      <c r="BC675" s="232"/>
    </row>
    <row r="676" spans="41:55" x14ac:dyDescent="0.25">
      <c r="AO676" s="231"/>
      <c r="AR676" s="235"/>
      <c r="AT676" s="235"/>
      <c r="AV676" s="232"/>
      <c r="AY676" s="235"/>
      <c r="BA676" s="235"/>
      <c r="BC676" s="232"/>
    </row>
    <row r="677" spans="41:55" x14ac:dyDescent="0.25">
      <c r="AO677" s="231"/>
      <c r="AR677" s="235"/>
      <c r="AT677" s="235"/>
      <c r="AV677" s="232"/>
      <c r="AY677" s="235"/>
      <c r="BA677" s="235"/>
      <c r="BC677" s="232"/>
    </row>
    <row r="678" spans="41:55" x14ac:dyDescent="0.25">
      <c r="AO678" s="231"/>
      <c r="AR678" s="235"/>
      <c r="AT678" s="235"/>
      <c r="AV678" s="232"/>
      <c r="AY678" s="235"/>
      <c r="BA678" s="235"/>
      <c r="BC678" s="232"/>
    </row>
    <row r="679" spans="41:55" x14ac:dyDescent="0.25">
      <c r="AO679" s="231"/>
      <c r="AR679" s="235"/>
      <c r="AT679" s="235"/>
      <c r="AV679" s="232"/>
      <c r="AY679" s="235"/>
      <c r="BA679" s="235"/>
      <c r="BC679" s="232"/>
    </row>
    <row r="680" spans="41:55" x14ac:dyDescent="0.25">
      <c r="AO680" s="231"/>
      <c r="AR680" s="235"/>
      <c r="AT680" s="235"/>
      <c r="AV680" s="232"/>
      <c r="AY680" s="235"/>
      <c r="BA680" s="235"/>
      <c r="BC680" s="232"/>
    </row>
    <row r="681" spans="41:55" x14ac:dyDescent="0.25">
      <c r="AO681" s="231"/>
      <c r="AR681" s="235"/>
      <c r="AT681" s="235"/>
      <c r="AV681" s="232"/>
      <c r="AY681" s="235"/>
      <c r="BA681" s="235"/>
      <c r="BC681" s="232"/>
    </row>
    <row r="682" spans="41:55" x14ac:dyDescent="0.25">
      <c r="AO682" s="231"/>
      <c r="AR682" s="235"/>
      <c r="AT682" s="235"/>
      <c r="AV682" s="232"/>
      <c r="AY682" s="235"/>
      <c r="BA682" s="235"/>
      <c r="BC682" s="232"/>
    </row>
    <row r="683" spans="41:55" x14ac:dyDescent="0.25">
      <c r="AO683" s="231"/>
      <c r="AR683" s="235"/>
      <c r="AT683" s="235"/>
      <c r="AV683" s="232"/>
      <c r="AY683" s="235"/>
      <c r="BA683" s="235"/>
      <c r="BC683" s="232"/>
    </row>
    <row r="684" spans="41:55" x14ac:dyDescent="0.25">
      <c r="AO684" s="231"/>
      <c r="AR684" s="235"/>
      <c r="AT684" s="235"/>
      <c r="AV684" s="232"/>
      <c r="AY684" s="235"/>
      <c r="BA684" s="235"/>
      <c r="BC684" s="232"/>
    </row>
    <row r="685" spans="41:55" x14ac:dyDescent="0.25">
      <c r="AO685" s="231"/>
      <c r="AR685" s="235"/>
      <c r="AT685" s="235"/>
      <c r="AV685" s="232"/>
      <c r="AY685" s="235"/>
      <c r="BA685" s="235"/>
      <c r="BC685" s="232"/>
    </row>
    <row r="686" spans="41:55" x14ac:dyDescent="0.25">
      <c r="AO686" s="231"/>
      <c r="AR686" s="235"/>
      <c r="AT686" s="235"/>
      <c r="AV686" s="232"/>
      <c r="AY686" s="235"/>
      <c r="BA686" s="235"/>
      <c r="BC686" s="232"/>
    </row>
    <row r="687" spans="41:55" x14ac:dyDescent="0.25">
      <c r="AO687" s="231"/>
      <c r="AR687" s="235"/>
      <c r="AT687" s="235"/>
      <c r="AV687" s="232"/>
      <c r="AY687" s="235"/>
      <c r="BA687" s="235"/>
      <c r="BC687" s="232"/>
    </row>
    <row r="688" spans="41:55" x14ac:dyDescent="0.25">
      <c r="AO688" s="231"/>
      <c r="AR688" s="235"/>
      <c r="AT688" s="235"/>
      <c r="AV688" s="232"/>
      <c r="AY688" s="235"/>
      <c r="BA688" s="235"/>
      <c r="BC688" s="232"/>
    </row>
    <row r="689" spans="41:55" x14ac:dyDescent="0.25">
      <c r="AO689" s="231"/>
      <c r="AR689" s="235"/>
      <c r="AT689" s="235"/>
      <c r="AV689" s="232"/>
      <c r="AY689" s="235"/>
      <c r="BA689" s="235"/>
      <c r="BC689" s="232"/>
    </row>
    <row r="690" spans="41:55" x14ac:dyDescent="0.25">
      <c r="AO690" s="231"/>
      <c r="AR690" s="235"/>
      <c r="AT690" s="235"/>
      <c r="AV690" s="232"/>
      <c r="AY690" s="235"/>
      <c r="BA690" s="235"/>
      <c r="BC690" s="232"/>
    </row>
    <row r="691" spans="41:55" x14ac:dyDescent="0.25">
      <c r="AO691" s="231"/>
      <c r="AR691" s="235"/>
      <c r="AT691" s="235"/>
      <c r="AV691" s="232"/>
      <c r="AY691" s="235"/>
      <c r="BA691" s="235"/>
      <c r="BC691" s="232"/>
    </row>
    <row r="692" spans="41:55" x14ac:dyDescent="0.25">
      <c r="AO692" s="231"/>
      <c r="AR692" s="235"/>
      <c r="AT692" s="235"/>
      <c r="AV692" s="232"/>
      <c r="AY692" s="235"/>
      <c r="BA692" s="235"/>
      <c r="BC692" s="232"/>
    </row>
    <row r="693" spans="41:55" x14ac:dyDescent="0.25">
      <c r="AO693" s="231"/>
      <c r="AR693" s="235"/>
      <c r="AT693" s="235"/>
      <c r="AV693" s="232"/>
      <c r="AY693" s="235"/>
      <c r="BA693" s="235"/>
      <c r="BC693" s="232"/>
    </row>
    <row r="694" spans="41:55" x14ac:dyDescent="0.25">
      <c r="AO694" s="231"/>
      <c r="AR694" s="235"/>
      <c r="AT694" s="235"/>
      <c r="AV694" s="232"/>
      <c r="AY694" s="235"/>
      <c r="BA694" s="235"/>
      <c r="BC694" s="232"/>
    </row>
    <row r="695" spans="41:55" x14ac:dyDescent="0.25">
      <c r="AO695" s="231"/>
      <c r="AR695" s="235"/>
      <c r="AT695" s="235"/>
      <c r="AV695" s="232"/>
      <c r="AY695" s="235"/>
      <c r="BA695" s="235"/>
      <c r="BC695" s="232"/>
    </row>
    <row r="696" spans="41:55" x14ac:dyDescent="0.25">
      <c r="AO696" s="231"/>
      <c r="AR696" s="235"/>
      <c r="AT696" s="235"/>
      <c r="AV696" s="232"/>
      <c r="AY696" s="235"/>
      <c r="BA696" s="235"/>
      <c r="BC696" s="232"/>
    </row>
    <row r="697" spans="41:55" x14ac:dyDescent="0.25">
      <c r="AO697" s="231"/>
      <c r="AR697" s="235"/>
      <c r="AT697" s="235"/>
      <c r="AV697" s="232"/>
      <c r="AY697" s="235"/>
      <c r="BA697" s="235"/>
      <c r="BC697" s="232"/>
    </row>
    <row r="698" spans="41:55" x14ac:dyDescent="0.25">
      <c r="AO698" s="231"/>
      <c r="AR698" s="235"/>
      <c r="AT698" s="235"/>
      <c r="AV698" s="232"/>
      <c r="AY698" s="235"/>
      <c r="BA698" s="235"/>
      <c r="BC698" s="232"/>
    </row>
    <row r="699" spans="41:55" x14ac:dyDescent="0.25">
      <c r="AO699" s="231"/>
      <c r="AR699" s="235"/>
      <c r="AT699" s="235"/>
      <c r="AV699" s="232"/>
      <c r="AY699" s="235"/>
      <c r="BA699" s="235"/>
      <c r="BC699" s="232"/>
    </row>
    <row r="700" spans="41:55" x14ac:dyDescent="0.25">
      <c r="AO700" s="231"/>
      <c r="AR700" s="235"/>
      <c r="AT700" s="235"/>
      <c r="AV700" s="232"/>
      <c r="AY700" s="235"/>
      <c r="BA700" s="235"/>
      <c r="BC700" s="232"/>
    </row>
    <row r="701" spans="41:55" x14ac:dyDescent="0.25">
      <c r="AO701" s="231"/>
      <c r="AR701" s="235"/>
      <c r="AT701" s="235"/>
      <c r="AV701" s="232"/>
      <c r="AY701" s="235"/>
      <c r="BA701" s="235"/>
      <c r="BC701" s="232"/>
    </row>
    <row r="702" spans="41:55" x14ac:dyDescent="0.25">
      <c r="AO702" s="231"/>
      <c r="AR702" s="235"/>
      <c r="AT702" s="235"/>
      <c r="AV702" s="232"/>
      <c r="AY702" s="235"/>
      <c r="BA702" s="235"/>
      <c r="BC702" s="232"/>
    </row>
    <row r="703" spans="41:55" x14ac:dyDescent="0.25">
      <c r="AO703" s="231"/>
      <c r="AR703" s="235"/>
      <c r="AT703" s="235"/>
      <c r="AV703" s="232"/>
      <c r="AY703" s="235"/>
      <c r="BA703" s="235"/>
      <c r="BC703" s="232"/>
    </row>
    <row r="704" spans="41:55" x14ac:dyDescent="0.25">
      <c r="AO704" s="231"/>
      <c r="AR704" s="235"/>
      <c r="AT704" s="235"/>
      <c r="AV704" s="232"/>
      <c r="AY704" s="235"/>
      <c r="BA704" s="235"/>
      <c r="BC704" s="232"/>
    </row>
    <row r="705" spans="41:55" x14ac:dyDescent="0.25">
      <c r="AO705" s="231"/>
      <c r="AR705" s="235"/>
      <c r="AT705" s="235"/>
      <c r="AV705" s="232"/>
      <c r="AY705" s="235"/>
      <c r="BA705" s="235"/>
      <c r="BC705" s="232"/>
    </row>
    <row r="706" spans="41:55" x14ac:dyDescent="0.25">
      <c r="AO706" s="231"/>
      <c r="AR706" s="235"/>
      <c r="AT706" s="235"/>
      <c r="AV706" s="232"/>
      <c r="AY706" s="235"/>
      <c r="BA706" s="235"/>
      <c r="BC706" s="232"/>
    </row>
    <row r="707" spans="41:55" x14ac:dyDescent="0.25">
      <c r="AO707" s="231"/>
      <c r="AR707" s="235"/>
      <c r="AT707" s="235"/>
      <c r="AV707" s="232"/>
      <c r="AY707" s="235"/>
      <c r="BA707" s="235"/>
      <c r="BC707" s="232"/>
    </row>
    <row r="708" spans="41:55" x14ac:dyDescent="0.25">
      <c r="AO708" s="231"/>
      <c r="AR708" s="235"/>
      <c r="AT708" s="235"/>
      <c r="AV708" s="232"/>
      <c r="AY708" s="235"/>
      <c r="BA708" s="235"/>
      <c r="BC708" s="232"/>
    </row>
    <row r="709" spans="41:55" x14ac:dyDescent="0.25">
      <c r="AO709" s="231"/>
      <c r="AR709" s="235"/>
      <c r="AT709" s="235"/>
      <c r="AV709" s="232"/>
      <c r="AY709" s="235"/>
      <c r="BA709" s="235"/>
      <c r="BC709" s="232"/>
    </row>
    <row r="710" spans="41:55" x14ac:dyDescent="0.25">
      <c r="AO710" s="231"/>
      <c r="AR710" s="235"/>
      <c r="AT710" s="235"/>
      <c r="AV710" s="232"/>
      <c r="AY710" s="235"/>
      <c r="BA710" s="235"/>
      <c r="BC710" s="232"/>
    </row>
    <row r="711" spans="41:55" x14ac:dyDescent="0.25">
      <c r="AO711" s="231"/>
      <c r="AR711" s="235"/>
      <c r="AT711" s="235"/>
      <c r="AV711" s="232"/>
      <c r="AY711" s="235"/>
      <c r="BA711" s="235"/>
      <c r="BC711" s="232"/>
    </row>
    <row r="712" spans="41:55" x14ac:dyDescent="0.25">
      <c r="AO712" s="231"/>
      <c r="AR712" s="235"/>
      <c r="AT712" s="235"/>
      <c r="AV712" s="232"/>
      <c r="AY712" s="235"/>
      <c r="BA712" s="235"/>
      <c r="BC712" s="232"/>
    </row>
    <row r="713" spans="41:55" x14ac:dyDescent="0.25">
      <c r="AO713" s="231"/>
      <c r="AR713" s="235"/>
      <c r="AT713" s="235"/>
      <c r="AV713" s="232"/>
      <c r="AY713" s="235"/>
      <c r="BA713" s="235"/>
      <c r="BC713" s="232"/>
    </row>
    <row r="714" spans="41:55" x14ac:dyDescent="0.25">
      <c r="AO714" s="231"/>
      <c r="AR714" s="235"/>
      <c r="AT714" s="235"/>
      <c r="AV714" s="232"/>
      <c r="AY714" s="235"/>
      <c r="BA714" s="235"/>
      <c r="BC714" s="232"/>
    </row>
    <row r="715" spans="41:55" x14ac:dyDescent="0.25">
      <c r="AO715" s="231"/>
      <c r="AR715" s="235"/>
      <c r="AT715" s="235"/>
      <c r="AV715" s="232"/>
      <c r="AY715" s="235"/>
      <c r="BA715" s="235"/>
      <c r="BC715" s="232"/>
    </row>
    <row r="716" spans="41:55" x14ac:dyDescent="0.25">
      <c r="AO716" s="231"/>
      <c r="AR716" s="235"/>
      <c r="AT716" s="235"/>
      <c r="AV716" s="232"/>
      <c r="AY716" s="235"/>
      <c r="BA716" s="235"/>
      <c r="BC716" s="232"/>
    </row>
    <row r="717" spans="41:55" x14ac:dyDescent="0.25">
      <c r="AO717" s="231"/>
      <c r="AR717" s="235"/>
      <c r="AT717" s="235"/>
      <c r="AV717" s="232"/>
      <c r="AY717" s="235"/>
      <c r="BA717" s="235"/>
      <c r="BC717" s="232"/>
    </row>
    <row r="718" spans="41:55" x14ac:dyDescent="0.25">
      <c r="AO718" s="231"/>
      <c r="AR718" s="235"/>
      <c r="AT718" s="235"/>
      <c r="AV718" s="232"/>
      <c r="AY718" s="235"/>
      <c r="BA718" s="235"/>
      <c r="BC718" s="232"/>
    </row>
    <row r="719" spans="41:55" x14ac:dyDescent="0.25">
      <c r="AO719" s="231"/>
      <c r="AR719" s="235"/>
      <c r="AT719" s="235"/>
      <c r="AV719" s="232"/>
      <c r="AY719" s="235"/>
      <c r="BA719" s="235"/>
      <c r="BC719" s="232"/>
    </row>
    <row r="720" spans="41:55" x14ac:dyDescent="0.25">
      <c r="AO720" s="231"/>
      <c r="AR720" s="235"/>
      <c r="AT720" s="235"/>
      <c r="AV720" s="232"/>
      <c r="AY720" s="235"/>
      <c r="BA720" s="235"/>
      <c r="BC720" s="232"/>
    </row>
    <row r="721" spans="41:55" x14ac:dyDescent="0.25">
      <c r="AO721" s="231"/>
      <c r="AR721" s="235"/>
      <c r="AT721" s="235"/>
      <c r="AV721" s="232"/>
      <c r="AY721" s="235"/>
      <c r="BA721" s="235"/>
      <c r="BC721" s="232"/>
    </row>
    <row r="722" spans="41:55" x14ac:dyDescent="0.25">
      <c r="AO722" s="231"/>
      <c r="AR722" s="235"/>
      <c r="AT722" s="235"/>
      <c r="AV722" s="232"/>
      <c r="AY722" s="235"/>
      <c r="BA722" s="235"/>
      <c r="BC722" s="232"/>
    </row>
    <row r="723" spans="41:55" x14ac:dyDescent="0.25">
      <c r="AO723" s="231"/>
      <c r="AR723" s="235"/>
      <c r="AT723" s="235"/>
      <c r="AV723" s="232"/>
      <c r="AY723" s="235"/>
      <c r="BA723" s="235"/>
      <c r="BC723" s="232"/>
    </row>
    <row r="724" spans="41:55" x14ac:dyDescent="0.25">
      <c r="AO724" s="231"/>
      <c r="AR724" s="235"/>
      <c r="AT724" s="235"/>
      <c r="AV724" s="232"/>
      <c r="AY724" s="235"/>
      <c r="BA724" s="235"/>
      <c r="BC724" s="232"/>
    </row>
    <row r="725" spans="41:55" x14ac:dyDescent="0.25">
      <c r="AO725" s="231"/>
      <c r="AR725" s="235"/>
      <c r="AT725" s="235"/>
      <c r="AV725" s="232"/>
      <c r="AY725" s="235"/>
      <c r="BA725" s="235"/>
      <c r="BC725" s="232"/>
    </row>
    <row r="726" spans="41:55" x14ac:dyDescent="0.25">
      <c r="AO726" s="231"/>
      <c r="AR726" s="235"/>
      <c r="AT726" s="235"/>
      <c r="AV726" s="232"/>
      <c r="AY726" s="235"/>
      <c r="BA726" s="235"/>
      <c r="BC726" s="232"/>
    </row>
    <row r="727" spans="41:55" x14ac:dyDescent="0.25">
      <c r="AO727" s="231"/>
      <c r="AR727" s="235"/>
      <c r="AT727" s="235"/>
      <c r="AV727" s="232"/>
      <c r="AY727" s="235"/>
      <c r="BA727" s="235"/>
      <c r="BC727" s="232"/>
    </row>
    <row r="728" spans="41:55" x14ac:dyDescent="0.25">
      <c r="AO728" s="231"/>
      <c r="AR728" s="235"/>
      <c r="AT728" s="235"/>
      <c r="AV728" s="232"/>
      <c r="AY728" s="235"/>
      <c r="BA728" s="235"/>
      <c r="BC728" s="232"/>
    </row>
    <row r="729" spans="41:55" x14ac:dyDescent="0.25">
      <c r="AO729" s="231"/>
      <c r="AR729" s="235"/>
      <c r="AT729" s="235"/>
      <c r="AV729" s="232"/>
      <c r="AY729" s="235"/>
      <c r="BA729" s="235"/>
      <c r="BC729" s="232"/>
    </row>
    <row r="730" spans="41:55" x14ac:dyDescent="0.25">
      <c r="AO730" s="231"/>
      <c r="AR730" s="235"/>
      <c r="AT730" s="235"/>
      <c r="AV730" s="232"/>
      <c r="AY730" s="235"/>
      <c r="BA730" s="235"/>
      <c r="BC730" s="232"/>
    </row>
    <row r="731" spans="41:55" x14ac:dyDescent="0.25">
      <c r="AO731" s="231"/>
      <c r="AR731" s="235"/>
      <c r="AT731" s="235"/>
      <c r="AV731" s="232"/>
      <c r="AY731" s="235"/>
      <c r="BA731" s="235"/>
      <c r="BC731" s="232"/>
    </row>
    <row r="732" spans="41:55" x14ac:dyDescent="0.25">
      <c r="AO732" s="231"/>
      <c r="AR732" s="235"/>
      <c r="AT732" s="235"/>
      <c r="AV732" s="232"/>
      <c r="AY732" s="235"/>
      <c r="BA732" s="235"/>
      <c r="BC732" s="232"/>
    </row>
    <row r="733" spans="41:55" x14ac:dyDescent="0.25">
      <c r="AO733" s="231"/>
      <c r="AR733" s="235"/>
      <c r="AT733" s="235"/>
      <c r="AV733" s="232"/>
      <c r="AY733" s="235"/>
      <c r="BA733" s="235"/>
      <c r="BC733" s="232"/>
    </row>
    <row r="734" spans="41:55" x14ac:dyDescent="0.25">
      <c r="AO734" s="231"/>
      <c r="AR734" s="235"/>
      <c r="AT734" s="235"/>
      <c r="AV734" s="232"/>
      <c r="AY734" s="235"/>
      <c r="BA734" s="235"/>
      <c r="BC734" s="232"/>
    </row>
    <row r="735" spans="41:55" x14ac:dyDescent="0.25">
      <c r="AO735" s="231"/>
      <c r="AR735" s="235"/>
      <c r="AT735" s="235"/>
      <c r="AV735" s="232"/>
      <c r="AY735" s="235"/>
      <c r="BA735" s="235"/>
      <c r="BC735" s="232"/>
    </row>
    <row r="736" spans="41:55" x14ac:dyDescent="0.25">
      <c r="AO736" s="231"/>
      <c r="AR736" s="235"/>
      <c r="AT736" s="235"/>
      <c r="AV736" s="232"/>
      <c r="AY736" s="235"/>
      <c r="BA736" s="235"/>
      <c r="BC736" s="232"/>
    </row>
    <row r="737" spans="41:55" x14ac:dyDescent="0.25">
      <c r="AO737" s="231"/>
      <c r="AR737" s="235"/>
      <c r="AT737" s="235"/>
      <c r="AV737" s="232"/>
      <c r="AY737" s="235"/>
      <c r="BA737" s="235"/>
      <c r="BC737" s="232"/>
    </row>
    <row r="738" spans="41:55" x14ac:dyDescent="0.25">
      <c r="AO738" s="231"/>
      <c r="AR738" s="235"/>
      <c r="AT738" s="235"/>
      <c r="AV738" s="232"/>
      <c r="AY738" s="235"/>
      <c r="BA738" s="235"/>
      <c r="BC738" s="232"/>
    </row>
    <row r="739" spans="41:55" x14ac:dyDescent="0.25">
      <c r="AO739" s="231"/>
      <c r="AR739" s="235"/>
      <c r="AT739" s="235"/>
      <c r="AV739" s="232"/>
      <c r="AY739" s="235"/>
      <c r="BA739" s="235"/>
      <c r="BC739" s="232"/>
    </row>
    <row r="740" spans="41:55" x14ac:dyDescent="0.25">
      <c r="AO740" s="231"/>
      <c r="AR740" s="235"/>
      <c r="AT740" s="235"/>
      <c r="AV740" s="232"/>
      <c r="AY740" s="235"/>
      <c r="BA740" s="235"/>
      <c r="BC740" s="232"/>
    </row>
    <row r="741" spans="41:55" x14ac:dyDescent="0.25">
      <c r="AO741" s="231"/>
      <c r="AR741" s="235"/>
      <c r="AT741" s="235"/>
      <c r="AV741" s="232"/>
      <c r="AY741" s="235"/>
      <c r="BA741" s="235"/>
      <c r="BC741" s="232"/>
    </row>
    <row r="742" spans="41:55" x14ac:dyDescent="0.25">
      <c r="AO742" s="231"/>
      <c r="AR742" s="235"/>
      <c r="AT742" s="235"/>
      <c r="AV742" s="232"/>
      <c r="AY742" s="235"/>
      <c r="BA742" s="235"/>
      <c r="BC742" s="232"/>
    </row>
    <row r="743" spans="41:55" x14ac:dyDescent="0.25">
      <c r="AO743" s="231"/>
      <c r="AR743" s="235"/>
      <c r="AT743" s="235"/>
      <c r="AV743" s="232"/>
      <c r="AY743" s="235"/>
      <c r="BA743" s="235"/>
      <c r="BC743" s="232"/>
    </row>
    <row r="744" spans="41:55" x14ac:dyDescent="0.25">
      <c r="AO744" s="231"/>
      <c r="AR744" s="235"/>
      <c r="AT744" s="235"/>
      <c r="AV744" s="232"/>
      <c r="AY744" s="235"/>
      <c r="BA744" s="235"/>
      <c r="BC744" s="232"/>
    </row>
    <row r="745" spans="41:55" x14ac:dyDescent="0.25">
      <c r="AO745" s="231"/>
      <c r="AR745" s="235"/>
      <c r="AT745" s="235"/>
      <c r="AV745" s="232"/>
      <c r="AY745" s="235"/>
      <c r="BA745" s="235"/>
      <c r="BC745" s="232"/>
    </row>
    <row r="746" spans="41:55" x14ac:dyDescent="0.25">
      <c r="AO746" s="231"/>
      <c r="AR746" s="235"/>
      <c r="AT746" s="235"/>
      <c r="AV746" s="232"/>
      <c r="AY746" s="235"/>
      <c r="BA746" s="235"/>
      <c r="BC746" s="232"/>
    </row>
    <row r="747" spans="41:55" x14ac:dyDescent="0.25">
      <c r="AO747" s="231"/>
      <c r="AR747" s="235"/>
      <c r="AT747" s="235"/>
      <c r="AV747" s="232"/>
      <c r="AY747" s="235"/>
      <c r="BA747" s="235"/>
      <c r="BC747" s="232"/>
    </row>
    <row r="748" spans="41:55" x14ac:dyDescent="0.25">
      <c r="AO748" s="231"/>
      <c r="AR748" s="235"/>
      <c r="AT748" s="235"/>
      <c r="AV748" s="232"/>
      <c r="AY748" s="235"/>
      <c r="BA748" s="235"/>
      <c r="BC748" s="232"/>
    </row>
    <row r="749" spans="41:55" x14ac:dyDescent="0.25">
      <c r="AO749" s="231"/>
      <c r="AR749" s="235"/>
      <c r="AT749" s="235"/>
      <c r="AV749" s="232"/>
      <c r="AY749" s="235"/>
      <c r="BA749" s="235"/>
      <c r="BC749" s="232"/>
    </row>
    <row r="750" spans="41:55" x14ac:dyDescent="0.25">
      <c r="AO750" s="231"/>
      <c r="AR750" s="235"/>
      <c r="AT750" s="235"/>
      <c r="AV750" s="232"/>
      <c r="AY750" s="235"/>
      <c r="BA750" s="235"/>
      <c r="BC750" s="232"/>
    </row>
    <row r="751" spans="41:55" x14ac:dyDescent="0.25">
      <c r="AO751" s="231"/>
      <c r="AR751" s="235"/>
      <c r="AT751" s="235"/>
      <c r="AV751" s="232"/>
      <c r="AY751" s="235"/>
      <c r="BA751" s="235"/>
      <c r="BC751" s="232"/>
    </row>
    <row r="752" spans="41:55" x14ac:dyDescent="0.25">
      <c r="AO752" s="231"/>
      <c r="AR752" s="235"/>
      <c r="AT752" s="235"/>
      <c r="AV752" s="232"/>
      <c r="AY752" s="235"/>
      <c r="BA752" s="235"/>
      <c r="BC752" s="232"/>
    </row>
    <row r="753" spans="41:55" x14ac:dyDescent="0.25">
      <c r="AO753" s="231"/>
      <c r="AR753" s="235"/>
      <c r="AT753" s="235"/>
      <c r="AV753" s="232"/>
      <c r="AY753" s="235"/>
      <c r="BA753" s="235"/>
      <c r="BC753" s="232"/>
    </row>
    <row r="754" spans="41:55" x14ac:dyDescent="0.25">
      <c r="AO754" s="231"/>
      <c r="AR754" s="235"/>
      <c r="AT754" s="235"/>
      <c r="AV754" s="232"/>
      <c r="AY754" s="235"/>
      <c r="BA754" s="235"/>
      <c r="BC754" s="232"/>
    </row>
    <row r="755" spans="41:55" x14ac:dyDescent="0.25">
      <c r="AO755" s="231"/>
      <c r="AR755" s="235"/>
      <c r="AT755" s="235"/>
      <c r="AV755" s="232"/>
      <c r="AY755" s="235"/>
      <c r="BA755" s="235"/>
      <c r="BC755" s="232"/>
    </row>
    <row r="756" spans="41:55" x14ac:dyDescent="0.25">
      <c r="AO756" s="231"/>
      <c r="AR756" s="235"/>
      <c r="AT756" s="235"/>
      <c r="AV756" s="232"/>
      <c r="AY756" s="235"/>
      <c r="BA756" s="235"/>
      <c r="BC756" s="232"/>
    </row>
    <row r="757" spans="41:55" x14ac:dyDescent="0.25">
      <c r="AO757" s="231"/>
      <c r="AR757" s="235"/>
      <c r="AT757" s="235"/>
      <c r="AV757" s="232"/>
      <c r="AY757" s="235"/>
      <c r="BA757" s="235"/>
      <c r="BC757" s="232"/>
    </row>
    <row r="758" spans="41:55" x14ac:dyDescent="0.25">
      <c r="AO758" s="231"/>
      <c r="AR758" s="235"/>
      <c r="AT758" s="235"/>
      <c r="AV758" s="232"/>
      <c r="AY758" s="235"/>
      <c r="BA758" s="235"/>
      <c r="BC758" s="232"/>
    </row>
    <row r="759" spans="41:55" x14ac:dyDescent="0.25">
      <c r="AO759" s="231"/>
      <c r="AR759" s="235"/>
      <c r="AT759" s="235"/>
      <c r="AV759" s="232"/>
      <c r="AY759" s="235"/>
      <c r="BA759" s="235"/>
      <c r="BC759" s="232"/>
    </row>
    <row r="760" spans="41:55" x14ac:dyDescent="0.25">
      <c r="AO760" s="231"/>
      <c r="AR760" s="235"/>
      <c r="AT760" s="235"/>
      <c r="AV760" s="232"/>
      <c r="AY760" s="235"/>
      <c r="BA760" s="235"/>
      <c r="BC760" s="232"/>
    </row>
    <row r="761" spans="41:55" x14ac:dyDescent="0.25">
      <c r="AO761" s="231"/>
      <c r="AR761" s="235"/>
      <c r="AT761" s="235"/>
      <c r="AV761" s="232"/>
      <c r="AY761" s="235"/>
      <c r="BA761" s="235"/>
      <c r="BC761" s="232"/>
    </row>
    <row r="762" spans="41:55" x14ac:dyDescent="0.25">
      <c r="AO762" s="231"/>
      <c r="AR762" s="235"/>
      <c r="AT762" s="235"/>
      <c r="AV762" s="232"/>
      <c r="AY762" s="235"/>
      <c r="BA762" s="235"/>
      <c r="BC762" s="232"/>
    </row>
    <row r="763" spans="41:55" x14ac:dyDescent="0.25">
      <c r="AO763" s="231"/>
      <c r="AR763" s="235"/>
      <c r="AT763" s="235"/>
      <c r="AV763" s="232"/>
      <c r="AY763" s="235"/>
      <c r="BA763" s="235"/>
      <c r="BC763" s="232"/>
    </row>
    <row r="764" spans="41:55" x14ac:dyDescent="0.25">
      <c r="AO764" s="231"/>
      <c r="AR764" s="235"/>
      <c r="AT764" s="235"/>
      <c r="AV764" s="232"/>
      <c r="AY764" s="235"/>
      <c r="BA764" s="235"/>
      <c r="BC764" s="232"/>
    </row>
    <row r="765" spans="41:55" x14ac:dyDescent="0.25">
      <c r="AO765" s="231"/>
      <c r="AR765" s="235"/>
      <c r="AT765" s="235"/>
      <c r="AV765" s="232"/>
      <c r="AY765" s="235"/>
      <c r="BA765" s="235"/>
      <c r="BC765" s="232"/>
    </row>
    <row r="766" spans="41:55" x14ac:dyDescent="0.25">
      <c r="AO766" s="231"/>
      <c r="AR766" s="235"/>
      <c r="AT766" s="235"/>
      <c r="AV766" s="232"/>
      <c r="AY766" s="235"/>
      <c r="BA766" s="235"/>
      <c r="BC766" s="232"/>
    </row>
    <row r="767" spans="41:55" x14ac:dyDescent="0.25">
      <c r="AO767" s="231"/>
      <c r="AR767" s="235"/>
      <c r="AT767" s="235"/>
      <c r="AV767" s="232"/>
      <c r="AY767" s="235"/>
      <c r="BA767" s="235"/>
      <c r="BC767" s="232"/>
    </row>
    <row r="768" spans="41:55" x14ac:dyDescent="0.25">
      <c r="AO768" s="231"/>
      <c r="AR768" s="235"/>
      <c r="AT768" s="235"/>
      <c r="AV768" s="232"/>
      <c r="AY768" s="235"/>
      <c r="BA768" s="235"/>
      <c r="BC768" s="232"/>
    </row>
    <row r="769" spans="41:55" x14ac:dyDescent="0.25">
      <c r="AO769" s="231"/>
      <c r="AR769" s="235"/>
      <c r="AT769" s="235"/>
      <c r="AV769" s="232"/>
      <c r="AY769" s="235"/>
      <c r="BA769" s="235"/>
      <c r="BC769" s="232"/>
    </row>
    <row r="770" spans="41:55" x14ac:dyDescent="0.25">
      <c r="AO770" s="231"/>
      <c r="AR770" s="235"/>
      <c r="AT770" s="235"/>
      <c r="AV770" s="232"/>
      <c r="AY770" s="235"/>
      <c r="BA770" s="235"/>
      <c r="BC770" s="232"/>
    </row>
    <row r="771" spans="41:55" x14ac:dyDescent="0.25">
      <c r="AO771" s="231"/>
      <c r="AR771" s="235"/>
      <c r="AT771" s="235"/>
      <c r="AV771" s="232"/>
      <c r="AY771" s="235"/>
      <c r="BA771" s="235"/>
      <c r="BC771" s="232"/>
    </row>
    <row r="772" spans="41:55" x14ac:dyDescent="0.25">
      <c r="AO772" s="231"/>
      <c r="AR772" s="235"/>
      <c r="AT772" s="235"/>
      <c r="AV772" s="232"/>
      <c r="AY772" s="235"/>
      <c r="BA772" s="235"/>
      <c r="BC772" s="232"/>
    </row>
    <row r="773" spans="41:55" x14ac:dyDescent="0.25">
      <c r="AO773" s="231"/>
      <c r="AR773" s="235"/>
      <c r="AT773" s="235"/>
      <c r="AV773" s="232"/>
      <c r="AY773" s="235"/>
      <c r="BA773" s="235"/>
      <c r="BC773" s="232"/>
    </row>
    <row r="774" spans="41:55" x14ac:dyDescent="0.25">
      <c r="AO774" s="231"/>
      <c r="AR774" s="235"/>
      <c r="AT774" s="235"/>
      <c r="AV774" s="232"/>
      <c r="AY774" s="235"/>
      <c r="BA774" s="235"/>
      <c r="BC774" s="232"/>
    </row>
    <row r="775" spans="41:55" x14ac:dyDescent="0.25">
      <c r="AO775" s="231"/>
      <c r="AR775" s="235"/>
      <c r="AT775" s="235"/>
      <c r="AV775" s="232"/>
      <c r="AY775" s="235"/>
      <c r="BA775" s="235"/>
      <c r="BC775" s="232"/>
    </row>
    <row r="776" spans="41:55" x14ac:dyDescent="0.25">
      <c r="AO776" s="231"/>
      <c r="AR776" s="235"/>
      <c r="AT776" s="235"/>
      <c r="AV776" s="232"/>
      <c r="AY776" s="235"/>
      <c r="BA776" s="235"/>
      <c r="BC776" s="232"/>
    </row>
    <row r="777" spans="41:55" x14ac:dyDescent="0.25">
      <c r="AO777" s="231"/>
      <c r="AR777" s="235"/>
      <c r="AT777" s="235"/>
      <c r="AV777" s="232"/>
      <c r="AY777" s="235"/>
      <c r="BA777" s="235"/>
      <c r="BC777" s="232"/>
    </row>
    <row r="778" spans="41:55" x14ac:dyDescent="0.25">
      <c r="AO778" s="231"/>
      <c r="AR778" s="235"/>
      <c r="AT778" s="235"/>
      <c r="AV778" s="232"/>
      <c r="AY778" s="235"/>
      <c r="BA778" s="235"/>
      <c r="BC778" s="232"/>
    </row>
    <row r="779" spans="41:55" x14ac:dyDescent="0.25">
      <c r="AO779" s="231"/>
      <c r="AR779" s="235"/>
      <c r="AT779" s="235"/>
      <c r="AV779" s="232"/>
      <c r="AY779" s="235"/>
      <c r="BA779" s="235"/>
      <c r="BC779" s="232"/>
    </row>
    <row r="780" spans="41:55" x14ac:dyDescent="0.25">
      <c r="AO780" s="231"/>
      <c r="AR780" s="235"/>
      <c r="AT780" s="235"/>
      <c r="AV780" s="232"/>
      <c r="AY780" s="235"/>
      <c r="BA780" s="235"/>
      <c r="BC780" s="232"/>
    </row>
    <row r="781" spans="41:55" x14ac:dyDescent="0.25">
      <c r="AO781" s="231"/>
      <c r="AR781" s="235"/>
      <c r="AT781" s="235"/>
      <c r="AV781" s="232"/>
      <c r="AY781" s="235"/>
      <c r="BA781" s="235"/>
      <c r="BC781" s="232"/>
    </row>
    <row r="782" spans="41:55" x14ac:dyDescent="0.25">
      <c r="AO782" s="231"/>
      <c r="AR782" s="235"/>
      <c r="AT782" s="235"/>
      <c r="AV782" s="232"/>
      <c r="AY782" s="235"/>
      <c r="BA782" s="235"/>
      <c r="BC782" s="232"/>
    </row>
    <row r="783" spans="41:55" x14ac:dyDescent="0.25">
      <c r="AO783" s="231"/>
      <c r="AR783" s="235"/>
      <c r="AT783" s="235"/>
      <c r="AV783" s="232"/>
      <c r="AY783" s="235"/>
      <c r="BA783" s="235"/>
      <c r="BC783" s="232"/>
    </row>
    <row r="784" spans="41:55" x14ac:dyDescent="0.25">
      <c r="AO784" s="231"/>
      <c r="AR784" s="235"/>
      <c r="AT784" s="235"/>
      <c r="AV784" s="232"/>
      <c r="AY784" s="235"/>
      <c r="BA784" s="235"/>
      <c r="BC784" s="232"/>
    </row>
    <row r="785" spans="41:55" x14ac:dyDescent="0.25">
      <c r="AO785" s="231"/>
      <c r="AR785" s="235"/>
      <c r="AT785" s="235"/>
      <c r="AV785" s="232"/>
      <c r="AY785" s="235"/>
      <c r="BA785" s="235"/>
      <c r="BC785" s="232"/>
    </row>
    <row r="786" spans="41:55" x14ac:dyDescent="0.25">
      <c r="AO786" s="231"/>
      <c r="AR786" s="235"/>
      <c r="AT786" s="235"/>
      <c r="AV786" s="232"/>
      <c r="AY786" s="235"/>
      <c r="BA786" s="235"/>
      <c r="BC786" s="232"/>
    </row>
    <row r="787" spans="41:55" x14ac:dyDescent="0.25">
      <c r="AO787" s="231"/>
      <c r="AR787" s="235"/>
      <c r="AT787" s="235"/>
      <c r="AV787" s="232"/>
      <c r="AY787" s="235"/>
      <c r="BA787" s="235"/>
      <c r="BC787" s="232"/>
    </row>
    <row r="788" spans="41:55" x14ac:dyDescent="0.25">
      <c r="AO788" s="231"/>
      <c r="AR788" s="235"/>
      <c r="AT788" s="235"/>
      <c r="AV788" s="232"/>
      <c r="AY788" s="235"/>
      <c r="BA788" s="235"/>
      <c r="BC788" s="232"/>
    </row>
    <row r="789" spans="41:55" x14ac:dyDescent="0.25">
      <c r="AO789" s="231"/>
      <c r="AR789" s="235"/>
      <c r="AT789" s="235"/>
      <c r="AV789" s="232"/>
      <c r="AY789" s="235"/>
      <c r="BA789" s="235"/>
      <c r="BC789" s="232"/>
    </row>
    <row r="790" spans="41:55" x14ac:dyDescent="0.25">
      <c r="AO790" s="231"/>
      <c r="AR790" s="235"/>
      <c r="AT790" s="235"/>
      <c r="AV790" s="232"/>
      <c r="AY790" s="235"/>
      <c r="BA790" s="235"/>
      <c r="BC790" s="232"/>
    </row>
    <row r="791" spans="41:55" x14ac:dyDescent="0.25">
      <c r="AO791" s="231"/>
      <c r="AR791" s="235"/>
      <c r="AT791" s="235"/>
      <c r="AV791" s="232"/>
      <c r="AY791" s="235"/>
      <c r="BA791" s="235"/>
      <c r="BC791" s="232"/>
    </row>
    <row r="792" spans="41:55" x14ac:dyDescent="0.25">
      <c r="AO792" s="231"/>
      <c r="AR792" s="235"/>
      <c r="AT792" s="235"/>
      <c r="AV792" s="232"/>
      <c r="AY792" s="235"/>
      <c r="BA792" s="235"/>
      <c r="BC792" s="232"/>
    </row>
    <row r="793" spans="41:55" x14ac:dyDescent="0.25">
      <c r="AO793" s="231"/>
      <c r="AR793" s="235"/>
      <c r="AT793" s="235"/>
      <c r="AV793" s="232"/>
      <c r="AY793" s="235"/>
      <c r="BA793" s="235"/>
      <c r="BC793" s="232"/>
    </row>
    <row r="794" spans="41:55" x14ac:dyDescent="0.25">
      <c r="AO794" s="231"/>
      <c r="AR794" s="235"/>
      <c r="AT794" s="235"/>
      <c r="AV794" s="232"/>
      <c r="AY794" s="235"/>
      <c r="BA794" s="235"/>
      <c r="BC794" s="232"/>
    </row>
    <row r="795" spans="41:55" x14ac:dyDescent="0.25">
      <c r="AO795" s="231"/>
      <c r="AR795" s="235"/>
      <c r="AT795" s="235"/>
      <c r="AV795" s="232"/>
      <c r="AY795" s="235"/>
      <c r="BA795" s="235"/>
      <c r="BC795" s="232"/>
    </row>
    <row r="796" spans="41:55" x14ac:dyDescent="0.25">
      <c r="AO796" s="231"/>
      <c r="AR796" s="235"/>
      <c r="AT796" s="235"/>
      <c r="AV796" s="232"/>
      <c r="AY796" s="235"/>
      <c r="BA796" s="235"/>
      <c r="BC796" s="232"/>
    </row>
    <row r="797" spans="41:55" x14ac:dyDescent="0.25">
      <c r="AO797" s="231"/>
      <c r="AR797" s="235"/>
      <c r="AT797" s="235"/>
      <c r="AV797" s="232"/>
      <c r="AY797" s="235"/>
      <c r="BA797" s="235"/>
      <c r="BC797" s="232"/>
    </row>
    <row r="798" spans="41:55" x14ac:dyDescent="0.25">
      <c r="AO798" s="231"/>
      <c r="AR798" s="235"/>
      <c r="AT798" s="235"/>
      <c r="AV798" s="232"/>
      <c r="AY798" s="235"/>
      <c r="BA798" s="235"/>
      <c r="BC798" s="232"/>
    </row>
    <row r="799" spans="41:55" x14ac:dyDescent="0.25">
      <c r="AO799" s="231"/>
      <c r="AR799" s="235"/>
      <c r="AT799" s="235"/>
      <c r="AV799" s="232"/>
      <c r="AY799" s="235"/>
      <c r="BA799" s="235"/>
      <c r="BC799" s="232"/>
    </row>
    <row r="800" spans="41:55" x14ac:dyDescent="0.25">
      <c r="AO800" s="231"/>
      <c r="AR800" s="235"/>
      <c r="AT800" s="235"/>
      <c r="AV800" s="232"/>
      <c r="AY800" s="235"/>
      <c r="BA800" s="235"/>
      <c r="BC800" s="232"/>
    </row>
    <row r="801" spans="41:55" x14ac:dyDescent="0.25">
      <c r="AO801" s="231"/>
      <c r="AR801" s="235"/>
      <c r="AT801" s="235"/>
      <c r="AV801" s="232"/>
      <c r="AY801" s="235"/>
      <c r="BA801" s="235"/>
      <c r="BC801" s="232"/>
    </row>
    <row r="802" spans="41:55" x14ac:dyDescent="0.25">
      <c r="AO802" s="231"/>
      <c r="AR802" s="235"/>
      <c r="AT802" s="235"/>
      <c r="AV802" s="232"/>
      <c r="AY802" s="235"/>
      <c r="BA802" s="235"/>
      <c r="BC802" s="232"/>
    </row>
    <row r="803" spans="41:55" x14ac:dyDescent="0.25">
      <c r="AO803" s="231"/>
      <c r="AR803" s="235"/>
      <c r="AT803" s="235"/>
      <c r="AV803" s="232"/>
      <c r="AY803" s="235"/>
      <c r="BA803" s="235"/>
      <c r="BC803" s="232"/>
    </row>
    <row r="804" spans="41:55" x14ac:dyDescent="0.25">
      <c r="AO804" s="231"/>
      <c r="AR804" s="235"/>
      <c r="AT804" s="235"/>
      <c r="AV804" s="232"/>
      <c r="AY804" s="235"/>
      <c r="BA804" s="235"/>
      <c r="BC804" s="232"/>
    </row>
    <row r="805" spans="41:55" x14ac:dyDescent="0.25">
      <c r="AO805" s="231"/>
      <c r="AR805" s="235"/>
      <c r="AT805" s="235"/>
      <c r="AV805" s="232"/>
      <c r="AY805" s="235"/>
      <c r="BA805" s="235"/>
      <c r="BC805" s="232"/>
    </row>
    <row r="806" spans="41:55" x14ac:dyDescent="0.25">
      <c r="AO806" s="231"/>
      <c r="AR806" s="235"/>
      <c r="AT806" s="235"/>
      <c r="AV806" s="232"/>
      <c r="AY806" s="235"/>
      <c r="BA806" s="235"/>
      <c r="BC806" s="232"/>
    </row>
    <row r="807" spans="41:55" x14ac:dyDescent="0.25">
      <c r="AO807" s="231"/>
      <c r="AR807" s="235"/>
      <c r="AT807" s="235"/>
      <c r="AV807" s="232"/>
      <c r="AY807" s="235"/>
      <c r="BA807" s="235"/>
      <c r="BC807" s="232"/>
    </row>
    <row r="808" spans="41:55" x14ac:dyDescent="0.25">
      <c r="AO808" s="231"/>
      <c r="AR808" s="235"/>
      <c r="AT808" s="235"/>
      <c r="AV808" s="232"/>
      <c r="AY808" s="235"/>
      <c r="BA808" s="235"/>
      <c r="BC808" s="232"/>
    </row>
    <row r="809" spans="41:55" x14ac:dyDescent="0.25">
      <c r="AO809" s="231"/>
      <c r="AR809" s="235"/>
      <c r="AT809" s="235"/>
      <c r="AV809" s="232"/>
      <c r="AY809" s="235"/>
      <c r="BA809" s="235"/>
      <c r="BC809" s="232"/>
    </row>
    <row r="810" spans="41:55" x14ac:dyDescent="0.25">
      <c r="AO810" s="231"/>
      <c r="AR810" s="235"/>
      <c r="AT810" s="235"/>
      <c r="AV810" s="232"/>
      <c r="AY810" s="235"/>
      <c r="BA810" s="235"/>
      <c r="BC810" s="232"/>
    </row>
    <row r="811" spans="41:55" x14ac:dyDescent="0.25">
      <c r="AO811" s="231"/>
      <c r="AR811" s="235"/>
      <c r="AT811" s="235"/>
      <c r="AV811" s="232"/>
      <c r="AY811" s="235"/>
      <c r="BA811" s="235"/>
      <c r="BC811" s="232"/>
    </row>
    <row r="812" spans="41:55" x14ac:dyDescent="0.25">
      <c r="AO812" s="231"/>
      <c r="AR812" s="235"/>
      <c r="AT812" s="235"/>
      <c r="AV812" s="232"/>
      <c r="AY812" s="235"/>
      <c r="BA812" s="235"/>
      <c r="BC812" s="232"/>
    </row>
    <row r="813" spans="41:55" x14ac:dyDescent="0.25">
      <c r="AO813" s="231"/>
      <c r="AR813" s="235"/>
      <c r="AT813" s="235"/>
      <c r="AV813" s="232"/>
      <c r="AY813" s="235"/>
      <c r="BA813" s="235"/>
      <c r="BC813" s="232"/>
    </row>
    <row r="814" spans="41:55" x14ac:dyDescent="0.25">
      <c r="AO814" s="231"/>
      <c r="AR814" s="235"/>
      <c r="AT814" s="235"/>
      <c r="AV814" s="232"/>
      <c r="AY814" s="235"/>
      <c r="BA814" s="235"/>
      <c r="BC814" s="232"/>
    </row>
    <row r="815" spans="41:55" x14ac:dyDescent="0.25">
      <c r="AO815" s="231"/>
      <c r="AR815" s="235"/>
      <c r="AT815" s="235"/>
      <c r="AV815" s="232"/>
      <c r="AY815" s="235"/>
      <c r="BA815" s="235"/>
      <c r="BC815" s="232"/>
    </row>
    <row r="816" spans="41:55" x14ac:dyDescent="0.25">
      <c r="AO816" s="231"/>
      <c r="AR816" s="235"/>
      <c r="AT816" s="235"/>
      <c r="AV816" s="232"/>
      <c r="AY816" s="235"/>
      <c r="BA816" s="235"/>
      <c r="BC816" s="232"/>
    </row>
    <row r="817" spans="41:55" x14ac:dyDescent="0.25">
      <c r="AO817" s="231"/>
      <c r="AR817" s="235"/>
      <c r="AT817" s="235"/>
      <c r="AV817" s="232"/>
      <c r="AY817" s="235"/>
      <c r="BA817" s="235"/>
      <c r="BC817" s="232"/>
    </row>
    <row r="818" spans="41:55" x14ac:dyDescent="0.25">
      <c r="AO818" s="231"/>
      <c r="AR818" s="235"/>
      <c r="AT818" s="235"/>
      <c r="AV818" s="232"/>
      <c r="AY818" s="235"/>
      <c r="BA818" s="235"/>
      <c r="BC818" s="232"/>
    </row>
    <row r="819" spans="41:55" x14ac:dyDescent="0.25">
      <c r="AO819" s="231"/>
      <c r="AR819" s="235"/>
      <c r="AT819" s="235"/>
      <c r="AV819" s="232"/>
      <c r="AY819" s="235"/>
      <c r="BA819" s="235"/>
      <c r="BC819" s="232"/>
    </row>
    <row r="820" spans="41:55" x14ac:dyDescent="0.25">
      <c r="AO820" s="231"/>
      <c r="AR820" s="235"/>
      <c r="AT820" s="235"/>
      <c r="AV820" s="232"/>
      <c r="AY820" s="235"/>
      <c r="BA820" s="235"/>
      <c r="BC820" s="232"/>
    </row>
    <row r="821" spans="41:55" x14ac:dyDescent="0.25">
      <c r="AO821" s="231"/>
      <c r="AR821" s="235"/>
      <c r="AT821" s="235"/>
      <c r="AV821" s="232"/>
      <c r="AY821" s="235"/>
      <c r="BA821" s="235"/>
      <c r="BC821" s="232"/>
    </row>
    <row r="822" spans="41:55" x14ac:dyDescent="0.25">
      <c r="AO822" s="231"/>
      <c r="AR822" s="235"/>
      <c r="AT822" s="235"/>
      <c r="AV822" s="232"/>
      <c r="AY822" s="235"/>
      <c r="BA822" s="235"/>
      <c r="BC822" s="232"/>
    </row>
    <row r="823" spans="41:55" x14ac:dyDescent="0.25">
      <c r="AO823" s="231"/>
      <c r="AR823" s="235"/>
      <c r="AT823" s="235"/>
      <c r="AV823" s="232"/>
      <c r="AY823" s="235"/>
      <c r="BA823" s="235"/>
      <c r="BC823" s="232"/>
    </row>
    <row r="824" spans="41:55" x14ac:dyDescent="0.25">
      <c r="AO824" s="231"/>
      <c r="AR824" s="235"/>
      <c r="AT824" s="235"/>
      <c r="AV824" s="232"/>
      <c r="AY824" s="235"/>
      <c r="BA824" s="235"/>
      <c r="BC824" s="232"/>
    </row>
    <row r="825" spans="41:55" x14ac:dyDescent="0.25">
      <c r="AO825" s="231"/>
      <c r="AR825" s="235"/>
      <c r="AT825" s="235"/>
      <c r="AV825" s="232"/>
      <c r="AY825" s="235"/>
      <c r="BA825" s="235"/>
      <c r="BC825" s="232"/>
    </row>
    <row r="826" spans="41:55" x14ac:dyDescent="0.25">
      <c r="AO826" s="231"/>
      <c r="AR826" s="235"/>
      <c r="AT826" s="235"/>
      <c r="AV826" s="232"/>
      <c r="AY826" s="235"/>
      <c r="BA826" s="235"/>
      <c r="BC826" s="232"/>
    </row>
    <row r="827" spans="41:55" x14ac:dyDescent="0.25">
      <c r="AO827" s="231"/>
      <c r="AR827" s="235"/>
      <c r="AT827" s="235"/>
      <c r="AV827" s="232"/>
      <c r="AY827" s="235"/>
      <c r="BA827" s="235"/>
      <c r="BC827" s="232"/>
    </row>
    <row r="828" spans="41:55" x14ac:dyDescent="0.25">
      <c r="AO828" s="231"/>
      <c r="AR828" s="235"/>
      <c r="AT828" s="235"/>
      <c r="AV828" s="232"/>
      <c r="AY828" s="235"/>
      <c r="BA828" s="235"/>
      <c r="BC828" s="232"/>
    </row>
    <row r="829" spans="41:55" x14ac:dyDescent="0.25">
      <c r="AO829" s="231"/>
      <c r="AR829" s="235"/>
      <c r="AT829" s="235"/>
      <c r="AV829" s="232"/>
      <c r="AY829" s="235"/>
      <c r="BA829" s="235"/>
      <c r="BC829" s="232"/>
    </row>
    <row r="830" spans="41:55" x14ac:dyDescent="0.25">
      <c r="AO830" s="231"/>
      <c r="AR830" s="235"/>
      <c r="AT830" s="235"/>
      <c r="AV830" s="232"/>
      <c r="AY830" s="235"/>
      <c r="BA830" s="235"/>
      <c r="BC830" s="232"/>
    </row>
    <row r="831" spans="41:55" x14ac:dyDescent="0.25">
      <c r="AO831" s="231"/>
      <c r="AR831" s="235"/>
      <c r="AT831" s="235"/>
      <c r="AV831" s="232"/>
      <c r="AY831" s="235"/>
      <c r="BA831" s="235"/>
      <c r="BC831" s="232"/>
    </row>
    <row r="832" spans="41:55" x14ac:dyDescent="0.25">
      <c r="AO832" s="231"/>
      <c r="AR832" s="235"/>
      <c r="AT832" s="235"/>
      <c r="AV832" s="232"/>
      <c r="AY832" s="235"/>
      <c r="BA832" s="235"/>
      <c r="BC832" s="232"/>
    </row>
    <row r="833" spans="41:55" x14ac:dyDescent="0.25">
      <c r="AO833" s="231"/>
      <c r="AR833" s="235"/>
      <c r="AT833" s="235"/>
      <c r="AV833" s="232"/>
      <c r="AY833" s="235"/>
      <c r="BA833" s="235"/>
      <c r="BC833" s="232"/>
    </row>
    <row r="834" spans="41:55" x14ac:dyDescent="0.25">
      <c r="AO834" s="231"/>
      <c r="AR834" s="235"/>
      <c r="AT834" s="235"/>
      <c r="AV834" s="232"/>
      <c r="AY834" s="235"/>
      <c r="BA834" s="235"/>
      <c r="BC834" s="232"/>
    </row>
    <row r="835" spans="41:55" x14ac:dyDescent="0.25">
      <c r="AO835" s="231"/>
      <c r="AR835" s="235"/>
      <c r="AT835" s="235"/>
      <c r="AV835" s="232"/>
      <c r="AY835" s="235"/>
      <c r="BA835" s="235"/>
      <c r="BC835" s="232"/>
    </row>
    <row r="836" spans="41:55" x14ac:dyDescent="0.25">
      <c r="AO836" s="231"/>
      <c r="AR836" s="235"/>
      <c r="AT836" s="235"/>
      <c r="AV836" s="232"/>
      <c r="AY836" s="235"/>
      <c r="BA836" s="235"/>
      <c r="BC836" s="232"/>
    </row>
    <row r="837" spans="41:55" x14ac:dyDescent="0.25">
      <c r="AO837" s="231"/>
      <c r="AR837" s="235"/>
      <c r="AT837" s="235"/>
      <c r="AV837" s="232"/>
      <c r="AY837" s="235"/>
      <c r="BA837" s="235"/>
      <c r="BC837" s="232"/>
    </row>
    <row r="838" spans="41:55" x14ac:dyDescent="0.25">
      <c r="AO838" s="231"/>
      <c r="AR838" s="235"/>
      <c r="AT838" s="235"/>
      <c r="AV838" s="232"/>
      <c r="AY838" s="235"/>
      <c r="BA838" s="235"/>
      <c r="BC838" s="232"/>
    </row>
    <row r="839" spans="41:55" x14ac:dyDescent="0.25">
      <c r="AO839" s="231"/>
      <c r="AR839" s="235"/>
      <c r="AT839" s="235"/>
      <c r="AV839" s="232"/>
      <c r="AY839" s="235"/>
      <c r="BA839" s="235"/>
      <c r="BC839" s="232"/>
    </row>
    <row r="840" spans="41:55" x14ac:dyDescent="0.25">
      <c r="AO840" s="231"/>
      <c r="AR840" s="235"/>
      <c r="AT840" s="235"/>
      <c r="AV840" s="232"/>
      <c r="AY840" s="235"/>
      <c r="BA840" s="235"/>
      <c r="BC840" s="232"/>
    </row>
    <row r="841" spans="41:55" x14ac:dyDescent="0.25">
      <c r="AO841" s="231"/>
      <c r="AR841" s="235"/>
      <c r="AT841" s="235"/>
      <c r="AV841" s="232"/>
      <c r="AY841" s="235"/>
      <c r="BA841" s="235"/>
      <c r="BC841" s="232"/>
    </row>
    <row r="842" spans="41:55" x14ac:dyDescent="0.25">
      <c r="AO842" s="231"/>
      <c r="AR842" s="235"/>
      <c r="AT842" s="235"/>
      <c r="AV842" s="232"/>
      <c r="AY842" s="235"/>
      <c r="BA842" s="235"/>
      <c r="BC842" s="232"/>
    </row>
    <row r="843" spans="41:55" x14ac:dyDescent="0.25">
      <c r="AO843" s="231"/>
      <c r="AR843" s="235"/>
      <c r="AT843" s="235"/>
      <c r="AV843" s="232"/>
      <c r="AY843" s="235"/>
      <c r="BA843" s="235"/>
      <c r="BC843" s="232"/>
    </row>
    <row r="844" spans="41:55" x14ac:dyDescent="0.25">
      <c r="AO844" s="231"/>
      <c r="AR844" s="235"/>
      <c r="AT844" s="235"/>
      <c r="AV844" s="232"/>
      <c r="AY844" s="235"/>
      <c r="BA844" s="235"/>
      <c r="BC844" s="232"/>
    </row>
    <row r="845" spans="41:55" x14ac:dyDescent="0.25">
      <c r="AO845" s="231"/>
      <c r="AR845" s="235"/>
      <c r="AT845" s="235"/>
      <c r="AV845" s="232"/>
      <c r="AY845" s="235"/>
      <c r="BA845" s="235"/>
      <c r="BC845" s="232"/>
    </row>
    <row r="846" spans="41:55" x14ac:dyDescent="0.25">
      <c r="AO846" s="231"/>
      <c r="AR846" s="235"/>
      <c r="AT846" s="235"/>
      <c r="AV846" s="232"/>
      <c r="AY846" s="235"/>
      <c r="BA846" s="235"/>
      <c r="BC846" s="232"/>
    </row>
    <row r="847" spans="41:55" x14ac:dyDescent="0.25">
      <c r="AO847" s="231"/>
      <c r="AR847" s="235"/>
      <c r="AT847" s="235"/>
      <c r="AV847" s="232"/>
      <c r="AY847" s="235"/>
      <c r="BA847" s="235"/>
      <c r="BC847" s="232"/>
    </row>
    <row r="848" spans="41:55" x14ac:dyDescent="0.25">
      <c r="AO848" s="231"/>
      <c r="AR848" s="235"/>
      <c r="AT848" s="235"/>
      <c r="AV848" s="232"/>
      <c r="AY848" s="235"/>
      <c r="BA848" s="235"/>
      <c r="BC848" s="232"/>
    </row>
    <row r="849" spans="41:55" x14ac:dyDescent="0.25">
      <c r="AO849" s="231"/>
      <c r="AR849" s="235"/>
      <c r="AT849" s="235"/>
      <c r="AV849" s="232"/>
      <c r="AY849" s="235"/>
      <c r="BA849" s="235"/>
      <c r="BC849" s="232"/>
    </row>
    <row r="850" spans="41:55" x14ac:dyDescent="0.25">
      <c r="AO850" s="231"/>
      <c r="AR850" s="235"/>
      <c r="AT850" s="235"/>
      <c r="AV850" s="232"/>
      <c r="AY850" s="235"/>
      <c r="BA850" s="235"/>
      <c r="BC850" s="232"/>
    </row>
    <row r="851" spans="41:55" x14ac:dyDescent="0.25">
      <c r="AO851" s="231"/>
      <c r="AR851" s="235"/>
      <c r="AT851" s="235"/>
      <c r="AV851" s="232"/>
      <c r="AY851" s="235"/>
      <c r="BA851" s="235"/>
      <c r="BC851" s="232"/>
    </row>
    <row r="852" spans="41:55" x14ac:dyDescent="0.25">
      <c r="AO852" s="231"/>
      <c r="AR852" s="235"/>
      <c r="AT852" s="235"/>
      <c r="AV852" s="232"/>
      <c r="AY852" s="235"/>
      <c r="BA852" s="235"/>
      <c r="BC852" s="232"/>
    </row>
    <row r="853" spans="41:55" x14ac:dyDescent="0.25">
      <c r="AO853" s="231"/>
      <c r="AR853" s="235"/>
      <c r="AT853" s="235"/>
      <c r="AV853" s="232"/>
      <c r="AY853" s="235"/>
      <c r="BA853" s="235"/>
      <c r="BC853" s="232"/>
    </row>
    <row r="854" spans="41:55" x14ac:dyDescent="0.25">
      <c r="AO854" s="231"/>
      <c r="AR854" s="235"/>
      <c r="AT854" s="235"/>
      <c r="AV854" s="232"/>
      <c r="AY854" s="235"/>
      <c r="BA854" s="235"/>
      <c r="BC854" s="232"/>
    </row>
    <row r="855" spans="41:55" x14ac:dyDescent="0.25">
      <c r="AO855" s="231"/>
      <c r="AR855" s="235"/>
      <c r="AT855" s="235"/>
      <c r="AV855" s="232"/>
      <c r="AY855" s="235"/>
      <c r="BA855" s="235"/>
      <c r="BC855" s="232"/>
    </row>
    <row r="856" spans="41:55" x14ac:dyDescent="0.25">
      <c r="AO856" s="231"/>
      <c r="AR856" s="235"/>
      <c r="AT856" s="235"/>
      <c r="AV856" s="232"/>
      <c r="AY856" s="235"/>
      <c r="BA856" s="235"/>
      <c r="BC856" s="232"/>
    </row>
    <row r="857" spans="41:55" x14ac:dyDescent="0.25">
      <c r="AO857" s="231"/>
      <c r="AR857" s="235"/>
      <c r="AT857" s="235"/>
      <c r="AV857" s="232"/>
      <c r="AY857" s="235"/>
      <c r="BA857" s="235"/>
      <c r="BC857" s="232"/>
    </row>
    <row r="858" spans="41:55" x14ac:dyDescent="0.25">
      <c r="AO858" s="231"/>
      <c r="AR858" s="235"/>
      <c r="AT858" s="235"/>
      <c r="AV858" s="232"/>
      <c r="AY858" s="235"/>
      <c r="BA858" s="235"/>
      <c r="BC858" s="232"/>
    </row>
    <row r="859" spans="41:55" x14ac:dyDescent="0.25">
      <c r="AO859" s="231"/>
      <c r="AR859" s="235"/>
      <c r="AT859" s="235"/>
      <c r="AV859" s="232"/>
      <c r="AY859" s="235"/>
      <c r="BA859" s="235"/>
      <c r="BC859" s="232"/>
    </row>
    <row r="860" spans="41:55" x14ac:dyDescent="0.25">
      <c r="AO860" s="231"/>
      <c r="AR860" s="235"/>
      <c r="AT860" s="235"/>
      <c r="AV860" s="232"/>
      <c r="AY860" s="235"/>
      <c r="BA860" s="235"/>
      <c r="BC860" s="232"/>
    </row>
    <row r="861" spans="41:55" x14ac:dyDescent="0.25">
      <c r="AO861" s="231"/>
      <c r="AR861" s="235"/>
      <c r="AT861" s="235"/>
      <c r="AV861" s="232"/>
      <c r="AY861" s="235"/>
      <c r="BA861" s="235"/>
      <c r="BC861" s="232"/>
    </row>
    <row r="862" spans="41:55" x14ac:dyDescent="0.25">
      <c r="AO862" s="231"/>
      <c r="AR862" s="235"/>
      <c r="AT862" s="235"/>
      <c r="AV862" s="232"/>
      <c r="AY862" s="235"/>
      <c r="BA862" s="235"/>
      <c r="BC862" s="232"/>
    </row>
    <row r="863" spans="41:55" x14ac:dyDescent="0.25">
      <c r="AO863" s="231"/>
      <c r="AR863" s="235"/>
      <c r="AT863" s="235"/>
      <c r="AV863" s="232"/>
      <c r="AY863" s="235"/>
      <c r="BA863" s="235"/>
      <c r="BC863" s="232"/>
    </row>
    <row r="864" spans="41:55" x14ac:dyDescent="0.25">
      <c r="AO864" s="231"/>
      <c r="AR864" s="235"/>
      <c r="AT864" s="235"/>
      <c r="AV864" s="232"/>
      <c r="AY864" s="235"/>
      <c r="BA864" s="235"/>
      <c r="BC864" s="232"/>
    </row>
    <row r="865" spans="41:55" x14ac:dyDescent="0.25">
      <c r="AO865" s="231"/>
      <c r="AR865" s="235"/>
      <c r="AT865" s="235"/>
      <c r="AV865" s="232"/>
      <c r="AY865" s="235"/>
      <c r="BA865" s="235"/>
      <c r="BC865" s="232"/>
    </row>
    <row r="866" spans="41:55" x14ac:dyDescent="0.25">
      <c r="AO866" s="231"/>
      <c r="AR866" s="235"/>
      <c r="AT866" s="235"/>
      <c r="AV866" s="232"/>
      <c r="AY866" s="235"/>
      <c r="BA866" s="235"/>
      <c r="BC866" s="232"/>
    </row>
    <row r="867" spans="41:55" x14ac:dyDescent="0.25">
      <c r="AO867" s="231"/>
      <c r="AR867" s="235"/>
      <c r="AT867" s="235"/>
      <c r="AV867" s="232"/>
      <c r="AY867" s="235"/>
      <c r="BA867" s="235"/>
      <c r="BC867" s="232"/>
    </row>
    <row r="868" spans="41:55" x14ac:dyDescent="0.25">
      <c r="AO868" s="231"/>
      <c r="AR868" s="235"/>
      <c r="AT868" s="235"/>
      <c r="AV868" s="232"/>
      <c r="AY868" s="235"/>
      <c r="BA868" s="235"/>
      <c r="BC868" s="232"/>
    </row>
    <row r="869" spans="41:55" x14ac:dyDescent="0.25">
      <c r="AO869" s="231"/>
      <c r="AR869" s="235"/>
      <c r="AT869" s="235"/>
      <c r="AV869" s="232"/>
      <c r="AY869" s="235"/>
      <c r="BA869" s="235"/>
      <c r="BC869" s="232"/>
    </row>
    <row r="870" spans="41:55" x14ac:dyDescent="0.25">
      <c r="AO870" s="231"/>
      <c r="AR870" s="235"/>
      <c r="AT870" s="235"/>
      <c r="AV870" s="232"/>
      <c r="AY870" s="235"/>
      <c r="BA870" s="235"/>
      <c r="BC870" s="232"/>
    </row>
    <row r="871" spans="41:55" x14ac:dyDescent="0.25">
      <c r="AO871" s="231"/>
      <c r="AR871" s="235"/>
      <c r="AT871" s="235"/>
      <c r="AV871" s="232"/>
      <c r="AY871" s="235"/>
      <c r="BA871" s="235"/>
      <c r="BC871" s="232"/>
    </row>
    <row r="872" spans="41:55" x14ac:dyDescent="0.25">
      <c r="AO872" s="231"/>
      <c r="AR872" s="235"/>
      <c r="AT872" s="235"/>
      <c r="AV872" s="232"/>
      <c r="AY872" s="235"/>
      <c r="BA872" s="235"/>
      <c r="BC872" s="232"/>
    </row>
    <row r="873" spans="41:55" x14ac:dyDescent="0.25">
      <c r="AO873" s="231"/>
      <c r="AR873" s="235"/>
      <c r="AT873" s="235"/>
      <c r="AV873" s="232"/>
      <c r="AY873" s="235"/>
      <c r="BA873" s="235"/>
      <c r="BC873" s="232"/>
    </row>
    <row r="874" spans="41:55" x14ac:dyDescent="0.25">
      <c r="AO874" s="231"/>
      <c r="AR874" s="235"/>
      <c r="AT874" s="235"/>
      <c r="AV874" s="232"/>
      <c r="AY874" s="235"/>
      <c r="BA874" s="235"/>
      <c r="BC874" s="232"/>
    </row>
    <row r="875" spans="41:55" x14ac:dyDescent="0.25">
      <c r="AO875" s="231"/>
      <c r="AR875" s="235"/>
      <c r="AT875" s="235"/>
      <c r="AV875" s="232"/>
      <c r="AY875" s="235"/>
      <c r="BA875" s="235"/>
      <c r="BC875" s="232"/>
    </row>
    <row r="876" spans="41:55" x14ac:dyDescent="0.25">
      <c r="AO876" s="231"/>
      <c r="AR876" s="235"/>
      <c r="AT876" s="235"/>
      <c r="AV876" s="232"/>
      <c r="AY876" s="235"/>
      <c r="BA876" s="235"/>
      <c r="BC876" s="232"/>
    </row>
    <row r="877" spans="41:55" x14ac:dyDescent="0.25">
      <c r="AO877" s="231"/>
      <c r="AR877" s="235"/>
      <c r="AT877" s="235"/>
      <c r="AV877" s="232"/>
      <c r="AY877" s="235"/>
      <c r="BA877" s="235"/>
      <c r="BC877" s="232"/>
    </row>
    <row r="878" spans="41:55" x14ac:dyDescent="0.25">
      <c r="AO878" s="231"/>
      <c r="AR878" s="235"/>
      <c r="AT878" s="235"/>
      <c r="AV878" s="232"/>
      <c r="AY878" s="235"/>
      <c r="BA878" s="235"/>
      <c r="BC878" s="232"/>
    </row>
    <row r="879" spans="41:55" x14ac:dyDescent="0.25">
      <c r="AO879" s="231"/>
      <c r="AR879" s="235"/>
      <c r="AT879" s="235"/>
      <c r="AV879" s="232"/>
      <c r="AY879" s="235"/>
      <c r="BA879" s="235"/>
      <c r="BC879" s="232"/>
    </row>
    <row r="880" spans="41:55" x14ac:dyDescent="0.25">
      <c r="AO880" s="231"/>
      <c r="AR880" s="235"/>
      <c r="AT880" s="235"/>
      <c r="AV880" s="232"/>
      <c r="AY880" s="235"/>
      <c r="BA880" s="235"/>
      <c r="BC880" s="232"/>
    </row>
    <row r="881" spans="41:55" x14ac:dyDescent="0.25">
      <c r="AO881" s="231"/>
      <c r="AR881" s="235"/>
      <c r="AT881" s="235"/>
      <c r="AV881" s="232"/>
      <c r="AY881" s="235"/>
      <c r="BA881" s="235"/>
      <c r="BC881" s="232"/>
    </row>
    <row r="882" spans="41:55" x14ac:dyDescent="0.25">
      <c r="AO882" s="231"/>
      <c r="AR882" s="235"/>
      <c r="AT882" s="235"/>
      <c r="AV882" s="232"/>
      <c r="AY882" s="235"/>
      <c r="BA882" s="235"/>
      <c r="BC882" s="232"/>
    </row>
    <row r="883" spans="41:55" x14ac:dyDescent="0.25">
      <c r="AO883" s="231"/>
      <c r="AR883" s="235"/>
      <c r="AT883" s="235"/>
      <c r="AV883" s="232"/>
      <c r="AY883" s="235"/>
      <c r="BA883" s="235"/>
      <c r="BC883" s="232"/>
    </row>
    <row r="884" spans="41:55" x14ac:dyDescent="0.25">
      <c r="AO884" s="231"/>
      <c r="AR884" s="235"/>
      <c r="AT884" s="235"/>
      <c r="AV884" s="232"/>
      <c r="AY884" s="235"/>
      <c r="BA884" s="235"/>
      <c r="BC884" s="232"/>
    </row>
    <row r="885" spans="41:55" x14ac:dyDescent="0.25">
      <c r="AO885" s="231"/>
      <c r="AR885" s="235"/>
      <c r="AT885" s="235"/>
      <c r="AV885" s="232"/>
      <c r="AY885" s="235"/>
      <c r="BA885" s="235"/>
      <c r="BC885" s="232"/>
    </row>
    <row r="886" spans="41:55" x14ac:dyDescent="0.25">
      <c r="AO886" s="231"/>
      <c r="AR886" s="235"/>
      <c r="AT886" s="235"/>
      <c r="AV886" s="232"/>
      <c r="AY886" s="235"/>
      <c r="BA886" s="235"/>
      <c r="BC886" s="232"/>
    </row>
    <row r="887" spans="41:55" x14ac:dyDescent="0.25">
      <c r="AO887" s="231"/>
      <c r="AR887" s="235"/>
      <c r="AT887" s="235"/>
      <c r="AV887" s="232"/>
      <c r="AY887" s="235"/>
      <c r="BA887" s="235"/>
      <c r="BC887" s="232"/>
    </row>
    <row r="888" spans="41:55" x14ac:dyDescent="0.25">
      <c r="AO888" s="231"/>
      <c r="AR888" s="235"/>
      <c r="AT888" s="235"/>
      <c r="AV888" s="232"/>
      <c r="AY888" s="235"/>
      <c r="BA888" s="235"/>
      <c r="BC888" s="232"/>
    </row>
    <row r="889" spans="41:55" x14ac:dyDescent="0.25">
      <c r="AO889" s="231"/>
      <c r="AR889" s="235"/>
      <c r="AT889" s="235"/>
      <c r="AV889" s="232"/>
      <c r="AY889" s="235"/>
      <c r="BA889" s="235"/>
      <c r="BC889" s="232"/>
    </row>
    <row r="890" spans="41:55" x14ac:dyDescent="0.25">
      <c r="AO890" s="231"/>
      <c r="AR890" s="235"/>
      <c r="AT890" s="235"/>
      <c r="AV890" s="232"/>
      <c r="AY890" s="235"/>
      <c r="BA890" s="235"/>
      <c r="BC890" s="232"/>
    </row>
    <row r="891" spans="41:55" x14ac:dyDescent="0.25">
      <c r="AO891" s="231"/>
      <c r="AR891" s="235"/>
      <c r="AT891" s="235"/>
      <c r="AV891" s="232"/>
      <c r="AY891" s="235"/>
      <c r="BA891" s="235"/>
      <c r="BC891" s="232"/>
    </row>
    <row r="892" spans="41:55" x14ac:dyDescent="0.25">
      <c r="AO892" s="231"/>
      <c r="AR892" s="235"/>
      <c r="AT892" s="235"/>
      <c r="AV892" s="232"/>
      <c r="AY892" s="235"/>
      <c r="BA892" s="235"/>
      <c r="BC892" s="232"/>
    </row>
    <row r="893" spans="41:55" x14ac:dyDescent="0.25">
      <c r="AO893" s="231"/>
      <c r="AR893" s="235"/>
      <c r="AT893" s="235"/>
      <c r="AV893" s="232"/>
      <c r="AY893" s="235"/>
      <c r="BA893" s="235"/>
      <c r="BC893" s="232"/>
    </row>
    <row r="894" spans="41:55" x14ac:dyDescent="0.25">
      <c r="AO894" s="231"/>
      <c r="AR894" s="235"/>
      <c r="AT894" s="235"/>
      <c r="AV894" s="232"/>
      <c r="AY894" s="235"/>
      <c r="BA894" s="235"/>
      <c r="BC894" s="232"/>
    </row>
    <row r="895" spans="41:55" x14ac:dyDescent="0.25">
      <c r="AO895" s="231"/>
      <c r="AR895" s="235"/>
      <c r="AT895" s="235"/>
      <c r="AV895" s="232"/>
      <c r="AY895" s="235"/>
      <c r="BA895" s="235"/>
      <c r="BC895" s="232"/>
    </row>
    <row r="896" spans="41:55" x14ac:dyDescent="0.25">
      <c r="AO896" s="231"/>
      <c r="AR896" s="235"/>
      <c r="AT896" s="235"/>
      <c r="AV896" s="232"/>
      <c r="AY896" s="235"/>
      <c r="BA896" s="235"/>
      <c r="BC896" s="232"/>
    </row>
    <row r="897" spans="41:55" x14ac:dyDescent="0.25">
      <c r="AO897" s="231"/>
      <c r="AR897" s="235"/>
      <c r="AT897" s="235"/>
      <c r="AV897" s="232"/>
      <c r="AY897" s="235"/>
      <c r="BA897" s="235"/>
      <c r="BC897" s="232"/>
    </row>
    <row r="898" spans="41:55" x14ac:dyDescent="0.25">
      <c r="AO898" s="231"/>
      <c r="AR898" s="235"/>
      <c r="AT898" s="235"/>
      <c r="AV898" s="232"/>
      <c r="AY898" s="235"/>
      <c r="BA898" s="235"/>
      <c r="BC898" s="232"/>
    </row>
    <row r="899" spans="41:55" x14ac:dyDescent="0.25">
      <c r="AO899" s="231"/>
      <c r="AR899" s="235"/>
      <c r="AT899" s="235"/>
      <c r="AV899" s="232"/>
      <c r="AY899" s="235"/>
      <c r="BA899" s="235"/>
      <c r="BC899" s="232"/>
    </row>
    <row r="900" spans="41:55" x14ac:dyDescent="0.25">
      <c r="AO900" s="231"/>
      <c r="AR900" s="235"/>
      <c r="AT900" s="235"/>
      <c r="AV900" s="232"/>
      <c r="AY900" s="235"/>
      <c r="BA900" s="235"/>
      <c r="BC900" s="232"/>
    </row>
    <row r="901" spans="41:55" x14ac:dyDescent="0.25">
      <c r="AO901" s="231"/>
      <c r="AR901" s="235"/>
      <c r="AT901" s="235"/>
      <c r="AV901" s="232"/>
      <c r="AY901" s="235"/>
      <c r="BA901" s="235"/>
      <c r="BC901" s="232"/>
    </row>
    <row r="902" spans="41:55" x14ac:dyDescent="0.25">
      <c r="AO902" s="231"/>
      <c r="AR902" s="235"/>
      <c r="AT902" s="235"/>
      <c r="AV902" s="232"/>
      <c r="AY902" s="235"/>
      <c r="BA902" s="235"/>
      <c r="BC902" s="232"/>
    </row>
    <row r="903" spans="41:55" x14ac:dyDescent="0.25">
      <c r="AO903" s="231"/>
      <c r="AR903" s="235"/>
      <c r="AT903" s="235"/>
      <c r="AV903" s="232"/>
      <c r="AY903" s="235"/>
      <c r="BA903" s="235"/>
      <c r="BC903" s="232"/>
    </row>
    <row r="904" spans="41:55" x14ac:dyDescent="0.25">
      <c r="AO904" s="231"/>
      <c r="AR904" s="235"/>
      <c r="AT904" s="235"/>
      <c r="AV904" s="232"/>
      <c r="AY904" s="235"/>
      <c r="BA904" s="235"/>
      <c r="BC904" s="232"/>
    </row>
    <row r="905" spans="41:55" x14ac:dyDescent="0.25">
      <c r="AO905" s="231"/>
      <c r="AR905" s="235"/>
      <c r="AT905" s="235"/>
      <c r="AV905" s="232"/>
      <c r="AY905" s="235"/>
      <c r="BA905" s="235"/>
      <c r="BC905" s="232"/>
    </row>
    <row r="906" spans="41:55" x14ac:dyDescent="0.25">
      <c r="AO906" s="231"/>
      <c r="AR906" s="235"/>
      <c r="AT906" s="235"/>
      <c r="AV906" s="232"/>
      <c r="AY906" s="235"/>
      <c r="BA906" s="235"/>
      <c r="BC906" s="232"/>
    </row>
    <row r="907" spans="41:55" x14ac:dyDescent="0.25">
      <c r="AO907" s="231"/>
      <c r="AR907" s="235"/>
      <c r="AT907" s="235"/>
      <c r="AV907" s="232"/>
      <c r="AY907" s="235"/>
      <c r="BA907" s="235"/>
      <c r="BC907" s="232"/>
    </row>
    <row r="908" spans="41:55" x14ac:dyDescent="0.25">
      <c r="AO908" s="231"/>
      <c r="AR908" s="235"/>
      <c r="AT908" s="235"/>
      <c r="AV908" s="232"/>
      <c r="AY908" s="235"/>
      <c r="BA908" s="235"/>
      <c r="BC908" s="232"/>
    </row>
    <row r="909" spans="41:55" x14ac:dyDescent="0.25">
      <c r="AO909" s="231"/>
      <c r="AR909" s="235"/>
      <c r="AT909" s="235"/>
      <c r="AV909" s="232"/>
      <c r="AY909" s="235"/>
      <c r="BA909" s="235"/>
      <c r="BC909" s="232"/>
    </row>
    <row r="910" spans="41:55" x14ac:dyDescent="0.25">
      <c r="AO910" s="231"/>
      <c r="AR910" s="235"/>
      <c r="AT910" s="235"/>
      <c r="AV910" s="232"/>
      <c r="AY910" s="235"/>
      <c r="BA910" s="235"/>
      <c r="BC910" s="232"/>
    </row>
    <row r="911" spans="41:55" x14ac:dyDescent="0.25">
      <c r="AO911" s="231"/>
      <c r="AR911" s="235"/>
      <c r="AT911" s="235"/>
      <c r="AV911" s="232"/>
      <c r="AY911" s="235"/>
      <c r="BA911" s="235"/>
      <c r="BC911" s="232"/>
    </row>
    <row r="912" spans="41:55" x14ac:dyDescent="0.25">
      <c r="AO912" s="231"/>
      <c r="AR912" s="235"/>
      <c r="AT912" s="235"/>
      <c r="AV912" s="232"/>
      <c r="AY912" s="235"/>
      <c r="BA912" s="235"/>
      <c r="BC912" s="232"/>
    </row>
    <row r="913" spans="41:55" x14ac:dyDescent="0.25">
      <c r="AO913" s="231"/>
      <c r="AR913" s="235"/>
      <c r="AT913" s="235"/>
      <c r="AV913" s="232"/>
      <c r="AY913" s="235"/>
      <c r="BA913" s="235"/>
      <c r="BC913" s="232"/>
    </row>
    <row r="914" spans="41:55" x14ac:dyDescent="0.25">
      <c r="AO914" s="231"/>
      <c r="AR914" s="235"/>
      <c r="AT914" s="235"/>
      <c r="AV914" s="232"/>
      <c r="AY914" s="235"/>
      <c r="BA914" s="235"/>
      <c r="BC914" s="232"/>
    </row>
    <row r="915" spans="41:55" x14ac:dyDescent="0.25">
      <c r="AO915" s="231"/>
      <c r="AR915" s="235"/>
      <c r="AT915" s="235"/>
      <c r="AV915" s="232"/>
      <c r="AY915" s="235"/>
      <c r="BA915" s="235"/>
      <c r="BC915" s="232"/>
    </row>
    <row r="916" spans="41:55" x14ac:dyDescent="0.25">
      <c r="AO916" s="231"/>
      <c r="AR916" s="235"/>
      <c r="AT916" s="235"/>
      <c r="AV916" s="232"/>
      <c r="AY916" s="235"/>
      <c r="BA916" s="235"/>
      <c r="BC916" s="232"/>
    </row>
    <row r="917" spans="41:55" x14ac:dyDescent="0.25">
      <c r="AO917" s="231"/>
      <c r="AR917" s="235"/>
      <c r="AT917" s="235"/>
      <c r="AV917" s="232"/>
      <c r="AY917" s="235"/>
      <c r="BA917" s="235"/>
      <c r="BC917" s="232"/>
    </row>
    <row r="918" spans="41:55" x14ac:dyDescent="0.25">
      <c r="AO918" s="231"/>
      <c r="AR918" s="235"/>
      <c r="AT918" s="235"/>
      <c r="AV918" s="232"/>
      <c r="AY918" s="235"/>
      <c r="BA918" s="235"/>
      <c r="BC918" s="232"/>
    </row>
    <row r="919" spans="41:55" x14ac:dyDescent="0.25">
      <c r="AO919" s="231"/>
      <c r="AR919" s="235"/>
      <c r="AT919" s="235"/>
      <c r="AV919" s="232"/>
      <c r="AY919" s="235"/>
      <c r="BA919" s="235"/>
      <c r="BC919" s="232"/>
    </row>
    <row r="920" spans="41:55" x14ac:dyDescent="0.25">
      <c r="AO920" s="231"/>
      <c r="AR920" s="235"/>
      <c r="AT920" s="235"/>
      <c r="AV920" s="232"/>
      <c r="AY920" s="235"/>
      <c r="BA920" s="235"/>
      <c r="BC920" s="232"/>
    </row>
    <row r="921" spans="41:55" x14ac:dyDescent="0.25">
      <c r="AO921" s="231"/>
      <c r="AR921" s="235"/>
      <c r="AT921" s="235"/>
      <c r="AV921" s="232"/>
      <c r="AY921" s="235"/>
      <c r="BA921" s="235"/>
      <c r="BC921" s="232"/>
    </row>
    <row r="922" spans="41:55" x14ac:dyDescent="0.25">
      <c r="AO922" s="231"/>
      <c r="AR922" s="235"/>
      <c r="AT922" s="235"/>
      <c r="AV922" s="232"/>
      <c r="AY922" s="235"/>
      <c r="BA922" s="235"/>
      <c r="BC922" s="232"/>
    </row>
    <row r="923" spans="41:55" x14ac:dyDescent="0.25">
      <c r="AO923" s="231"/>
      <c r="AR923" s="235"/>
      <c r="AT923" s="235"/>
      <c r="AV923" s="232"/>
      <c r="AY923" s="235"/>
      <c r="BA923" s="235"/>
      <c r="BC923" s="232"/>
    </row>
    <row r="924" spans="41:55" x14ac:dyDescent="0.25">
      <c r="AO924" s="231"/>
      <c r="AR924" s="235"/>
      <c r="AT924" s="235"/>
      <c r="AV924" s="232"/>
      <c r="AY924" s="235"/>
      <c r="BA924" s="235"/>
      <c r="BC924" s="232"/>
    </row>
    <row r="925" spans="41:55" x14ac:dyDescent="0.25">
      <c r="AO925" s="231"/>
      <c r="AR925" s="235"/>
      <c r="AT925" s="235"/>
      <c r="AV925" s="232"/>
      <c r="AY925" s="235"/>
      <c r="BA925" s="235"/>
      <c r="BC925" s="232"/>
    </row>
    <row r="926" spans="41:55" x14ac:dyDescent="0.25">
      <c r="AO926" s="231"/>
      <c r="AR926" s="235"/>
      <c r="AT926" s="235"/>
      <c r="AV926" s="232"/>
      <c r="AY926" s="235"/>
      <c r="BA926" s="235"/>
      <c r="BC926" s="232"/>
    </row>
    <row r="927" spans="41:55" x14ac:dyDescent="0.25">
      <c r="AO927" s="231"/>
      <c r="AR927" s="235"/>
      <c r="AT927" s="235"/>
      <c r="AV927" s="232"/>
      <c r="AY927" s="235"/>
      <c r="BA927" s="235"/>
      <c r="BC927" s="232"/>
    </row>
    <row r="928" spans="41:55" x14ac:dyDescent="0.25">
      <c r="AO928" s="231"/>
      <c r="AR928" s="235"/>
      <c r="AT928" s="235"/>
      <c r="AV928" s="232"/>
      <c r="AY928" s="235"/>
      <c r="BA928" s="235"/>
      <c r="BC928" s="232"/>
    </row>
    <row r="929" spans="41:55" x14ac:dyDescent="0.25">
      <c r="AO929" s="231"/>
      <c r="AR929" s="235"/>
      <c r="AT929" s="235"/>
      <c r="AV929" s="232"/>
      <c r="AY929" s="235"/>
      <c r="BA929" s="235"/>
      <c r="BC929" s="232"/>
    </row>
    <row r="930" spans="41:55" x14ac:dyDescent="0.25">
      <c r="AO930" s="231"/>
      <c r="AR930" s="235"/>
      <c r="AT930" s="235"/>
      <c r="AV930" s="232"/>
      <c r="AY930" s="235"/>
      <c r="BA930" s="235"/>
      <c r="BC930" s="232"/>
    </row>
    <row r="931" spans="41:55" x14ac:dyDescent="0.25">
      <c r="AO931" s="231"/>
      <c r="AR931" s="235"/>
      <c r="AT931" s="235"/>
      <c r="AV931" s="232"/>
      <c r="AY931" s="235"/>
      <c r="BA931" s="235"/>
      <c r="BC931" s="232"/>
    </row>
    <row r="932" spans="41:55" x14ac:dyDescent="0.25">
      <c r="AO932" s="231"/>
      <c r="AR932" s="235"/>
      <c r="AT932" s="235"/>
      <c r="AV932" s="232"/>
      <c r="AY932" s="235"/>
      <c r="BA932" s="235"/>
      <c r="BC932" s="232"/>
    </row>
    <row r="933" spans="41:55" x14ac:dyDescent="0.25">
      <c r="AO933" s="231"/>
      <c r="AR933" s="235"/>
      <c r="AT933" s="235"/>
      <c r="AV933" s="232"/>
      <c r="AY933" s="235"/>
      <c r="BA933" s="235"/>
      <c r="BC933" s="232"/>
    </row>
    <row r="934" spans="41:55" x14ac:dyDescent="0.25">
      <c r="AO934" s="231"/>
      <c r="AR934" s="235"/>
      <c r="AT934" s="235"/>
      <c r="AV934" s="232"/>
      <c r="AY934" s="235"/>
      <c r="BA934" s="235"/>
      <c r="BC934" s="232"/>
    </row>
    <row r="935" spans="41:55" x14ac:dyDescent="0.25">
      <c r="AO935" s="231"/>
      <c r="AR935" s="235"/>
      <c r="AT935" s="235"/>
      <c r="AV935" s="232"/>
      <c r="AY935" s="235"/>
      <c r="BA935" s="235"/>
      <c r="BC935" s="232"/>
    </row>
    <row r="936" spans="41:55" x14ac:dyDescent="0.25">
      <c r="AO936" s="231"/>
      <c r="AR936" s="235"/>
      <c r="AT936" s="235"/>
      <c r="AV936" s="232"/>
      <c r="AY936" s="235"/>
      <c r="BA936" s="235"/>
      <c r="BC936" s="232"/>
    </row>
    <row r="937" spans="41:55" x14ac:dyDescent="0.25">
      <c r="AO937" s="231"/>
      <c r="AR937" s="235"/>
      <c r="AT937" s="235"/>
      <c r="AV937" s="232"/>
      <c r="AY937" s="235"/>
      <c r="BA937" s="235"/>
      <c r="BC937" s="232"/>
    </row>
    <row r="938" spans="41:55" x14ac:dyDescent="0.25">
      <c r="AO938" s="231"/>
      <c r="AR938" s="235"/>
      <c r="AT938" s="235"/>
      <c r="AV938" s="232"/>
      <c r="AY938" s="235"/>
      <c r="BA938" s="235"/>
      <c r="BC938" s="232"/>
    </row>
    <row r="939" spans="41:55" x14ac:dyDescent="0.25">
      <c r="AO939" s="231"/>
      <c r="AR939" s="235"/>
      <c r="AT939" s="235"/>
      <c r="AV939" s="232"/>
      <c r="AY939" s="235"/>
      <c r="BA939" s="235"/>
      <c r="BC939" s="232"/>
    </row>
    <row r="940" spans="41:55" x14ac:dyDescent="0.25">
      <c r="AO940" s="231"/>
      <c r="AR940" s="235"/>
      <c r="AT940" s="235"/>
      <c r="AV940" s="232"/>
      <c r="AY940" s="235"/>
      <c r="BA940" s="235"/>
      <c r="BC940" s="232"/>
    </row>
    <row r="941" spans="41:55" x14ac:dyDescent="0.25">
      <c r="AO941" s="231"/>
      <c r="AR941" s="235"/>
      <c r="AT941" s="235"/>
      <c r="AV941" s="232"/>
      <c r="AY941" s="235"/>
      <c r="BA941" s="235"/>
      <c r="BC941" s="232"/>
    </row>
    <row r="942" spans="41:55" x14ac:dyDescent="0.25">
      <c r="AO942" s="231"/>
      <c r="AR942" s="235"/>
      <c r="AT942" s="235"/>
      <c r="AV942" s="232"/>
      <c r="AY942" s="235"/>
      <c r="BA942" s="235"/>
      <c r="BC942" s="232"/>
    </row>
    <row r="943" spans="41:55" x14ac:dyDescent="0.25">
      <c r="AO943" s="231"/>
      <c r="AR943" s="235"/>
      <c r="AT943" s="235"/>
      <c r="AV943" s="232"/>
      <c r="AY943" s="235"/>
      <c r="BA943" s="235"/>
      <c r="BC943" s="232"/>
    </row>
    <row r="944" spans="41:55" x14ac:dyDescent="0.25">
      <c r="AO944" s="231"/>
      <c r="AR944" s="235"/>
      <c r="AT944" s="235"/>
      <c r="AV944" s="232"/>
      <c r="AY944" s="235"/>
      <c r="BA944" s="235"/>
      <c r="BC944" s="232"/>
    </row>
    <row r="945" spans="41:55" x14ac:dyDescent="0.25">
      <c r="AO945" s="231"/>
      <c r="AR945" s="235"/>
      <c r="AT945" s="235"/>
      <c r="AV945" s="232"/>
      <c r="AY945" s="235"/>
      <c r="BA945" s="235"/>
      <c r="BC945" s="232"/>
    </row>
    <row r="946" spans="41:55" x14ac:dyDescent="0.25">
      <c r="AO946" s="231"/>
      <c r="AR946" s="235"/>
      <c r="AT946" s="235"/>
      <c r="AV946" s="232"/>
      <c r="AY946" s="235"/>
      <c r="BA946" s="235"/>
      <c r="BC946" s="232"/>
    </row>
    <row r="947" spans="41:55" x14ac:dyDescent="0.25">
      <c r="AO947" s="231"/>
      <c r="AR947" s="235"/>
      <c r="AT947" s="235"/>
      <c r="AV947" s="232"/>
      <c r="AY947" s="235"/>
      <c r="BA947" s="235"/>
      <c r="BC947" s="232"/>
    </row>
    <row r="948" spans="41:55" x14ac:dyDescent="0.25">
      <c r="AO948" s="231"/>
      <c r="AR948" s="235"/>
      <c r="AT948" s="235"/>
      <c r="AV948" s="232"/>
      <c r="AY948" s="235"/>
      <c r="BA948" s="235"/>
      <c r="BC948" s="232"/>
    </row>
    <row r="949" spans="41:55" x14ac:dyDescent="0.25">
      <c r="AO949" s="231"/>
      <c r="AR949" s="235"/>
      <c r="AT949" s="235"/>
      <c r="AV949" s="232"/>
      <c r="AY949" s="235"/>
      <c r="BA949" s="235"/>
      <c r="BC949" s="232"/>
    </row>
    <row r="950" spans="41:55" x14ac:dyDescent="0.25">
      <c r="AO950" s="231"/>
      <c r="AR950" s="235"/>
      <c r="AT950" s="235"/>
      <c r="AV950" s="232"/>
      <c r="AY950" s="235"/>
      <c r="BA950" s="235"/>
      <c r="BC950" s="232"/>
    </row>
    <row r="951" spans="41:55" x14ac:dyDescent="0.25">
      <c r="AO951" s="231"/>
      <c r="AR951" s="235"/>
      <c r="AT951" s="235"/>
      <c r="AV951" s="232"/>
      <c r="AY951" s="235"/>
      <c r="BA951" s="235"/>
      <c r="BC951" s="232"/>
    </row>
    <row r="952" spans="41:55" x14ac:dyDescent="0.25">
      <c r="AO952" s="231"/>
      <c r="AR952" s="235"/>
      <c r="AT952" s="235"/>
      <c r="AV952" s="232"/>
      <c r="AY952" s="235"/>
      <c r="BA952" s="235"/>
      <c r="BC952" s="232"/>
    </row>
    <row r="953" spans="41:55" x14ac:dyDescent="0.25">
      <c r="AO953" s="231"/>
      <c r="AR953" s="235"/>
      <c r="AT953" s="235"/>
      <c r="AV953" s="232"/>
      <c r="AY953" s="235"/>
      <c r="BA953" s="235"/>
      <c r="BC953" s="232"/>
    </row>
    <row r="954" spans="41:55" x14ac:dyDescent="0.25">
      <c r="AO954" s="231"/>
      <c r="AR954" s="235"/>
      <c r="AT954" s="235"/>
      <c r="AV954" s="232"/>
      <c r="AY954" s="235"/>
      <c r="BA954" s="235"/>
      <c r="BC954" s="232"/>
    </row>
    <row r="955" spans="41:55" x14ac:dyDescent="0.25">
      <c r="AO955" s="231"/>
      <c r="AR955" s="235"/>
      <c r="AT955" s="235"/>
      <c r="AV955" s="232"/>
      <c r="AY955" s="235"/>
      <c r="BA955" s="235"/>
      <c r="BC955" s="232"/>
    </row>
    <row r="956" spans="41:55" x14ac:dyDescent="0.25">
      <c r="AO956" s="231"/>
      <c r="AR956" s="235"/>
      <c r="AT956" s="235"/>
      <c r="AV956" s="232"/>
      <c r="AY956" s="235"/>
      <c r="BA956" s="235"/>
      <c r="BC956" s="232"/>
    </row>
    <row r="957" spans="41:55" x14ac:dyDescent="0.25">
      <c r="AO957" s="231"/>
      <c r="AR957" s="235"/>
      <c r="AT957" s="235"/>
      <c r="AV957" s="232"/>
      <c r="AY957" s="235"/>
      <c r="BA957" s="235"/>
      <c r="BC957" s="232"/>
    </row>
    <row r="958" spans="41:55" x14ac:dyDescent="0.25">
      <c r="AO958" s="231"/>
      <c r="AR958" s="235"/>
      <c r="AT958" s="235"/>
      <c r="AV958" s="232"/>
      <c r="AY958" s="235"/>
      <c r="BA958" s="235"/>
      <c r="BC958" s="232"/>
    </row>
    <row r="959" spans="41:55" x14ac:dyDescent="0.25">
      <c r="AO959" s="231"/>
      <c r="AR959" s="235"/>
      <c r="AT959" s="235"/>
      <c r="AV959" s="232"/>
      <c r="AY959" s="235"/>
      <c r="BA959" s="235"/>
      <c r="BC959" s="232"/>
    </row>
    <row r="960" spans="41:55" x14ac:dyDescent="0.25">
      <c r="AO960" s="231"/>
      <c r="AR960" s="235"/>
      <c r="AT960" s="235"/>
      <c r="AV960" s="232"/>
      <c r="AY960" s="235"/>
      <c r="BA960" s="235"/>
      <c r="BC960" s="232"/>
    </row>
    <row r="961" spans="41:55" x14ac:dyDescent="0.25">
      <c r="AO961" s="231"/>
      <c r="AR961" s="235"/>
      <c r="AT961" s="235"/>
      <c r="AV961" s="232"/>
      <c r="AY961" s="235"/>
      <c r="BA961" s="235"/>
      <c r="BC961" s="232"/>
    </row>
    <row r="962" spans="41:55" x14ac:dyDescent="0.25">
      <c r="AO962" s="231"/>
      <c r="AR962" s="235"/>
      <c r="AT962" s="235"/>
      <c r="AV962" s="232"/>
      <c r="AY962" s="235"/>
      <c r="BA962" s="235"/>
      <c r="BC962" s="232"/>
    </row>
    <row r="963" spans="41:55" x14ac:dyDescent="0.25">
      <c r="AO963" s="231"/>
      <c r="AR963" s="235"/>
      <c r="AT963" s="235"/>
      <c r="AV963" s="232"/>
      <c r="AY963" s="235"/>
      <c r="BA963" s="235"/>
      <c r="BC963" s="232"/>
    </row>
    <row r="964" spans="41:55" x14ac:dyDescent="0.25">
      <c r="AO964" s="231"/>
      <c r="AR964" s="235"/>
      <c r="AT964" s="235"/>
      <c r="AV964" s="232"/>
      <c r="AY964" s="235"/>
      <c r="BA964" s="235"/>
      <c r="BC964" s="232"/>
    </row>
    <row r="965" spans="41:55" x14ac:dyDescent="0.25">
      <c r="AO965" s="231"/>
      <c r="AR965" s="235"/>
      <c r="AT965" s="235"/>
      <c r="AV965" s="232"/>
      <c r="AY965" s="235"/>
      <c r="BA965" s="235"/>
      <c r="BC965" s="232"/>
    </row>
    <row r="966" spans="41:55" x14ac:dyDescent="0.25">
      <c r="AO966" s="231"/>
      <c r="AR966" s="235"/>
      <c r="AT966" s="235"/>
      <c r="AV966" s="232"/>
      <c r="AY966" s="235"/>
      <c r="BA966" s="235"/>
      <c r="BC966" s="232"/>
    </row>
    <row r="967" spans="41:55" x14ac:dyDescent="0.25">
      <c r="AO967" s="231"/>
      <c r="AR967" s="235"/>
      <c r="AT967" s="235"/>
      <c r="AV967" s="232"/>
      <c r="AY967" s="235"/>
      <c r="BA967" s="235"/>
      <c r="BC967" s="232"/>
    </row>
    <row r="968" spans="41:55" x14ac:dyDescent="0.25">
      <c r="AO968" s="231"/>
      <c r="AR968" s="235"/>
      <c r="AT968" s="235"/>
      <c r="AV968" s="232"/>
      <c r="AY968" s="235"/>
      <c r="BA968" s="235"/>
      <c r="BC968" s="232"/>
    </row>
    <row r="969" spans="41:55" x14ac:dyDescent="0.25">
      <c r="AO969" s="231"/>
      <c r="AR969" s="235"/>
      <c r="AT969" s="235"/>
      <c r="AV969" s="232"/>
      <c r="AY969" s="235"/>
      <c r="BA969" s="235"/>
      <c r="BC969" s="232"/>
    </row>
    <row r="970" spans="41:55" x14ac:dyDescent="0.25">
      <c r="AO970" s="231"/>
      <c r="AR970" s="235"/>
      <c r="AT970" s="235"/>
      <c r="AV970" s="232"/>
      <c r="AY970" s="235"/>
      <c r="BA970" s="235"/>
      <c r="BC970" s="232"/>
    </row>
    <row r="971" spans="41:55" x14ac:dyDescent="0.25">
      <c r="AO971" s="231"/>
      <c r="AR971" s="235"/>
      <c r="AT971" s="235"/>
      <c r="AV971" s="232"/>
      <c r="AY971" s="235"/>
      <c r="BA971" s="235"/>
      <c r="BC971" s="232"/>
    </row>
    <row r="972" spans="41:55" x14ac:dyDescent="0.25">
      <c r="AO972" s="231"/>
      <c r="AR972" s="235"/>
      <c r="AT972" s="235"/>
      <c r="AV972" s="232"/>
      <c r="AY972" s="235"/>
      <c r="BA972" s="235"/>
      <c r="BC972" s="232"/>
    </row>
    <row r="973" spans="41:55" x14ac:dyDescent="0.25">
      <c r="AO973" s="231"/>
      <c r="AR973" s="235"/>
      <c r="AT973" s="235"/>
      <c r="AV973" s="232"/>
      <c r="AY973" s="235"/>
      <c r="BA973" s="235"/>
      <c r="BC973" s="232"/>
    </row>
    <row r="974" spans="41:55" x14ac:dyDescent="0.25">
      <c r="AO974" s="231"/>
      <c r="AR974" s="235"/>
      <c r="AT974" s="235"/>
      <c r="AV974" s="232"/>
      <c r="AY974" s="235"/>
      <c r="BA974" s="235"/>
      <c r="BC974" s="232"/>
    </row>
    <row r="975" spans="41:55" x14ac:dyDescent="0.25">
      <c r="AO975" s="231"/>
      <c r="AR975" s="235"/>
      <c r="AT975" s="235"/>
      <c r="AV975" s="232"/>
      <c r="AY975" s="235"/>
      <c r="BA975" s="235"/>
      <c r="BC975" s="232"/>
    </row>
    <row r="976" spans="41:55" x14ac:dyDescent="0.25">
      <c r="AO976" s="231"/>
      <c r="AR976" s="235"/>
      <c r="AT976" s="235"/>
      <c r="AV976" s="232"/>
      <c r="AY976" s="235"/>
      <c r="BA976" s="235"/>
      <c r="BC976" s="232"/>
    </row>
    <row r="977" spans="41:55" x14ac:dyDescent="0.25">
      <c r="AO977" s="231"/>
      <c r="AR977" s="235"/>
      <c r="AT977" s="235"/>
      <c r="AV977" s="232"/>
      <c r="AY977" s="235"/>
      <c r="BA977" s="235"/>
      <c r="BC977" s="232"/>
    </row>
    <row r="978" spans="41:55" x14ac:dyDescent="0.25">
      <c r="AO978" s="231"/>
      <c r="AR978" s="235"/>
      <c r="AT978" s="235"/>
      <c r="AV978" s="232"/>
      <c r="AY978" s="235"/>
      <c r="BA978" s="235"/>
      <c r="BC978" s="232"/>
    </row>
    <row r="979" spans="41:55" x14ac:dyDescent="0.25">
      <c r="AO979" s="231"/>
      <c r="AR979" s="235"/>
      <c r="AT979" s="235"/>
      <c r="AV979" s="232"/>
      <c r="AY979" s="235"/>
      <c r="BA979" s="235"/>
      <c r="BC979" s="232"/>
    </row>
    <row r="980" spans="41:55" x14ac:dyDescent="0.25">
      <c r="AO980" s="231"/>
      <c r="AR980" s="235"/>
      <c r="AT980" s="235"/>
      <c r="AV980" s="232"/>
      <c r="AY980" s="235"/>
      <c r="BA980" s="235"/>
      <c r="BC980" s="232"/>
    </row>
    <row r="981" spans="41:55" x14ac:dyDescent="0.25">
      <c r="AO981" s="231"/>
      <c r="AR981" s="235"/>
      <c r="AT981" s="235"/>
      <c r="AV981" s="232"/>
      <c r="AY981" s="235"/>
      <c r="BA981" s="235"/>
      <c r="BC981" s="232"/>
    </row>
    <row r="982" spans="41:55" x14ac:dyDescent="0.25">
      <c r="AO982" s="231"/>
      <c r="AR982" s="235"/>
      <c r="AT982" s="235"/>
      <c r="AV982" s="232"/>
      <c r="AY982" s="235"/>
      <c r="BA982" s="235"/>
      <c r="BC982" s="232"/>
    </row>
    <row r="983" spans="41:55" x14ac:dyDescent="0.25">
      <c r="AO983" s="231"/>
      <c r="AR983" s="235"/>
      <c r="AT983" s="235"/>
      <c r="AV983" s="232"/>
      <c r="AY983" s="235"/>
      <c r="BA983" s="235"/>
      <c r="BC983" s="232"/>
    </row>
    <row r="984" spans="41:55" x14ac:dyDescent="0.25">
      <c r="AO984" s="231"/>
      <c r="AR984" s="235"/>
      <c r="AT984" s="235"/>
      <c r="AV984" s="232"/>
      <c r="AY984" s="235"/>
      <c r="BA984" s="235"/>
      <c r="BC984" s="232"/>
    </row>
    <row r="985" spans="41:55" x14ac:dyDescent="0.25">
      <c r="AO985" s="231"/>
      <c r="AR985" s="235"/>
      <c r="AT985" s="235"/>
      <c r="AV985" s="232"/>
      <c r="AY985" s="235"/>
      <c r="BA985" s="235"/>
      <c r="BC985" s="232"/>
    </row>
    <row r="986" spans="41:55" x14ac:dyDescent="0.25">
      <c r="AO986" s="231"/>
      <c r="AR986" s="235"/>
      <c r="AT986" s="235"/>
      <c r="AV986" s="232"/>
      <c r="AY986" s="235"/>
      <c r="BA986" s="235"/>
      <c r="BC986" s="232"/>
    </row>
    <row r="987" spans="41:55" x14ac:dyDescent="0.25">
      <c r="AO987" s="231"/>
      <c r="AR987" s="235"/>
      <c r="AT987" s="235"/>
      <c r="AV987" s="232"/>
      <c r="AY987" s="235"/>
      <c r="BA987" s="235"/>
      <c r="BC987" s="232"/>
    </row>
    <row r="988" spans="41:55" x14ac:dyDescent="0.25">
      <c r="AO988" s="231"/>
      <c r="AR988" s="235"/>
      <c r="AT988" s="235"/>
      <c r="AV988" s="232"/>
      <c r="AY988" s="235"/>
      <c r="BA988" s="235"/>
      <c r="BC988" s="232"/>
    </row>
    <row r="989" spans="41:55" x14ac:dyDescent="0.25">
      <c r="AO989" s="231"/>
      <c r="AR989" s="235"/>
      <c r="AT989" s="235"/>
      <c r="AV989" s="232"/>
      <c r="AY989" s="235"/>
      <c r="BA989" s="235"/>
      <c r="BC989" s="232"/>
    </row>
    <row r="990" spans="41:55" x14ac:dyDescent="0.25">
      <c r="AO990" s="231"/>
      <c r="AR990" s="235"/>
      <c r="AT990" s="235"/>
      <c r="AV990" s="232"/>
      <c r="AY990" s="235"/>
      <c r="BA990" s="235"/>
      <c r="BC990" s="232"/>
    </row>
    <row r="991" spans="41:55" x14ac:dyDescent="0.25">
      <c r="AO991" s="231"/>
      <c r="AR991" s="235"/>
      <c r="AT991" s="235"/>
      <c r="AV991" s="232"/>
      <c r="AY991" s="235"/>
      <c r="BA991" s="235"/>
      <c r="BC991" s="232"/>
    </row>
    <row r="992" spans="41:55" x14ac:dyDescent="0.25">
      <c r="AO992" s="231"/>
      <c r="AR992" s="235"/>
      <c r="AT992" s="235"/>
      <c r="AV992" s="232"/>
      <c r="AY992" s="235"/>
      <c r="BA992" s="235"/>
      <c r="BC992" s="232"/>
    </row>
    <row r="993" spans="41:55" x14ac:dyDescent="0.25">
      <c r="AO993" s="231"/>
      <c r="AR993" s="235"/>
      <c r="AT993" s="235"/>
      <c r="AV993" s="232"/>
      <c r="AY993" s="235"/>
      <c r="BA993" s="235"/>
      <c r="BC993" s="232"/>
    </row>
    <row r="994" spans="41:55" x14ac:dyDescent="0.25">
      <c r="AO994" s="231"/>
      <c r="AR994" s="235"/>
      <c r="AT994" s="235"/>
      <c r="AV994" s="232"/>
      <c r="AY994" s="235"/>
      <c r="BA994" s="235"/>
      <c r="BC994" s="232"/>
    </row>
    <row r="995" spans="41:55" x14ac:dyDescent="0.25">
      <c r="AO995" s="231"/>
      <c r="AR995" s="235"/>
      <c r="AT995" s="235"/>
      <c r="AV995" s="232"/>
      <c r="AY995" s="235"/>
      <c r="BA995" s="235"/>
      <c r="BC995" s="232"/>
    </row>
    <row r="996" spans="41:55" x14ac:dyDescent="0.25">
      <c r="AO996" s="231"/>
      <c r="AR996" s="235"/>
      <c r="AT996" s="235"/>
      <c r="AV996" s="232"/>
      <c r="AY996" s="235"/>
      <c r="BA996" s="235"/>
      <c r="BC996" s="232"/>
    </row>
    <row r="997" spans="41:55" x14ac:dyDescent="0.25">
      <c r="AO997" s="231"/>
      <c r="AR997" s="235"/>
      <c r="AT997" s="235"/>
      <c r="AV997" s="232"/>
      <c r="AY997" s="235"/>
      <c r="BA997" s="235"/>
      <c r="BC997" s="232"/>
    </row>
    <row r="998" spans="41:55" x14ac:dyDescent="0.25">
      <c r="AO998" s="231"/>
      <c r="AR998" s="235"/>
      <c r="AT998" s="235"/>
      <c r="AV998" s="232"/>
      <c r="AY998" s="235"/>
      <c r="BA998" s="235"/>
      <c r="BC998" s="232"/>
    </row>
    <row r="999" spans="41:55" x14ac:dyDescent="0.25">
      <c r="AO999" s="231"/>
      <c r="AR999" s="235"/>
      <c r="AT999" s="235"/>
      <c r="AV999" s="232"/>
      <c r="AY999" s="235"/>
      <c r="BA999" s="235"/>
      <c r="BC999" s="232"/>
    </row>
    <row r="1000" spans="41:55" x14ac:dyDescent="0.25">
      <c r="AO1000" s="231"/>
      <c r="AR1000" s="235"/>
      <c r="AT1000" s="235"/>
      <c r="AV1000" s="232"/>
      <c r="AY1000" s="235"/>
      <c r="BA1000" s="235"/>
      <c r="BC1000" s="232"/>
    </row>
  </sheetData>
  <autoFilter ref="A5:BC5" xr:uid="{00000000-0009-0000-0000-000002000000}"/>
  <mergeCells count="12">
    <mergeCell ref="AK4:AM4"/>
    <mergeCell ref="E1:H1"/>
    <mergeCell ref="J1:S1"/>
    <mergeCell ref="V1:AC1"/>
    <mergeCell ref="AP1:BC1"/>
    <mergeCell ref="AP2:AV2"/>
    <mergeCell ref="AW2:BC2"/>
    <mergeCell ref="L4:N4"/>
    <mergeCell ref="Q4:S4"/>
    <mergeCell ref="V4:X4"/>
    <mergeCell ref="AA4:AC4"/>
    <mergeCell ref="AF4:AH4"/>
  </mergeCells>
  <conditionalFormatting sqref="L6:M106">
    <cfRule type="cellIs" dxfId="17" priority="288" operator="equal">
      <formula>0</formula>
    </cfRule>
  </conditionalFormatting>
  <conditionalFormatting sqref="J6:J31">
    <cfRule type="dataBar" priority="28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{719097FE-BE75-448C-9275-A2DB385B6025}</x14:id>
        </ext>
      </extLst>
    </cfRule>
  </conditionalFormatting>
  <conditionalFormatting sqref="N6:N106">
    <cfRule type="cellIs" dxfId="16" priority="287" stopIfTrue="1" operator="equal">
      <formula>0</formula>
    </cfRule>
  </conditionalFormatting>
  <conditionalFormatting sqref="V6:W106">
    <cfRule type="cellIs" dxfId="15" priority="286" operator="equal">
      <formula>0</formula>
    </cfRule>
  </conditionalFormatting>
  <conditionalFormatting sqref="X6:X106">
    <cfRule type="cellIs" dxfId="14" priority="285" stopIfTrue="1" operator="equal">
      <formula>0</formula>
    </cfRule>
  </conditionalFormatting>
  <conditionalFormatting sqref="AB6:AB106">
    <cfRule type="cellIs" dxfId="13" priority="284" operator="equal">
      <formula>0</formula>
    </cfRule>
  </conditionalFormatting>
  <conditionalFormatting sqref="AC6:AC106">
    <cfRule type="cellIs" dxfId="12" priority="283" stopIfTrue="1" operator="equal">
      <formula>0</formula>
    </cfRule>
  </conditionalFormatting>
  <conditionalFormatting sqref="R6:R106">
    <cfRule type="cellIs" dxfId="11" priority="282" operator="equal">
      <formula>0</formula>
    </cfRule>
  </conditionalFormatting>
  <conditionalFormatting sqref="Q6:Q106">
    <cfRule type="cellIs" dxfId="10" priority="281" operator="equal">
      <formula>0</formula>
    </cfRule>
  </conditionalFormatting>
  <conditionalFormatting sqref="S6:S106">
    <cfRule type="cellIs" dxfId="9" priority="280" stopIfTrue="1" operator="equal">
      <formula>0</formula>
    </cfRule>
  </conditionalFormatting>
  <conditionalFormatting sqref="AA6:AA106">
    <cfRule type="cellIs" dxfId="8" priority="279" operator="equal">
      <formula>0</formula>
    </cfRule>
  </conditionalFormatting>
  <conditionalFormatting sqref="AH6:AH106">
    <cfRule type="cellIs" dxfId="7" priority="277" stopIfTrue="1" operator="equal">
      <formula>0</formula>
    </cfRule>
  </conditionalFormatting>
  <conditionalFormatting sqref="AM6:AM106">
    <cfRule type="cellIs" dxfId="6" priority="275" stopIfTrue="1" operator="equal">
      <formula>0</formula>
    </cfRule>
  </conditionalFormatting>
  <conditionalFormatting sqref="AO6:AO106">
    <cfRule type="cellIs" dxfId="5" priority="273" operator="lessThanOrEqual">
      <formula>0.01</formula>
    </cfRule>
    <cfRule type="colorScale" priority="274">
      <colorScale>
        <cfvo type="num" val="0.01"/>
        <cfvo type="percentile" val="0.1"/>
        <cfvo type="num" val="0.2"/>
        <color rgb="FF92D050"/>
        <color rgb="FFFFEB84"/>
        <color theme="5"/>
      </colorScale>
    </cfRule>
  </conditionalFormatting>
  <conditionalFormatting sqref="B6:G106">
    <cfRule type="expression" dxfId="4" priority="2">
      <formula>IF($A6=1,TRUE,FALSE)</formula>
    </cfRule>
  </conditionalFormatting>
  <conditionalFormatting sqref="N6:N106">
    <cfRule type="colorScale" priority="299">
      <colorScale>
        <cfvo type="min"/>
        <cfvo type="max"/>
        <color theme="7" tint="0.39997558519241921"/>
        <color theme="5"/>
      </colorScale>
    </cfRule>
  </conditionalFormatting>
  <conditionalFormatting sqref="X6:X106">
    <cfRule type="colorScale" priority="300">
      <colorScale>
        <cfvo type="min"/>
        <cfvo type="max"/>
        <color theme="7" tint="0.39997558519241921"/>
        <color theme="5"/>
      </colorScale>
    </cfRule>
  </conditionalFormatting>
  <conditionalFormatting sqref="AC6:AC106">
    <cfRule type="colorScale" priority="301">
      <colorScale>
        <cfvo type="min"/>
        <cfvo type="max"/>
        <color theme="7" tint="0.39997558519241921"/>
        <color theme="5"/>
      </colorScale>
    </cfRule>
  </conditionalFormatting>
  <conditionalFormatting sqref="S6:S106">
    <cfRule type="colorScale" priority="302">
      <colorScale>
        <cfvo type="min"/>
        <cfvo type="max"/>
        <color theme="7" tint="0.39997558519241921"/>
        <color theme="5"/>
      </colorScale>
    </cfRule>
  </conditionalFormatting>
  <conditionalFormatting sqref="AH6:AH106">
    <cfRule type="colorScale" priority="303">
      <colorScale>
        <cfvo type="min"/>
        <cfvo type="max"/>
        <color theme="7" tint="0.39997558519241921"/>
        <color theme="5"/>
      </colorScale>
    </cfRule>
  </conditionalFormatting>
  <conditionalFormatting sqref="AM6:AM106">
    <cfRule type="colorScale" priority="304">
      <colorScale>
        <cfvo type="min"/>
        <cfvo type="max"/>
        <color theme="7" tint="0.39997558519241921"/>
        <color theme="5"/>
      </colorScale>
    </cfRule>
  </conditionalFormatting>
  <conditionalFormatting sqref="H6:H106">
    <cfRule type="expression" dxfId="1" priority="1">
      <formula>IF($A6=1,TRUE,FALSE)</formula>
    </cfRule>
  </conditionalFormatting>
  <hyperlinks>
    <hyperlink ref="E1" r:id="rId1" xr:uid="{00000000-0004-0000-0200-000000000000}"/>
    <hyperlink ref="J1" r:id="rId2" display="Siehe Anleitung" xr:uid="{00000000-0004-0000-0200-000001000000}"/>
    <hyperlink ref="J1:L1" r:id="rId3" display="Anleitung" xr:uid="{00000000-0004-0000-0200-000002000000}"/>
  </hyperlinks>
  <pageMargins left="0.7" right="0.7" top="0.75" bottom="0.75" header="0.3" footer="0.3"/>
  <pageSetup paperSize="9"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9097FE-BE75-448C-9275-A2DB385B602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J6:J31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0.59999389629810485"/>
  </sheetPr>
  <dimension ref="A1:T5"/>
  <sheetViews>
    <sheetView workbookViewId="0">
      <pane ySplit="5" topLeftCell="A6" activePane="bottomLeft" state="frozen"/>
      <selection pane="bottomLeft"/>
    </sheetView>
  </sheetViews>
  <sheetFormatPr defaultColWidth="11.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6.625" style="137" bestFit="1" customWidth="1"/>
    <col min="6" max="6" width="7.5" style="137" bestFit="1" customWidth="1"/>
    <col min="7" max="7" width="8.25" style="137" bestFit="1" customWidth="1"/>
    <col min="8" max="8" width="8.25" style="137" customWidth="1"/>
    <col min="9" max="9" width="9.625" style="137" bestFit="1" customWidth="1"/>
    <col min="10" max="10" width="8.5" style="137" bestFit="1" customWidth="1"/>
    <col min="11" max="11" width="25.625" style="137" bestFit="1" customWidth="1"/>
    <col min="12" max="12" width="8" style="137" bestFit="1" customWidth="1"/>
    <col min="13" max="14" width="6.625" style="137" bestFit="1" customWidth="1"/>
    <col min="15" max="15" width="23.125" style="137" bestFit="1" customWidth="1"/>
    <col min="16" max="16" width="36.875" style="137" bestFit="1" customWidth="1"/>
    <col min="17" max="17" width="8.625" style="137" bestFit="1" customWidth="1"/>
    <col min="18" max="18" width="11.875" style="137" bestFit="1" customWidth="1"/>
    <col min="19" max="19" width="6.625" style="137" bestFit="1" customWidth="1"/>
    <col min="20" max="20" width="14.125" style="137" bestFit="1" customWidth="1"/>
    <col min="21" max="16384" width="11.5" style="137"/>
  </cols>
  <sheetData>
    <row r="1" spans="1:20" s="159" customFormat="1" x14ac:dyDescent="0.25">
      <c r="A1" s="158" t="s">
        <v>4</v>
      </c>
      <c r="G1" s="259" t="s">
        <v>166</v>
      </c>
      <c r="H1" s="259"/>
      <c r="I1" s="259"/>
      <c r="J1" s="259"/>
      <c r="K1" s="259"/>
      <c r="L1" s="178"/>
      <c r="M1" s="178"/>
      <c r="N1" s="178"/>
      <c r="O1" s="178"/>
      <c r="P1" s="178"/>
    </row>
    <row r="2" spans="1:20" x14ac:dyDescent="0.25">
      <c r="A2" s="27"/>
    </row>
    <row r="3" spans="1:20" x14ac:dyDescent="0.25">
      <c r="A3" s="160" t="s">
        <v>1525</v>
      </c>
    </row>
    <row r="5" spans="1:20" s="29" customFormat="1" x14ac:dyDescent="0.25">
      <c r="A5" s="161" t="s">
        <v>22</v>
      </c>
      <c r="B5" s="161" t="s">
        <v>24</v>
      </c>
      <c r="C5" s="161" t="s">
        <v>26</v>
      </c>
      <c r="D5" s="161" t="s">
        <v>28</v>
      </c>
      <c r="E5" s="161" t="s">
        <v>30</v>
      </c>
      <c r="F5" s="161" t="s">
        <v>32</v>
      </c>
      <c r="G5" s="161" t="s">
        <v>33</v>
      </c>
      <c r="H5" s="161" t="s">
        <v>35</v>
      </c>
      <c r="I5" s="161" t="s">
        <v>37</v>
      </c>
      <c r="J5" s="161" t="s">
        <v>41</v>
      </c>
      <c r="K5" s="161" t="s">
        <v>43</v>
      </c>
      <c r="L5" s="161" t="s">
        <v>45</v>
      </c>
      <c r="M5" s="161" t="s">
        <v>47</v>
      </c>
      <c r="N5" s="161" t="s">
        <v>49</v>
      </c>
      <c r="O5" s="161" t="s">
        <v>51</v>
      </c>
      <c r="P5" s="161" t="s">
        <v>60</v>
      </c>
      <c r="Q5" s="161" t="s">
        <v>68</v>
      </c>
      <c r="R5" s="161" t="s">
        <v>70</v>
      </c>
      <c r="S5" s="161" t="s">
        <v>72</v>
      </c>
      <c r="T5" s="161" t="s">
        <v>74</v>
      </c>
    </row>
  </sheetData>
  <autoFilter ref="A5:T5" xr:uid="{00000000-0009-0000-0000-000003000000}"/>
  <mergeCells count="1">
    <mergeCell ref="G1:K1"/>
  </mergeCells>
  <hyperlinks>
    <hyperlink ref="G1" r:id="rId1" display="Siehe Anleitung" xr:uid="{00000000-0004-0000-0300-000000000000}"/>
    <hyperlink ref="G1:I1" r:id="rId2" display="Anleitung" xr:uid="{00000000-0004-0000-0300-000001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5" tint="0.59999389629810485"/>
  </sheetPr>
  <dimension ref="A1:Q6"/>
  <sheetViews>
    <sheetView workbookViewId="0">
      <pane ySplit="6" topLeftCell="A7" activePane="bottomLeft" state="frozen"/>
      <selection pane="bottomLeft"/>
    </sheetView>
  </sheetViews>
  <sheetFormatPr defaultColWidth="8.12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26.25" style="137" customWidth="1"/>
    <col min="6" max="6" width="8.25" style="137" bestFit="1" customWidth="1"/>
    <col min="7" max="7" width="8.5" style="137" bestFit="1" customWidth="1"/>
    <col min="8" max="8" width="7.5" style="137" bestFit="1" customWidth="1"/>
    <col min="9" max="9" width="8.25" style="137" bestFit="1" customWidth="1"/>
    <col min="10" max="11" width="11" style="137" bestFit="1" customWidth="1"/>
    <col min="12" max="12" width="8.25" style="137" bestFit="1" customWidth="1"/>
    <col min="13" max="14" width="8.25" style="137" customWidth="1"/>
    <col min="15" max="15" width="5.375" style="137" customWidth="1"/>
    <col min="16" max="16" width="8.5" style="137" customWidth="1"/>
    <col min="17" max="17" width="18.5" style="137" customWidth="1"/>
    <col min="18" max="16384" width="8.125" style="137"/>
  </cols>
  <sheetData>
    <row r="1" spans="1:17" s="163" customFormat="1" x14ac:dyDescent="0.25">
      <c r="A1" s="162" t="s">
        <v>7</v>
      </c>
      <c r="G1" s="259" t="s">
        <v>166</v>
      </c>
      <c r="H1" s="259"/>
      <c r="I1" s="259"/>
      <c r="J1" s="259"/>
      <c r="K1" s="259"/>
      <c r="L1" s="178"/>
      <c r="M1" s="178"/>
      <c r="N1" s="178"/>
      <c r="O1" s="178"/>
      <c r="P1" s="178"/>
    </row>
    <row r="3" spans="1:17" x14ac:dyDescent="0.25">
      <c r="A3" s="160" t="s">
        <v>1525</v>
      </c>
    </row>
    <row r="5" spans="1:17" s="161" customFormat="1" x14ac:dyDescent="0.25">
      <c r="A5" s="260" t="s">
        <v>293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164"/>
      <c r="N5" s="164"/>
      <c r="O5" s="262" t="s">
        <v>294</v>
      </c>
      <c r="P5" s="263"/>
      <c r="Q5" s="263"/>
    </row>
    <row r="6" spans="1:17" x14ac:dyDescent="0.25">
      <c r="A6" s="161" t="s">
        <v>22</v>
      </c>
      <c r="B6" s="161" t="s">
        <v>24</v>
      </c>
      <c r="C6" s="161" t="s">
        <v>26</v>
      </c>
      <c r="D6" s="161" t="s">
        <v>28</v>
      </c>
      <c r="E6" s="161" t="s">
        <v>282</v>
      </c>
      <c r="F6" s="161" t="s">
        <v>39</v>
      </c>
      <c r="G6" s="161" t="s">
        <v>35</v>
      </c>
      <c r="H6" s="161" t="s">
        <v>32</v>
      </c>
      <c r="I6" s="161" t="s">
        <v>33</v>
      </c>
      <c r="J6" s="161" t="s">
        <v>62</v>
      </c>
      <c r="K6" s="161" t="s">
        <v>64</v>
      </c>
      <c r="L6" s="161" t="s">
        <v>66</v>
      </c>
      <c r="M6" s="161" t="s">
        <v>70</v>
      </c>
      <c r="N6" s="161" t="s">
        <v>68</v>
      </c>
      <c r="O6" s="165" t="s">
        <v>22</v>
      </c>
      <c r="P6" s="165" t="s">
        <v>24</v>
      </c>
      <c r="Q6" s="165" t="s">
        <v>26</v>
      </c>
    </row>
  </sheetData>
  <autoFilter ref="A6:Q6" xr:uid="{00000000-0009-0000-0000-000004000000}"/>
  <mergeCells count="3">
    <mergeCell ref="A5:L5"/>
    <mergeCell ref="O5:Q5"/>
    <mergeCell ref="G1:K1"/>
  </mergeCells>
  <hyperlinks>
    <hyperlink ref="G1" r:id="rId1" display="Siehe Anleitung" xr:uid="{00000000-0004-0000-0400-000000000000}"/>
    <hyperlink ref="G1:I1" r:id="rId2" display="Anleitung" xr:uid="{00000000-0004-0000-0400-000001000000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7" tint="0.59999389629810485"/>
  </sheetPr>
  <dimension ref="A1:Y64"/>
  <sheetViews>
    <sheetView workbookViewId="0">
      <pane ySplit="5" topLeftCell="A6" activePane="bottomLeft" state="frozen"/>
      <selection pane="bottomLeft"/>
    </sheetView>
  </sheetViews>
  <sheetFormatPr defaultColWidth="8.12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17.875" style="29" customWidth="1"/>
    <col min="7" max="7" width="7.625" style="29" bestFit="1" customWidth="1"/>
    <col min="8" max="8" width="6.375" style="29" bestFit="1" customWidth="1"/>
    <col min="9" max="9" width="15.5" style="29" customWidth="1"/>
    <col min="10" max="10" width="6.375" style="29" bestFit="1" customWidth="1"/>
    <col min="11" max="11" width="9.5" style="29" bestFit="1" customWidth="1"/>
    <col min="12" max="12" width="18.625" style="29" customWidth="1"/>
    <col min="13" max="13" width="9.5" style="29" bestFit="1" customWidth="1"/>
    <col min="14" max="14" width="8.125" style="137" bestFit="1" customWidth="1"/>
    <col min="15" max="15" width="8" style="137" bestFit="1" customWidth="1"/>
    <col min="16" max="16" width="7.75" style="29" bestFit="1" customWidth="1"/>
    <col min="17" max="17" width="7" style="29" bestFit="1" customWidth="1"/>
    <col min="18" max="18" width="7.625" style="29" bestFit="1" customWidth="1"/>
    <col min="19" max="19" width="7.875" style="29" bestFit="1" customWidth="1"/>
    <col min="20" max="21" width="11" style="29" bestFit="1" customWidth="1"/>
    <col min="22" max="22" width="7.75" style="29" bestFit="1" customWidth="1"/>
    <col min="23" max="24" width="11" style="29" bestFit="1" customWidth="1"/>
    <col min="25" max="25" width="10.375" style="29" bestFit="1" customWidth="1"/>
    <col min="26" max="16384" width="8.125" style="29"/>
  </cols>
  <sheetData>
    <row r="1" spans="1:25" s="167" customFormat="1" x14ac:dyDescent="0.25">
      <c r="A1" s="166" t="s">
        <v>10</v>
      </c>
      <c r="G1" s="259" t="s">
        <v>166</v>
      </c>
      <c r="H1" s="259"/>
      <c r="I1" s="259"/>
      <c r="J1" s="259"/>
      <c r="K1" s="259"/>
      <c r="L1" s="178"/>
      <c r="M1" s="178"/>
      <c r="N1" s="178"/>
      <c r="O1" s="178"/>
      <c r="P1" s="178"/>
    </row>
    <row r="3" spans="1:25" x14ac:dyDescent="0.25">
      <c r="A3" s="168" t="s">
        <v>1525</v>
      </c>
      <c r="G3" s="179" t="s">
        <v>292</v>
      </c>
    </row>
    <row r="4" spans="1:25" x14ac:dyDescent="0.25">
      <c r="K4" s="264" t="s">
        <v>295</v>
      </c>
      <c r="L4" s="264"/>
      <c r="M4" s="264"/>
    </row>
    <row r="5" spans="1:25" s="161" customFormat="1" x14ac:dyDescent="0.25">
      <c r="A5" s="169" t="s">
        <v>22</v>
      </c>
      <c r="B5" s="169" t="s">
        <v>24</v>
      </c>
      <c r="C5" s="169" t="s">
        <v>26</v>
      </c>
      <c r="D5" s="169" t="s">
        <v>28</v>
      </c>
      <c r="E5" s="169" t="s">
        <v>30</v>
      </c>
      <c r="F5" s="169" t="s">
        <v>43</v>
      </c>
      <c r="G5" s="170" t="s">
        <v>45</v>
      </c>
      <c r="H5" s="169" t="s">
        <v>47</v>
      </c>
      <c r="I5" s="169" t="s">
        <v>51</v>
      </c>
      <c r="J5" s="169" t="s">
        <v>53</v>
      </c>
      <c r="K5" s="171" t="s">
        <v>76</v>
      </c>
      <c r="L5" s="171" t="s">
        <v>78</v>
      </c>
      <c r="M5" s="171" t="s">
        <v>80</v>
      </c>
      <c r="N5" s="169" t="s">
        <v>68</v>
      </c>
      <c r="O5" s="169" t="s">
        <v>70</v>
      </c>
      <c r="P5" s="169" t="s">
        <v>39</v>
      </c>
      <c r="Q5" s="169" t="s">
        <v>32</v>
      </c>
      <c r="R5" s="169" t="s">
        <v>33</v>
      </c>
      <c r="S5" s="169" t="s">
        <v>35</v>
      </c>
      <c r="T5" s="169" t="s">
        <v>62</v>
      </c>
      <c r="U5" s="169" t="s">
        <v>64</v>
      </c>
      <c r="V5" s="169" t="s">
        <v>66</v>
      </c>
      <c r="W5" s="169" t="s">
        <v>55</v>
      </c>
      <c r="X5" s="169" t="s">
        <v>57</v>
      </c>
      <c r="Y5" s="161" t="s">
        <v>82</v>
      </c>
    </row>
    <row r="6" spans="1:25" x14ac:dyDescent="0.25">
      <c r="A6" s="29" t="s">
        <v>129</v>
      </c>
      <c r="B6" s="29">
        <v>3506</v>
      </c>
      <c r="C6" s="29" t="s">
        <v>183</v>
      </c>
      <c r="D6" s="29">
        <v>191696493</v>
      </c>
      <c r="E6" s="29">
        <v>0</v>
      </c>
      <c r="F6" s="29" t="s">
        <v>301</v>
      </c>
      <c r="G6" s="29" t="s">
        <v>492</v>
      </c>
      <c r="H6" s="29">
        <v>7077</v>
      </c>
      <c r="I6" s="29" t="s">
        <v>299</v>
      </c>
      <c r="J6" s="29">
        <v>707700</v>
      </c>
      <c r="K6" s="29">
        <v>7078</v>
      </c>
      <c r="L6" s="29" t="s">
        <v>300</v>
      </c>
      <c r="M6" s="29">
        <v>707800</v>
      </c>
      <c r="N6" s="137" t="s">
        <v>731</v>
      </c>
      <c r="O6" s="137" t="s">
        <v>731</v>
      </c>
      <c r="P6" s="29">
        <v>1004</v>
      </c>
      <c r="Q6" s="29">
        <v>1040</v>
      </c>
      <c r="R6" s="29">
        <v>1271</v>
      </c>
      <c r="S6" s="29">
        <v>1920</v>
      </c>
      <c r="T6" s="29">
        <v>2760411.4559999998</v>
      </c>
      <c r="U6" s="29">
        <v>1179302.1000000001</v>
      </c>
      <c r="V6" s="29">
        <v>905</v>
      </c>
    </row>
    <row r="7" spans="1:25" x14ac:dyDescent="0.25">
      <c r="A7" s="29" t="s">
        <v>129</v>
      </c>
      <c r="B7" s="29">
        <v>3561</v>
      </c>
      <c r="C7" s="29" t="s">
        <v>190</v>
      </c>
      <c r="D7" s="29">
        <v>1175778</v>
      </c>
      <c r="E7" s="29">
        <v>0</v>
      </c>
      <c r="G7" s="29" t="s">
        <v>732</v>
      </c>
      <c r="H7" s="29">
        <v>7742</v>
      </c>
      <c r="I7" s="29" t="s">
        <v>304</v>
      </c>
      <c r="J7" s="29">
        <v>774202</v>
      </c>
      <c r="K7" s="29">
        <v>7742</v>
      </c>
      <c r="L7" s="29" t="s">
        <v>305</v>
      </c>
      <c r="M7" s="29">
        <v>774203</v>
      </c>
      <c r="N7" s="137" t="s">
        <v>732</v>
      </c>
      <c r="O7" s="137" t="s">
        <v>733</v>
      </c>
      <c r="P7" s="29">
        <v>1004</v>
      </c>
      <c r="Q7" s="29">
        <v>1021</v>
      </c>
      <c r="R7" s="29">
        <v>1110</v>
      </c>
      <c r="T7" s="29">
        <v>2801975.0449999999</v>
      </c>
      <c r="U7" s="29">
        <v>1142481.1459999999</v>
      </c>
      <c r="V7" s="29">
        <v>905</v>
      </c>
    </row>
    <row r="8" spans="1:25" x14ac:dyDescent="0.25">
      <c r="A8" s="29" t="s">
        <v>129</v>
      </c>
      <c r="B8" s="29">
        <v>3561</v>
      </c>
      <c r="C8" s="29" t="s">
        <v>190</v>
      </c>
      <c r="D8" s="29">
        <v>190957430</v>
      </c>
      <c r="E8" s="29">
        <v>0</v>
      </c>
      <c r="G8" s="29" t="s">
        <v>1191</v>
      </c>
      <c r="H8" s="29">
        <v>7710</v>
      </c>
      <c r="I8" s="29" t="s">
        <v>308</v>
      </c>
      <c r="J8" s="29">
        <v>771000</v>
      </c>
      <c r="K8" s="29">
        <v>7710</v>
      </c>
      <c r="L8" s="29" t="s">
        <v>1192</v>
      </c>
      <c r="M8" s="29">
        <v>771002</v>
      </c>
      <c r="N8" s="137" t="s">
        <v>1191</v>
      </c>
      <c r="O8" s="137" t="s">
        <v>1193</v>
      </c>
      <c r="P8" s="29">
        <v>1004</v>
      </c>
      <c r="Q8" s="29">
        <v>1040</v>
      </c>
      <c r="R8" s="29">
        <v>1211</v>
      </c>
      <c r="S8" s="29">
        <v>1919</v>
      </c>
      <c r="T8" s="29">
        <v>2799642</v>
      </c>
      <c r="U8" s="29">
        <v>1139249</v>
      </c>
      <c r="V8" s="29">
        <v>905</v>
      </c>
    </row>
    <row r="9" spans="1:25" x14ac:dyDescent="0.25">
      <c r="A9" s="29" t="s">
        <v>129</v>
      </c>
      <c r="B9" s="29">
        <v>3561</v>
      </c>
      <c r="C9" s="29" t="s">
        <v>190</v>
      </c>
      <c r="D9" s="29">
        <v>191178352</v>
      </c>
      <c r="E9" s="29">
        <v>0</v>
      </c>
      <c r="F9" s="29" t="s">
        <v>306</v>
      </c>
      <c r="G9" s="29" t="s">
        <v>734</v>
      </c>
      <c r="H9" s="29">
        <v>7741</v>
      </c>
      <c r="I9" s="29" t="s">
        <v>307</v>
      </c>
      <c r="J9" s="29">
        <v>774100</v>
      </c>
      <c r="K9" s="29">
        <v>7742</v>
      </c>
      <c r="L9" s="29" t="s">
        <v>305</v>
      </c>
      <c r="M9" s="29">
        <v>774203</v>
      </c>
      <c r="N9" s="137" t="s">
        <v>734</v>
      </c>
      <c r="O9" s="137" t="s">
        <v>735</v>
      </c>
      <c r="P9" s="29">
        <v>1004</v>
      </c>
      <c r="Q9" s="29">
        <v>1021</v>
      </c>
      <c r="R9" s="29">
        <v>1110</v>
      </c>
      <c r="S9" s="29">
        <v>2001</v>
      </c>
      <c r="T9" s="29">
        <v>2802368.7880000002</v>
      </c>
      <c r="U9" s="29">
        <v>1141363.7209999999</v>
      </c>
      <c r="V9" s="29">
        <v>905</v>
      </c>
    </row>
    <row r="10" spans="1:25" x14ac:dyDescent="0.25">
      <c r="A10" s="29" t="s">
        <v>129</v>
      </c>
      <c r="B10" s="29">
        <v>3561</v>
      </c>
      <c r="C10" s="29" t="s">
        <v>190</v>
      </c>
      <c r="D10" s="29">
        <v>191554947</v>
      </c>
      <c r="E10" s="29">
        <v>0</v>
      </c>
      <c r="G10" s="29" t="s">
        <v>736</v>
      </c>
      <c r="H10" s="29">
        <v>7742</v>
      </c>
      <c r="I10" s="29" t="s">
        <v>305</v>
      </c>
      <c r="J10" s="29">
        <v>774203</v>
      </c>
      <c r="K10" s="29">
        <v>7710</v>
      </c>
      <c r="L10" s="29" t="s">
        <v>308</v>
      </c>
      <c r="M10" s="29">
        <v>771000</v>
      </c>
      <c r="N10" s="137" t="s">
        <v>736</v>
      </c>
      <c r="O10" s="137" t="s">
        <v>737</v>
      </c>
      <c r="P10" s="29">
        <v>1004</v>
      </c>
      <c r="Q10" s="29">
        <v>1021</v>
      </c>
      <c r="R10" s="29">
        <v>1110</v>
      </c>
      <c r="S10" s="29">
        <v>1900</v>
      </c>
      <c r="T10" s="29">
        <v>2801098.1490000002</v>
      </c>
      <c r="U10" s="29">
        <v>1143062.5360000001</v>
      </c>
      <c r="V10" s="29">
        <v>905</v>
      </c>
    </row>
    <row r="11" spans="1:25" x14ac:dyDescent="0.25">
      <c r="A11" s="29" t="s">
        <v>129</v>
      </c>
      <c r="B11" s="29">
        <v>3561</v>
      </c>
      <c r="C11" s="29" t="s">
        <v>190</v>
      </c>
      <c r="D11" s="29">
        <v>191557334</v>
      </c>
      <c r="E11" s="29">
        <v>0</v>
      </c>
      <c r="G11" s="29" t="s">
        <v>1081</v>
      </c>
      <c r="H11" s="29">
        <v>7710</v>
      </c>
      <c r="I11" s="29" t="s">
        <v>308</v>
      </c>
      <c r="J11" s="29">
        <v>771000</v>
      </c>
      <c r="K11" s="29">
        <v>7742</v>
      </c>
      <c r="L11" s="29" t="s">
        <v>305</v>
      </c>
      <c r="M11" s="29">
        <v>774203</v>
      </c>
      <c r="N11" s="137" t="s">
        <v>1081</v>
      </c>
      <c r="O11" s="137" t="s">
        <v>1082</v>
      </c>
      <c r="P11" s="29">
        <v>1004</v>
      </c>
      <c r="Q11" s="29">
        <v>1021</v>
      </c>
      <c r="R11" s="29">
        <v>1110</v>
      </c>
      <c r="S11" s="29">
        <v>1954</v>
      </c>
      <c r="T11" s="29">
        <v>2802657.696</v>
      </c>
      <c r="U11" s="29">
        <v>1141585.0279999999</v>
      </c>
      <c r="V11" s="29">
        <v>905</v>
      </c>
    </row>
    <row r="12" spans="1:25" x14ac:dyDescent="0.25">
      <c r="A12" s="29" t="s">
        <v>129</v>
      </c>
      <c r="B12" s="29">
        <v>3561</v>
      </c>
      <c r="C12" s="29" t="s">
        <v>190</v>
      </c>
      <c r="D12" s="29">
        <v>191573753</v>
      </c>
      <c r="E12" s="29">
        <v>0</v>
      </c>
      <c r="G12" s="29" t="s">
        <v>738</v>
      </c>
      <c r="H12" s="29">
        <v>7741</v>
      </c>
      <c r="I12" s="29" t="s">
        <v>307</v>
      </c>
      <c r="J12" s="29">
        <v>774100</v>
      </c>
      <c r="K12" s="29">
        <v>7746</v>
      </c>
      <c r="L12" s="29" t="s">
        <v>309</v>
      </c>
      <c r="M12" s="29">
        <v>774600</v>
      </c>
      <c r="N12" s="137" t="s">
        <v>738</v>
      </c>
      <c r="O12" s="137" t="s">
        <v>739</v>
      </c>
      <c r="P12" s="29">
        <v>1004</v>
      </c>
      <c r="Q12" s="29">
        <v>1021</v>
      </c>
      <c r="R12" s="29">
        <v>1110</v>
      </c>
      <c r="S12" s="29">
        <v>1900</v>
      </c>
      <c r="T12" s="29">
        <v>2803488.0189999999</v>
      </c>
      <c r="U12" s="29">
        <v>1128519.638</v>
      </c>
      <c r="V12" s="29">
        <v>905</v>
      </c>
    </row>
    <row r="13" spans="1:25" x14ac:dyDescent="0.25">
      <c r="A13" s="29" t="s">
        <v>129</v>
      </c>
      <c r="B13" s="29">
        <v>3561</v>
      </c>
      <c r="C13" s="29" t="s">
        <v>190</v>
      </c>
      <c r="D13" s="29">
        <v>191720849</v>
      </c>
      <c r="E13" s="29">
        <v>0</v>
      </c>
      <c r="G13" s="29" t="s">
        <v>740</v>
      </c>
      <c r="H13" s="29">
        <v>7745</v>
      </c>
      <c r="I13" s="29" t="s">
        <v>310</v>
      </c>
      <c r="J13" s="29">
        <v>774500</v>
      </c>
      <c r="K13" s="29">
        <v>7742</v>
      </c>
      <c r="L13" s="29" t="s">
        <v>190</v>
      </c>
      <c r="M13" s="29">
        <v>774200</v>
      </c>
      <c r="N13" s="137" t="s">
        <v>740</v>
      </c>
      <c r="O13" s="137" t="s">
        <v>741</v>
      </c>
      <c r="P13" s="29">
        <v>1004</v>
      </c>
      <c r="Q13" s="29">
        <v>1021</v>
      </c>
      <c r="R13" s="29">
        <v>1110</v>
      </c>
      <c r="S13" s="29">
        <v>1951</v>
      </c>
      <c r="T13" s="29">
        <v>2804198.4879999999</v>
      </c>
      <c r="U13" s="29">
        <v>1132989.5360000001</v>
      </c>
      <c r="V13" s="29">
        <v>905</v>
      </c>
    </row>
    <row r="14" spans="1:25" x14ac:dyDescent="0.25">
      <c r="A14" s="29" t="s">
        <v>129</v>
      </c>
      <c r="B14" s="29">
        <v>3561</v>
      </c>
      <c r="C14" s="29" t="s">
        <v>190</v>
      </c>
      <c r="D14" s="29">
        <v>191723158</v>
      </c>
      <c r="E14" s="29">
        <v>0</v>
      </c>
      <c r="G14" s="29" t="s">
        <v>730</v>
      </c>
      <c r="H14" s="29">
        <v>7742</v>
      </c>
      <c r="I14" s="29" t="s">
        <v>304</v>
      </c>
      <c r="J14" s="29">
        <v>774202</v>
      </c>
      <c r="K14" s="29">
        <v>7741</v>
      </c>
      <c r="L14" s="29" t="s">
        <v>307</v>
      </c>
      <c r="M14" s="29">
        <v>774100</v>
      </c>
      <c r="N14" s="137" t="s">
        <v>730</v>
      </c>
      <c r="O14" s="137" t="s">
        <v>742</v>
      </c>
      <c r="P14" s="29">
        <v>1004</v>
      </c>
      <c r="Q14" s="29">
        <v>1040</v>
      </c>
      <c r="S14" s="29">
        <v>1900</v>
      </c>
      <c r="T14" s="29">
        <v>2802545.8679999998</v>
      </c>
      <c r="U14" s="29">
        <v>1140100.578</v>
      </c>
      <c r="V14" s="29">
        <v>905</v>
      </c>
    </row>
    <row r="15" spans="1:25" x14ac:dyDescent="0.25">
      <c r="A15" s="29" t="s">
        <v>129</v>
      </c>
      <c r="B15" s="29">
        <v>3561</v>
      </c>
      <c r="C15" s="29" t="s">
        <v>190</v>
      </c>
      <c r="D15" s="29">
        <v>191723558</v>
      </c>
      <c r="E15" s="29">
        <v>0</v>
      </c>
      <c r="G15" s="29" t="s">
        <v>743</v>
      </c>
      <c r="H15" s="29">
        <v>7746</v>
      </c>
      <c r="I15" s="29" t="s">
        <v>309</v>
      </c>
      <c r="J15" s="29">
        <v>774600</v>
      </c>
      <c r="K15" s="29">
        <v>7742</v>
      </c>
      <c r="L15" s="29" t="s">
        <v>190</v>
      </c>
      <c r="M15" s="29">
        <v>774200</v>
      </c>
      <c r="N15" s="137" t="s">
        <v>743</v>
      </c>
      <c r="O15" s="137" t="s">
        <v>744</v>
      </c>
      <c r="P15" s="29">
        <v>1004</v>
      </c>
      <c r="Q15" s="29">
        <v>1021</v>
      </c>
      <c r="R15" s="29">
        <v>1110</v>
      </c>
      <c r="S15" s="29">
        <v>1900</v>
      </c>
      <c r="T15" s="29">
        <v>2803900.0269999998</v>
      </c>
      <c r="U15" s="29">
        <v>1131639.9890000001</v>
      </c>
      <c r="V15" s="29">
        <v>905</v>
      </c>
    </row>
    <row r="16" spans="1:25" x14ac:dyDescent="0.25">
      <c r="A16" s="29" t="s">
        <v>129</v>
      </c>
      <c r="B16" s="29">
        <v>3561</v>
      </c>
      <c r="C16" s="29" t="s">
        <v>190</v>
      </c>
      <c r="D16" s="29">
        <v>191807000</v>
      </c>
      <c r="E16" s="29">
        <v>0</v>
      </c>
      <c r="G16" s="29" t="s">
        <v>745</v>
      </c>
      <c r="H16" s="29">
        <v>7745</v>
      </c>
      <c r="I16" s="29" t="s">
        <v>310</v>
      </c>
      <c r="J16" s="29">
        <v>774500</v>
      </c>
      <c r="K16" s="29">
        <v>7746</v>
      </c>
      <c r="L16" s="29" t="s">
        <v>309</v>
      </c>
      <c r="M16" s="29">
        <v>774600</v>
      </c>
      <c r="N16" s="137" t="s">
        <v>745</v>
      </c>
      <c r="O16" s="137" t="s">
        <v>746</v>
      </c>
      <c r="P16" s="29">
        <v>1004</v>
      </c>
      <c r="Q16" s="29">
        <v>1021</v>
      </c>
      <c r="R16" s="29">
        <v>1110</v>
      </c>
      <c r="S16" s="29">
        <v>1920</v>
      </c>
      <c r="T16" s="29">
        <v>2805310.5320000001</v>
      </c>
      <c r="U16" s="29">
        <v>1131675.591</v>
      </c>
      <c r="V16" s="29">
        <v>905</v>
      </c>
    </row>
    <row r="17" spans="1:22" x14ac:dyDescent="0.25">
      <c r="A17" s="29" t="s">
        <v>129</v>
      </c>
      <c r="B17" s="29">
        <v>3561</v>
      </c>
      <c r="C17" s="29" t="s">
        <v>190</v>
      </c>
      <c r="D17" s="29">
        <v>191815384</v>
      </c>
      <c r="E17" s="29">
        <v>0</v>
      </c>
      <c r="G17" s="29" t="s">
        <v>747</v>
      </c>
      <c r="H17" s="29">
        <v>7745</v>
      </c>
      <c r="I17" s="29" t="s">
        <v>310</v>
      </c>
      <c r="J17" s="29">
        <v>774500</v>
      </c>
      <c r="K17" s="29">
        <v>7742</v>
      </c>
      <c r="L17" s="29" t="s">
        <v>190</v>
      </c>
      <c r="M17" s="29">
        <v>774200</v>
      </c>
      <c r="N17" s="137" t="s">
        <v>747</v>
      </c>
      <c r="O17" s="137" t="s">
        <v>748</v>
      </c>
      <c r="P17" s="29">
        <v>1004</v>
      </c>
      <c r="Q17" s="29">
        <v>1021</v>
      </c>
      <c r="R17" s="29">
        <v>1110</v>
      </c>
      <c r="S17" s="29">
        <v>1985</v>
      </c>
      <c r="T17" s="29">
        <v>2804210.75</v>
      </c>
      <c r="U17" s="29">
        <v>1132979.2819999999</v>
      </c>
      <c r="V17" s="29">
        <v>905</v>
      </c>
    </row>
    <row r="18" spans="1:22" x14ac:dyDescent="0.25">
      <c r="A18" s="29" t="s">
        <v>129</v>
      </c>
      <c r="B18" s="29">
        <v>3561</v>
      </c>
      <c r="C18" s="29" t="s">
        <v>190</v>
      </c>
      <c r="D18" s="29">
        <v>191817777</v>
      </c>
      <c r="E18" s="29">
        <v>0</v>
      </c>
      <c r="G18" s="29" t="s">
        <v>749</v>
      </c>
      <c r="H18" s="29">
        <v>7745</v>
      </c>
      <c r="I18" s="29" t="s">
        <v>310</v>
      </c>
      <c r="J18" s="29">
        <v>774500</v>
      </c>
      <c r="K18" s="29">
        <v>7742</v>
      </c>
      <c r="L18" s="29" t="s">
        <v>190</v>
      </c>
      <c r="M18" s="29">
        <v>774200</v>
      </c>
      <c r="N18" s="137" t="s">
        <v>749</v>
      </c>
      <c r="O18" s="137" t="s">
        <v>750</v>
      </c>
      <c r="P18" s="29">
        <v>1004</v>
      </c>
      <c r="Q18" s="29">
        <v>1030</v>
      </c>
      <c r="R18" s="29">
        <v>1110</v>
      </c>
      <c r="S18" s="29">
        <v>1865</v>
      </c>
      <c r="T18" s="29">
        <v>2803968.7480000001</v>
      </c>
      <c r="U18" s="29">
        <v>1133300.8659999999</v>
      </c>
      <c r="V18" s="29">
        <v>905</v>
      </c>
    </row>
    <row r="19" spans="1:22" x14ac:dyDescent="0.25">
      <c r="A19" s="29" t="s">
        <v>129</v>
      </c>
      <c r="B19" s="29">
        <v>3561</v>
      </c>
      <c r="C19" s="29" t="s">
        <v>190</v>
      </c>
      <c r="D19" s="29">
        <v>191842565</v>
      </c>
      <c r="E19" s="29">
        <v>0</v>
      </c>
      <c r="G19" s="29" t="s">
        <v>751</v>
      </c>
      <c r="H19" s="29">
        <v>7741</v>
      </c>
      <c r="I19" s="29" t="s">
        <v>307</v>
      </c>
      <c r="J19" s="29">
        <v>774100</v>
      </c>
      <c r="K19" s="29">
        <v>7742</v>
      </c>
      <c r="L19" s="29" t="s">
        <v>304</v>
      </c>
      <c r="M19" s="29">
        <v>774202</v>
      </c>
      <c r="N19" s="137" t="s">
        <v>311</v>
      </c>
      <c r="O19" s="137" t="s">
        <v>752</v>
      </c>
      <c r="P19" s="29">
        <v>1004</v>
      </c>
      <c r="Q19" s="29">
        <v>1030</v>
      </c>
      <c r="R19" s="29">
        <v>1110</v>
      </c>
      <c r="S19" s="29">
        <v>1891</v>
      </c>
      <c r="T19" s="29">
        <v>2803314.1669999999</v>
      </c>
      <c r="U19" s="29">
        <v>1140799.4709999999</v>
      </c>
      <c r="V19" s="29">
        <v>905</v>
      </c>
    </row>
    <row r="20" spans="1:22" x14ac:dyDescent="0.25">
      <c r="A20" s="29" t="s">
        <v>129</v>
      </c>
      <c r="B20" s="29">
        <v>3561</v>
      </c>
      <c r="C20" s="29" t="s">
        <v>190</v>
      </c>
      <c r="D20" s="29">
        <v>191842578</v>
      </c>
      <c r="E20" s="29">
        <v>0</v>
      </c>
      <c r="G20" s="29" t="s">
        <v>753</v>
      </c>
      <c r="H20" s="29">
        <v>7741</v>
      </c>
      <c r="I20" s="29" t="s">
        <v>307</v>
      </c>
      <c r="J20" s="29">
        <v>774100</v>
      </c>
      <c r="K20" s="29">
        <v>7742</v>
      </c>
      <c r="L20" s="29" t="s">
        <v>304</v>
      </c>
      <c r="M20" s="29">
        <v>774202</v>
      </c>
      <c r="N20" s="137" t="s">
        <v>753</v>
      </c>
      <c r="O20" s="137" t="s">
        <v>754</v>
      </c>
      <c r="P20" s="29">
        <v>1004</v>
      </c>
      <c r="Q20" s="29">
        <v>1030</v>
      </c>
      <c r="R20" s="29">
        <v>1110</v>
      </c>
      <c r="S20" s="29">
        <v>1891</v>
      </c>
      <c r="T20" s="29">
        <v>2802719.727</v>
      </c>
      <c r="U20" s="29">
        <v>1140543.1100000001</v>
      </c>
      <c r="V20" s="29">
        <v>905</v>
      </c>
    </row>
    <row r="21" spans="1:22" x14ac:dyDescent="0.25">
      <c r="A21" s="29" t="s">
        <v>129</v>
      </c>
      <c r="B21" s="29">
        <v>3561</v>
      </c>
      <c r="C21" s="29" t="s">
        <v>190</v>
      </c>
      <c r="D21" s="29">
        <v>191867159</v>
      </c>
      <c r="E21" s="29">
        <v>0</v>
      </c>
      <c r="G21" s="29" t="s">
        <v>755</v>
      </c>
      <c r="H21" s="29">
        <v>7745</v>
      </c>
      <c r="I21" s="29" t="s">
        <v>310</v>
      </c>
      <c r="J21" s="29">
        <v>774500</v>
      </c>
      <c r="K21" s="29">
        <v>7742</v>
      </c>
      <c r="L21" s="29" t="s">
        <v>190</v>
      </c>
      <c r="M21" s="29">
        <v>774200</v>
      </c>
      <c r="N21" s="137" t="s">
        <v>755</v>
      </c>
      <c r="O21" s="137" t="s">
        <v>756</v>
      </c>
      <c r="P21" s="29">
        <v>1004</v>
      </c>
      <c r="Q21" s="29">
        <v>1030</v>
      </c>
      <c r="R21" s="29">
        <v>1110</v>
      </c>
      <c r="S21" s="29">
        <v>1861</v>
      </c>
      <c r="T21" s="29">
        <v>2803277.7</v>
      </c>
      <c r="U21" s="29">
        <v>1132446.8</v>
      </c>
      <c r="V21" s="29">
        <v>905</v>
      </c>
    </row>
    <row r="22" spans="1:22" x14ac:dyDescent="0.25">
      <c r="A22" s="29" t="s">
        <v>129</v>
      </c>
      <c r="B22" s="29">
        <v>3561</v>
      </c>
      <c r="C22" s="29" t="s">
        <v>190</v>
      </c>
      <c r="D22" s="29">
        <v>192004126</v>
      </c>
      <c r="E22" s="29">
        <v>0</v>
      </c>
      <c r="G22" s="29" t="s">
        <v>1083</v>
      </c>
      <c r="H22" s="29">
        <v>7742</v>
      </c>
      <c r="I22" s="29" t="s">
        <v>190</v>
      </c>
      <c r="J22" s="29">
        <v>774200</v>
      </c>
      <c r="K22" s="29">
        <v>7742</v>
      </c>
      <c r="L22" s="29" t="s">
        <v>305</v>
      </c>
      <c r="M22" s="29">
        <v>774203</v>
      </c>
      <c r="N22" s="137" t="s">
        <v>1083</v>
      </c>
      <c r="O22" s="137" t="s">
        <v>1084</v>
      </c>
      <c r="P22" s="29">
        <v>1004</v>
      </c>
      <c r="Q22" s="29">
        <v>1021</v>
      </c>
      <c r="R22" s="29">
        <v>1110</v>
      </c>
      <c r="S22" s="29">
        <v>1948</v>
      </c>
      <c r="T22" s="29">
        <v>2802672</v>
      </c>
      <c r="U22" s="29">
        <v>1141623.375</v>
      </c>
      <c r="V22" s="29">
        <v>904</v>
      </c>
    </row>
    <row r="23" spans="1:22" x14ac:dyDescent="0.25">
      <c r="A23" s="29" t="s">
        <v>129</v>
      </c>
      <c r="B23" s="29">
        <v>3561</v>
      </c>
      <c r="C23" s="29" t="s">
        <v>190</v>
      </c>
      <c r="D23" s="29">
        <v>192008220</v>
      </c>
      <c r="E23" s="29">
        <v>1</v>
      </c>
      <c r="G23" s="29" t="s">
        <v>1104</v>
      </c>
      <c r="H23" s="29">
        <v>7710</v>
      </c>
      <c r="I23" s="29" t="s">
        <v>308</v>
      </c>
      <c r="J23" s="29">
        <v>771000</v>
      </c>
      <c r="K23" s="29">
        <v>7742</v>
      </c>
      <c r="L23" s="29" t="s">
        <v>190</v>
      </c>
      <c r="M23" s="29">
        <v>774200</v>
      </c>
      <c r="N23" s="137" t="s">
        <v>1104</v>
      </c>
      <c r="O23" s="137" t="s">
        <v>1105</v>
      </c>
      <c r="P23" s="29">
        <v>1004</v>
      </c>
      <c r="Q23" s="29">
        <v>1021</v>
      </c>
      <c r="R23" s="29">
        <v>1110</v>
      </c>
      <c r="S23" s="29">
        <v>1945</v>
      </c>
      <c r="T23" s="29">
        <v>2799589.75</v>
      </c>
      <c r="U23" s="29">
        <v>1133473.125</v>
      </c>
      <c r="V23" s="29">
        <v>904</v>
      </c>
    </row>
    <row r="24" spans="1:22" x14ac:dyDescent="0.25">
      <c r="A24" s="29" t="s">
        <v>129</v>
      </c>
      <c r="B24" s="29">
        <v>3561</v>
      </c>
      <c r="C24" s="29" t="s">
        <v>190</v>
      </c>
      <c r="D24" s="29">
        <v>192008950</v>
      </c>
      <c r="E24" s="29">
        <v>0</v>
      </c>
      <c r="G24" s="29" t="s">
        <v>1107</v>
      </c>
      <c r="H24" s="29">
        <v>7710</v>
      </c>
      <c r="I24" s="29" t="s">
        <v>308</v>
      </c>
      <c r="J24" s="29">
        <v>771000</v>
      </c>
      <c r="K24" s="29">
        <v>7745</v>
      </c>
      <c r="L24" s="29" t="s">
        <v>310</v>
      </c>
      <c r="M24" s="29">
        <v>774500</v>
      </c>
      <c r="N24" s="137" t="s">
        <v>1107</v>
      </c>
      <c r="O24" s="137" t="s">
        <v>1108</v>
      </c>
      <c r="P24" s="29">
        <v>1004</v>
      </c>
      <c r="Q24" s="29">
        <v>1025</v>
      </c>
      <c r="R24" s="29">
        <v>1122</v>
      </c>
      <c r="S24" s="29">
        <v>1991</v>
      </c>
      <c r="T24" s="29">
        <v>2801177</v>
      </c>
      <c r="U24" s="29">
        <v>1131083.625</v>
      </c>
      <c r="V24" s="29">
        <v>904</v>
      </c>
    </row>
    <row r="25" spans="1:22" x14ac:dyDescent="0.25">
      <c r="A25" s="29" t="s">
        <v>129</v>
      </c>
      <c r="B25" s="29">
        <v>3561</v>
      </c>
      <c r="C25" s="29" t="s">
        <v>190</v>
      </c>
      <c r="D25" s="29">
        <v>192013734</v>
      </c>
      <c r="E25" s="29">
        <v>0</v>
      </c>
      <c r="G25" s="29" t="s">
        <v>325</v>
      </c>
      <c r="H25" s="29">
        <v>7745</v>
      </c>
      <c r="I25" s="29" t="s">
        <v>310</v>
      </c>
      <c r="J25" s="29">
        <v>774500</v>
      </c>
      <c r="K25" s="29">
        <v>7746</v>
      </c>
      <c r="L25" s="29" t="s">
        <v>309</v>
      </c>
      <c r="M25" s="29">
        <v>774600</v>
      </c>
      <c r="N25" s="137" t="s">
        <v>325</v>
      </c>
      <c r="O25" s="137" t="s">
        <v>324</v>
      </c>
      <c r="P25" s="29">
        <v>1004</v>
      </c>
      <c r="Q25" s="29">
        <v>1021</v>
      </c>
      <c r="R25" s="29">
        <v>1110</v>
      </c>
      <c r="S25" s="29">
        <v>1900</v>
      </c>
      <c r="T25" s="29">
        <v>2803435.75</v>
      </c>
      <c r="U25" s="29">
        <v>1128609.625</v>
      </c>
      <c r="V25" s="29">
        <v>904</v>
      </c>
    </row>
    <row r="26" spans="1:22" x14ac:dyDescent="0.25">
      <c r="A26" s="29" t="s">
        <v>129</v>
      </c>
      <c r="B26" s="29">
        <v>3561</v>
      </c>
      <c r="C26" s="29" t="s">
        <v>190</v>
      </c>
      <c r="D26" s="29">
        <v>192015273</v>
      </c>
      <c r="E26" s="29">
        <v>0</v>
      </c>
      <c r="G26" s="29" t="s">
        <v>1126</v>
      </c>
      <c r="H26" s="29">
        <v>7742</v>
      </c>
      <c r="I26" s="29" t="s">
        <v>304</v>
      </c>
      <c r="J26" s="29">
        <v>774202</v>
      </c>
      <c r="K26" s="29">
        <v>7742</v>
      </c>
      <c r="L26" s="29" t="s">
        <v>190</v>
      </c>
      <c r="M26" s="29">
        <v>774200</v>
      </c>
      <c r="N26" s="137" t="s">
        <v>1126</v>
      </c>
      <c r="O26" s="137" t="s">
        <v>1127</v>
      </c>
      <c r="P26" s="29">
        <v>1004</v>
      </c>
      <c r="Q26" s="29">
        <v>1021</v>
      </c>
      <c r="R26" s="29">
        <v>1110</v>
      </c>
      <c r="S26" s="29">
        <v>1923</v>
      </c>
      <c r="T26" s="29">
        <v>2804263.25</v>
      </c>
      <c r="U26" s="29">
        <v>1132977.625</v>
      </c>
      <c r="V26" s="29">
        <v>904</v>
      </c>
    </row>
    <row r="27" spans="1:22" x14ac:dyDescent="0.25">
      <c r="A27" s="29" t="s">
        <v>129</v>
      </c>
      <c r="B27" s="29">
        <v>3561</v>
      </c>
      <c r="C27" s="29" t="s">
        <v>190</v>
      </c>
      <c r="D27" s="29">
        <v>192015561</v>
      </c>
      <c r="E27" s="29">
        <v>0</v>
      </c>
      <c r="G27" s="29" t="s">
        <v>1128</v>
      </c>
      <c r="H27" s="29">
        <v>7742</v>
      </c>
      <c r="I27" s="29" t="s">
        <v>190</v>
      </c>
      <c r="J27" s="29">
        <v>774200</v>
      </c>
      <c r="K27" s="29">
        <v>7745</v>
      </c>
      <c r="L27" s="29" t="s">
        <v>310</v>
      </c>
      <c r="M27" s="29">
        <v>774500</v>
      </c>
      <c r="N27" s="137" t="s">
        <v>1128</v>
      </c>
      <c r="O27" s="137" t="s">
        <v>1129</v>
      </c>
      <c r="P27" s="29">
        <v>1004</v>
      </c>
      <c r="Q27" s="29">
        <v>1021</v>
      </c>
      <c r="R27" s="29">
        <v>1110</v>
      </c>
      <c r="S27" s="29">
        <v>1900</v>
      </c>
      <c r="T27" s="29">
        <v>2801978.75</v>
      </c>
      <c r="U27" s="29">
        <v>1131222.875</v>
      </c>
      <c r="V27" s="29">
        <v>904</v>
      </c>
    </row>
    <row r="28" spans="1:22" x14ac:dyDescent="0.25">
      <c r="A28" s="29" t="s">
        <v>129</v>
      </c>
      <c r="B28" s="29">
        <v>3561</v>
      </c>
      <c r="C28" s="29" t="s">
        <v>190</v>
      </c>
      <c r="D28" s="29">
        <v>192015582</v>
      </c>
      <c r="E28" s="29">
        <v>0</v>
      </c>
      <c r="G28" s="29" t="s">
        <v>1130</v>
      </c>
      <c r="H28" s="29">
        <v>7742</v>
      </c>
      <c r="I28" s="29" t="s">
        <v>190</v>
      </c>
      <c r="J28" s="29">
        <v>774200</v>
      </c>
      <c r="K28" s="29">
        <v>7742</v>
      </c>
      <c r="L28" s="29" t="s">
        <v>304</v>
      </c>
      <c r="M28" s="29">
        <v>774202</v>
      </c>
      <c r="N28" s="137" t="s">
        <v>1130</v>
      </c>
      <c r="O28" s="137" t="s">
        <v>1131</v>
      </c>
      <c r="P28" s="29">
        <v>1004</v>
      </c>
      <c r="Q28" s="29">
        <v>1025</v>
      </c>
      <c r="R28" s="29">
        <v>1121</v>
      </c>
      <c r="S28" s="29">
        <v>1965</v>
      </c>
      <c r="T28" s="29">
        <v>2802243</v>
      </c>
      <c r="U28" s="29">
        <v>1140863.375</v>
      </c>
      <c r="V28" s="29">
        <v>904</v>
      </c>
    </row>
    <row r="29" spans="1:22" x14ac:dyDescent="0.25">
      <c r="A29" s="29" t="s">
        <v>129</v>
      </c>
      <c r="B29" s="29">
        <v>3561</v>
      </c>
      <c r="C29" s="29" t="s">
        <v>190</v>
      </c>
      <c r="D29" s="29">
        <v>192015592</v>
      </c>
      <c r="E29" s="29">
        <v>0</v>
      </c>
      <c r="G29" s="29" t="s">
        <v>1132</v>
      </c>
      <c r="H29" s="29">
        <v>7742</v>
      </c>
      <c r="I29" s="29" t="s">
        <v>190</v>
      </c>
      <c r="J29" s="29">
        <v>774200</v>
      </c>
      <c r="K29" s="29">
        <v>7742</v>
      </c>
      <c r="L29" s="29" t="s">
        <v>304</v>
      </c>
      <c r="M29" s="29">
        <v>774202</v>
      </c>
      <c r="N29" s="137" t="s">
        <v>1133</v>
      </c>
      <c r="O29" s="137" t="s">
        <v>1131</v>
      </c>
      <c r="P29" s="29">
        <v>1004</v>
      </c>
      <c r="Q29" s="29">
        <v>1060</v>
      </c>
      <c r="S29" s="29">
        <v>1999</v>
      </c>
      <c r="T29" s="29">
        <v>2802256.25</v>
      </c>
      <c r="U29" s="29">
        <v>1140867.375</v>
      </c>
      <c r="V29" s="29">
        <v>904</v>
      </c>
    </row>
    <row r="30" spans="1:22" x14ac:dyDescent="0.25">
      <c r="A30" s="29" t="s">
        <v>129</v>
      </c>
      <c r="B30" s="29">
        <v>3561</v>
      </c>
      <c r="C30" s="29" t="s">
        <v>190</v>
      </c>
      <c r="D30" s="29">
        <v>192019676</v>
      </c>
      <c r="E30" s="29">
        <v>0</v>
      </c>
      <c r="G30" s="29" t="s">
        <v>1155</v>
      </c>
      <c r="H30" s="29">
        <v>7742</v>
      </c>
      <c r="I30" s="29" t="s">
        <v>190</v>
      </c>
      <c r="J30" s="29">
        <v>774200</v>
      </c>
      <c r="K30" s="29">
        <v>7741</v>
      </c>
      <c r="L30" s="29" t="s">
        <v>307</v>
      </c>
      <c r="M30" s="29">
        <v>774100</v>
      </c>
      <c r="N30" s="137" t="s">
        <v>1155</v>
      </c>
      <c r="O30" s="137" t="s">
        <v>1389</v>
      </c>
      <c r="P30" s="29">
        <v>1004</v>
      </c>
      <c r="Q30" s="29">
        <v>1021</v>
      </c>
      <c r="R30" s="29">
        <v>1110</v>
      </c>
      <c r="S30" s="29">
        <v>1852</v>
      </c>
      <c r="T30" s="29">
        <v>2803377.25</v>
      </c>
      <c r="U30" s="29">
        <v>1136869.375</v>
      </c>
      <c r="V30" s="29">
        <v>904</v>
      </c>
    </row>
    <row r="31" spans="1:22" x14ac:dyDescent="0.25">
      <c r="A31" s="29" t="s">
        <v>129</v>
      </c>
      <c r="B31" s="29">
        <v>3561</v>
      </c>
      <c r="C31" s="29" t="s">
        <v>190</v>
      </c>
      <c r="D31" s="29">
        <v>192019678</v>
      </c>
      <c r="E31" s="29">
        <v>0</v>
      </c>
      <c r="G31" s="29" t="s">
        <v>1157</v>
      </c>
      <c r="H31" s="29">
        <v>7742</v>
      </c>
      <c r="I31" s="29" t="s">
        <v>190</v>
      </c>
      <c r="J31" s="29">
        <v>774200</v>
      </c>
      <c r="K31" s="29">
        <v>7741</v>
      </c>
      <c r="L31" s="29" t="s">
        <v>307</v>
      </c>
      <c r="M31" s="29">
        <v>774100</v>
      </c>
      <c r="N31" s="137" t="s">
        <v>1158</v>
      </c>
      <c r="O31" s="137" t="s">
        <v>1156</v>
      </c>
      <c r="P31" s="29">
        <v>1004</v>
      </c>
      <c r="Q31" s="29">
        <v>1060</v>
      </c>
      <c r="S31" s="29">
        <v>2000</v>
      </c>
      <c r="T31" s="29">
        <v>2803376</v>
      </c>
      <c r="U31" s="29">
        <v>1136868.625</v>
      </c>
      <c r="V31" s="29">
        <v>904</v>
      </c>
    </row>
    <row r="32" spans="1:22" x14ac:dyDescent="0.25">
      <c r="A32" s="29" t="s">
        <v>129</v>
      </c>
      <c r="B32" s="29">
        <v>3561</v>
      </c>
      <c r="C32" s="29" t="s">
        <v>190</v>
      </c>
      <c r="D32" s="29">
        <v>192020088</v>
      </c>
      <c r="E32" s="29">
        <v>0</v>
      </c>
      <c r="G32" s="29" t="s">
        <v>1162</v>
      </c>
      <c r="H32" s="29">
        <v>7742</v>
      </c>
      <c r="I32" s="29" t="s">
        <v>190</v>
      </c>
      <c r="J32" s="29">
        <v>774200</v>
      </c>
      <c r="K32" s="29">
        <v>7745</v>
      </c>
      <c r="L32" s="29" t="s">
        <v>310</v>
      </c>
      <c r="M32" s="29">
        <v>774500</v>
      </c>
      <c r="N32" s="137" t="s">
        <v>1162</v>
      </c>
      <c r="O32" s="137" t="s">
        <v>1163</v>
      </c>
      <c r="P32" s="29">
        <v>1004</v>
      </c>
      <c r="Q32" s="29">
        <v>1021</v>
      </c>
      <c r="R32" s="29">
        <v>1110</v>
      </c>
      <c r="S32" s="29">
        <v>1900</v>
      </c>
      <c r="T32" s="29">
        <v>2800824.5</v>
      </c>
      <c r="U32" s="29">
        <v>1132491.625</v>
      </c>
      <c r="V32" s="29">
        <v>904</v>
      </c>
    </row>
    <row r="33" spans="1:24" x14ac:dyDescent="0.25">
      <c r="A33" s="29" t="s">
        <v>129</v>
      </c>
      <c r="B33" s="29">
        <v>3561</v>
      </c>
      <c r="C33" s="29" t="s">
        <v>190</v>
      </c>
      <c r="D33" s="29">
        <v>192020092</v>
      </c>
      <c r="E33" s="29">
        <v>0</v>
      </c>
      <c r="G33" s="29" t="s">
        <v>1164</v>
      </c>
      <c r="H33" s="29">
        <v>7742</v>
      </c>
      <c r="I33" s="29" t="s">
        <v>190</v>
      </c>
      <c r="J33" s="29">
        <v>774200</v>
      </c>
      <c r="K33" s="29">
        <v>7745</v>
      </c>
      <c r="L33" s="29" t="s">
        <v>310</v>
      </c>
      <c r="M33" s="29">
        <v>774500</v>
      </c>
      <c r="N33" s="137" t="s">
        <v>1164</v>
      </c>
      <c r="O33" s="137" t="s">
        <v>1163</v>
      </c>
      <c r="P33" s="29">
        <v>1004</v>
      </c>
      <c r="Q33" s="29">
        <v>1060</v>
      </c>
      <c r="R33" s="29">
        <v>1271</v>
      </c>
      <c r="S33" s="29">
        <v>1900</v>
      </c>
      <c r="T33" s="29">
        <v>2800834</v>
      </c>
      <c r="U33" s="29">
        <v>1132477.375</v>
      </c>
      <c r="V33" s="29">
        <v>904</v>
      </c>
    </row>
    <row r="34" spans="1:24" x14ac:dyDescent="0.25">
      <c r="A34" s="29" t="s">
        <v>129</v>
      </c>
      <c r="B34" s="29">
        <v>3561</v>
      </c>
      <c r="C34" s="29" t="s">
        <v>190</v>
      </c>
      <c r="D34" s="29">
        <v>192024688</v>
      </c>
      <c r="E34" s="29">
        <v>0</v>
      </c>
      <c r="G34" s="29" t="s">
        <v>1187</v>
      </c>
      <c r="H34" s="29">
        <v>7742</v>
      </c>
      <c r="I34" s="29" t="s">
        <v>190</v>
      </c>
      <c r="J34" s="29">
        <v>774200</v>
      </c>
      <c r="K34" s="29">
        <v>7746</v>
      </c>
      <c r="L34" s="29" t="s">
        <v>309</v>
      </c>
      <c r="M34" s="29">
        <v>774600</v>
      </c>
      <c r="N34" s="137" t="s">
        <v>1187</v>
      </c>
      <c r="O34" s="137" t="s">
        <v>1188</v>
      </c>
      <c r="P34" s="29">
        <v>1004</v>
      </c>
      <c r="Q34" s="29">
        <v>1021</v>
      </c>
      <c r="R34" s="29">
        <v>1110</v>
      </c>
      <c r="S34" s="29">
        <v>1900</v>
      </c>
      <c r="T34" s="29">
        <v>2804370</v>
      </c>
      <c r="U34" s="29">
        <v>1130869.375</v>
      </c>
      <c r="V34" s="29">
        <v>904</v>
      </c>
    </row>
    <row r="35" spans="1:24" x14ac:dyDescent="0.25">
      <c r="A35" s="29" t="s">
        <v>129</v>
      </c>
      <c r="B35" s="29">
        <v>3561</v>
      </c>
      <c r="C35" s="29" t="s">
        <v>190</v>
      </c>
      <c r="D35" s="29">
        <v>192024696</v>
      </c>
      <c r="E35" s="29">
        <v>0</v>
      </c>
      <c r="G35" s="29" t="s">
        <v>1189</v>
      </c>
      <c r="H35" s="29">
        <v>7742</v>
      </c>
      <c r="I35" s="29" t="s">
        <v>190</v>
      </c>
      <c r="J35" s="29">
        <v>774200</v>
      </c>
      <c r="K35" s="29">
        <v>7746</v>
      </c>
      <c r="L35" s="29" t="s">
        <v>309</v>
      </c>
      <c r="M35" s="29">
        <v>774600</v>
      </c>
      <c r="N35" s="137" t="s">
        <v>1190</v>
      </c>
      <c r="O35" s="137" t="s">
        <v>1188</v>
      </c>
      <c r="P35" s="29">
        <v>1004</v>
      </c>
      <c r="Q35" s="29">
        <v>1060</v>
      </c>
      <c r="R35" s="29">
        <v>1271</v>
      </c>
      <c r="S35" s="29">
        <v>1900</v>
      </c>
      <c r="T35" s="29">
        <v>2804358.75</v>
      </c>
      <c r="U35" s="29">
        <v>1130877.125</v>
      </c>
      <c r="V35" s="29">
        <v>904</v>
      </c>
    </row>
    <row r="36" spans="1:24" x14ac:dyDescent="0.25">
      <c r="A36" s="29" t="s">
        <v>129</v>
      </c>
      <c r="B36" s="29">
        <v>3561</v>
      </c>
      <c r="C36" s="29" t="s">
        <v>190</v>
      </c>
      <c r="D36" s="29">
        <v>192028475</v>
      </c>
      <c r="E36" s="29">
        <v>0</v>
      </c>
      <c r="G36" s="29" t="s">
        <v>1222</v>
      </c>
      <c r="H36" s="29">
        <v>7742</v>
      </c>
      <c r="I36" s="29" t="s">
        <v>190</v>
      </c>
      <c r="J36" s="29">
        <v>774200</v>
      </c>
      <c r="K36" s="29">
        <v>7741</v>
      </c>
      <c r="L36" s="29" t="s">
        <v>307</v>
      </c>
      <c r="M36" s="29">
        <v>774100</v>
      </c>
      <c r="N36" s="137" t="s">
        <v>1222</v>
      </c>
      <c r="O36" s="137" t="s">
        <v>1223</v>
      </c>
      <c r="P36" s="29">
        <v>1004</v>
      </c>
      <c r="Q36" s="29">
        <v>1021</v>
      </c>
      <c r="R36" s="29">
        <v>1110</v>
      </c>
      <c r="S36" s="29">
        <v>1900</v>
      </c>
      <c r="T36" s="29">
        <v>2802741.25</v>
      </c>
      <c r="U36" s="29">
        <v>1136352.375</v>
      </c>
      <c r="V36" s="29">
        <v>904</v>
      </c>
    </row>
    <row r="37" spans="1:24" x14ac:dyDescent="0.25">
      <c r="A37" s="29" t="s">
        <v>129</v>
      </c>
      <c r="B37" s="29">
        <v>3561</v>
      </c>
      <c r="C37" s="29" t="s">
        <v>190</v>
      </c>
      <c r="D37" s="29">
        <v>192029609</v>
      </c>
      <c r="E37" s="29">
        <v>0</v>
      </c>
      <c r="G37" s="29" t="s">
        <v>1232</v>
      </c>
      <c r="H37" s="29">
        <v>7742</v>
      </c>
      <c r="I37" s="29" t="s">
        <v>304</v>
      </c>
      <c r="J37" s="29">
        <v>774202</v>
      </c>
      <c r="K37" s="29">
        <v>7742</v>
      </c>
      <c r="L37" s="29" t="s">
        <v>190</v>
      </c>
      <c r="M37" s="29">
        <v>774200</v>
      </c>
      <c r="N37" s="137" t="s">
        <v>1233</v>
      </c>
      <c r="O37" s="137" t="s">
        <v>1232</v>
      </c>
      <c r="P37" s="29">
        <v>1004</v>
      </c>
      <c r="Q37" s="29">
        <v>1021</v>
      </c>
      <c r="R37" s="29">
        <v>1110</v>
      </c>
      <c r="S37" s="29">
        <v>1900</v>
      </c>
      <c r="T37" s="29">
        <v>2799911.25</v>
      </c>
      <c r="U37" s="29">
        <v>1136235.625</v>
      </c>
      <c r="V37" s="29">
        <v>904</v>
      </c>
    </row>
    <row r="38" spans="1:24" x14ac:dyDescent="0.25">
      <c r="A38" s="29" t="s">
        <v>129</v>
      </c>
      <c r="B38" s="29">
        <v>3561</v>
      </c>
      <c r="C38" s="29" t="s">
        <v>190</v>
      </c>
      <c r="D38" s="29">
        <v>192032067</v>
      </c>
      <c r="E38" s="29">
        <v>0</v>
      </c>
      <c r="G38" s="29" t="s">
        <v>1247</v>
      </c>
      <c r="H38" s="29">
        <v>7710</v>
      </c>
      <c r="I38" s="29" t="s">
        <v>308</v>
      </c>
      <c r="J38" s="29">
        <v>771000</v>
      </c>
      <c r="K38" s="29">
        <v>7710</v>
      </c>
      <c r="L38" s="29" t="s">
        <v>1192</v>
      </c>
      <c r="M38" s="29">
        <v>771002</v>
      </c>
      <c r="N38" s="137" t="s">
        <v>1247</v>
      </c>
      <c r="O38" s="137" t="s">
        <v>1193</v>
      </c>
      <c r="P38" s="29">
        <v>1004</v>
      </c>
      <c r="Q38" s="29">
        <v>1040</v>
      </c>
      <c r="R38" s="29">
        <v>1211</v>
      </c>
      <c r="S38" s="29">
        <v>1960</v>
      </c>
      <c r="T38" s="29">
        <v>2799648.5</v>
      </c>
      <c r="U38" s="29">
        <v>1139267.625</v>
      </c>
      <c r="V38" s="29">
        <v>904</v>
      </c>
    </row>
    <row r="39" spans="1:24" x14ac:dyDescent="0.25">
      <c r="A39" s="29" t="s">
        <v>129</v>
      </c>
      <c r="B39" s="29">
        <v>3561</v>
      </c>
      <c r="C39" s="29" t="s">
        <v>190</v>
      </c>
      <c r="D39" s="29">
        <v>192032452</v>
      </c>
      <c r="E39" s="29">
        <v>0</v>
      </c>
      <c r="G39" s="29" t="s">
        <v>1253</v>
      </c>
      <c r="H39" s="29">
        <v>7742</v>
      </c>
      <c r="I39" s="29" t="s">
        <v>190</v>
      </c>
      <c r="J39" s="29">
        <v>774200</v>
      </c>
      <c r="K39" s="29">
        <v>7745</v>
      </c>
      <c r="L39" s="29" t="s">
        <v>310</v>
      </c>
      <c r="M39" s="29">
        <v>774500</v>
      </c>
      <c r="N39" s="137" t="s">
        <v>1254</v>
      </c>
      <c r="O39" s="137" t="s">
        <v>1255</v>
      </c>
      <c r="P39" s="29">
        <v>1004</v>
      </c>
      <c r="Q39" s="29">
        <v>1060</v>
      </c>
      <c r="R39" s="29">
        <v>1271</v>
      </c>
      <c r="S39" s="29">
        <v>1900</v>
      </c>
      <c r="T39" s="29">
        <v>2803098.5929999999</v>
      </c>
      <c r="U39" s="29">
        <v>1132411.4850000001</v>
      </c>
      <c r="V39" s="29">
        <v>904</v>
      </c>
    </row>
    <row r="40" spans="1:24" x14ac:dyDescent="0.25">
      <c r="A40" s="29" t="s">
        <v>129</v>
      </c>
      <c r="B40" s="29">
        <v>3561</v>
      </c>
      <c r="C40" s="29" t="s">
        <v>190</v>
      </c>
      <c r="D40" s="29">
        <v>192038983</v>
      </c>
      <c r="E40" s="29">
        <v>0</v>
      </c>
      <c r="G40" s="29" t="s">
        <v>1325</v>
      </c>
      <c r="H40" s="29">
        <v>7742</v>
      </c>
      <c r="I40" s="29" t="s">
        <v>304</v>
      </c>
      <c r="J40" s="29">
        <v>774202</v>
      </c>
      <c r="K40" s="29">
        <v>7742</v>
      </c>
      <c r="L40" s="29" t="s">
        <v>190</v>
      </c>
      <c r="M40" s="29">
        <v>774200</v>
      </c>
      <c r="N40" s="137" t="s">
        <v>1325</v>
      </c>
      <c r="O40" s="137" t="s">
        <v>1326</v>
      </c>
      <c r="P40" s="29">
        <v>1004</v>
      </c>
      <c r="Q40" s="29">
        <v>1060</v>
      </c>
      <c r="R40" s="29">
        <v>1271</v>
      </c>
      <c r="S40" s="29">
        <v>1900</v>
      </c>
      <c r="T40" s="29">
        <v>2797710.25</v>
      </c>
      <c r="U40" s="29">
        <v>1133687.875</v>
      </c>
      <c r="V40" s="29">
        <v>904</v>
      </c>
    </row>
    <row r="41" spans="1:24" x14ac:dyDescent="0.25">
      <c r="A41" s="29" t="s">
        <v>129</v>
      </c>
      <c r="B41" s="29">
        <v>3561</v>
      </c>
      <c r="C41" s="29" t="s">
        <v>190</v>
      </c>
      <c r="D41" s="29">
        <v>192039499</v>
      </c>
      <c r="E41" s="29">
        <v>0</v>
      </c>
      <c r="G41" s="29" t="s">
        <v>1327</v>
      </c>
      <c r="H41" s="29">
        <v>7742</v>
      </c>
      <c r="I41" s="29" t="s">
        <v>190</v>
      </c>
      <c r="J41" s="29">
        <v>774200</v>
      </c>
      <c r="K41" s="29">
        <v>7746</v>
      </c>
      <c r="L41" s="29" t="s">
        <v>309</v>
      </c>
      <c r="M41" s="29">
        <v>774600</v>
      </c>
      <c r="N41" s="137" t="s">
        <v>1327</v>
      </c>
      <c r="O41" s="137" t="s">
        <v>1328</v>
      </c>
      <c r="P41" s="29">
        <v>1004</v>
      </c>
      <c r="Q41" s="29">
        <v>1021</v>
      </c>
      <c r="R41" s="29">
        <v>1110</v>
      </c>
      <c r="S41" s="29">
        <v>1996</v>
      </c>
      <c r="T41" s="29">
        <v>2805303.25</v>
      </c>
      <c r="U41" s="29">
        <v>1131357.625</v>
      </c>
      <c r="V41" s="29">
        <v>904</v>
      </c>
    </row>
    <row r="42" spans="1:24" x14ac:dyDescent="0.25">
      <c r="A42" s="29" t="s">
        <v>129</v>
      </c>
      <c r="B42" s="29">
        <v>3561</v>
      </c>
      <c r="C42" s="29" t="s">
        <v>190</v>
      </c>
      <c r="D42" s="29">
        <v>192043631</v>
      </c>
      <c r="E42" s="29">
        <v>0</v>
      </c>
      <c r="G42" s="29" t="s">
        <v>1390</v>
      </c>
      <c r="H42" s="29">
        <v>7743</v>
      </c>
      <c r="I42" s="29" t="s">
        <v>189</v>
      </c>
      <c r="J42" s="29">
        <v>774300</v>
      </c>
      <c r="K42" s="29">
        <v>7746</v>
      </c>
      <c r="L42" s="29" t="s">
        <v>309</v>
      </c>
      <c r="M42" s="29">
        <v>774600</v>
      </c>
      <c r="N42" s="137" t="s">
        <v>1390</v>
      </c>
      <c r="O42" s="137" t="s">
        <v>1391</v>
      </c>
      <c r="P42" s="29">
        <v>1004</v>
      </c>
      <c r="Q42" s="29">
        <v>1021</v>
      </c>
      <c r="R42" s="29">
        <v>1110</v>
      </c>
      <c r="S42" s="29">
        <v>1900</v>
      </c>
      <c r="T42" s="29">
        <v>2805154.75</v>
      </c>
      <c r="U42" s="29">
        <v>1128767.875</v>
      </c>
      <c r="V42" s="29">
        <v>904</v>
      </c>
    </row>
    <row r="43" spans="1:24" x14ac:dyDescent="0.25">
      <c r="A43" s="29" t="s">
        <v>129</v>
      </c>
      <c r="B43" s="29">
        <v>3561</v>
      </c>
      <c r="C43" s="29" t="s">
        <v>190</v>
      </c>
      <c r="D43" s="29">
        <v>192043786</v>
      </c>
      <c r="E43" s="29">
        <v>0</v>
      </c>
      <c r="G43" s="29" t="s">
        <v>1368</v>
      </c>
      <c r="H43" s="29">
        <v>7742</v>
      </c>
      <c r="I43" s="29" t="s">
        <v>305</v>
      </c>
      <c r="J43" s="29">
        <v>774203</v>
      </c>
      <c r="K43" s="29">
        <v>7741</v>
      </c>
      <c r="L43" s="29" t="s">
        <v>307</v>
      </c>
      <c r="M43" s="29">
        <v>774100</v>
      </c>
      <c r="N43" s="137" t="s">
        <v>1369</v>
      </c>
      <c r="O43" s="137" t="s">
        <v>1370</v>
      </c>
      <c r="P43" s="29">
        <v>1004</v>
      </c>
      <c r="Q43" s="29">
        <v>1060</v>
      </c>
      <c r="R43" s="29">
        <v>1271</v>
      </c>
      <c r="S43" s="29">
        <v>1909</v>
      </c>
      <c r="T43" s="29">
        <v>2802294.5</v>
      </c>
      <c r="U43" s="29">
        <v>1140332.625</v>
      </c>
      <c r="V43" s="29">
        <v>904</v>
      </c>
    </row>
    <row r="44" spans="1:24" x14ac:dyDescent="0.25">
      <c r="A44" s="29" t="s">
        <v>129</v>
      </c>
      <c r="B44" s="29">
        <v>3561</v>
      </c>
      <c r="C44" s="29" t="s">
        <v>190</v>
      </c>
      <c r="D44" s="29">
        <v>192044084</v>
      </c>
      <c r="E44" s="29">
        <v>0</v>
      </c>
      <c r="G44" s="29" t="s">
        <v>1371</v>
      </c>
      <c r="H44" s="29">
        <v>7742</v>
      </c>
      <c r="I44" s="29" t="s">
        <v>305</v>
      </c>
      <c r="J44" s="29">
        <v>774203</v>
      </c>
      <c r="K44" s="29">
        <v>7741</v>
      </c>
      <c r="L44" s="29" t="s">
        <v>307</v>
      </c>
      <c r="M44" s="29">
        <v>774100</v>
      </c>
      <c r="N44" s="137" t="s">
        <v>1371</v>
      </c>
      <c r="O44" s="137" t="s">
        <v>1372</v>
      </c>
      <c r="P44" s="29">
        <v>1004</v>
      </c>
      <c r="Q44" s="29">
        <v>1021</v>
      </c>
      <c r="R44" s="29">
        <v>1110</v>
      </c>
      <c r="S44" s="29">
        <v>1900</v>
      </c>
      <c r="T44" s="29">
        <v>2803618</v>
      </c>
      <c r="U44" s="29">
        <v>1138380.625</v>
      </c>
      <c r="V44" s="29">
        <v>904</v>
      </c>
    </row>
    <row r="45" spans="1:24" x14ac:dyDescent="0.25">
      <c r="A45" s="29" t="s">
        <v>129</v>
      </c>
      <c r="B45" s="29">
        <v>3561</v>
      </c>
      <c r="C45" s="29" t="s">
        <v>190</v>
      </c>
      <c r="D45" s="29">
        <v>192044871</v>
      </c>
      <c r="E45" s="29">
        <v>0</v>
      </c>
      <c r="G45" s="29" t="s">
        <v>1374</v>
      </c>
      <c r="H45" s="29">
        <v>7742</v>
      </c>
      <c r="I45" s="29" t="s">
        <v>190</v>
      </c>
      <c r="J45" s="29">
        <v>774200</v>
      </c>
      <c r="K45" s="29">
        <v>7741</v>
      </c>
      <c r="L45" s="29" t="s">
        <v>307</v>
      </c>
      <c r="M45" s="29">
        <v>774100</v>
      </c>
      <c r="N45" s="137" t="s">
        <v>1374</v>
      </c>
      <c r="O45" s="137" t="s">
        <v>1375</v>
      </c>
      <c r="P45" s="29">
        <v>1004</v>
      </c>
      <c r="Q45" s="29">
        <v>1021</v>
      </c>
      <c r="R45" s="29">
        <v>1110</v>
      </c>
      <c r="S45" s="29">
        <v>1900</v>
      </c>
      <c r="T45" s="29">
        <v>2802960.5</v>
      </c>
      <c r="U45" s="29">
        <v>1134836.25</v>
      </c>
      <c r="V45" s="29">
        <v>904</v>
      </c>
    </row>
    <row r="46" spans="1:24" x14ac:dyDescent="0.25">
      <c r="A46" s="29" t="s">
        <v>129</v>
      </c>
      <c r="B46" s="29">
        <v>3618</v>
      </c>
      <c r="C46" s="29" t="s">
        <v>196</v>
      </c>
      <c r="D46" s="29">
        <v>192013682</v>
      </c>
      <c r="E46" s="29">
        <v>0</v>
      </c>
      <c r="G46" s="29" t="s">
        <v>533</v>
      </c>
      <c r="H46" s="29">
        <v>7142</v>
      </c>
      <c r="I46" s="29" t="s">
        <v>1117</v>
      </c>
      <c r="J46" s="29">
        <v>714200</v>
      </c>
      <c r="K46" s="29">
        <v>7144</v>
      </c>
      <c r="L46" s="29" t="s">
        <v>393</v>
      </c>
      <c r="M46" s="29">
        <v>714400</v>
      </c>
      <c r="N46" s="137" t="s">
        <v>533</v>
      </c>
      <c r="O46" s="137" t="s">
        <v>1118</v>
      </c>
      <c r="P46" s="29">
        <v>1004</v>
      </c>
      <c r="Q46" s="29">
        <v>1060</v>
      </c>
      <c r="R46" s="29">
        <v>1271</v>
      </c>
      <c r="S46" s="29">
        <v>1950</v>
      </c>
      <c r="T46" s="29">
        <v>2733327.5</v>
      </c>
      <c r="U46" s="29">
        <v>1175818.5</v>
      </c>
      <c r="V46" s="29">
        <v>904</v>
      </c>
    </row>
    <row r="47" spans="1:24" x14ac:dyDescent="0.25">
      <c r="A47" s="29" t="s">
        <v>129</v>
      </c>
      <c r="B47" s="29">
        <v>3619</v>
      </c>
      <c r="C47" s="29" t="s">
        <v>197</v>
      </c>
      <c r="D47" s="29">
        <v>1177954</v>
      </c>
      <c r="E47" s="29">
        <v>0</v>
      </c>
      <c r="G47" s="29" t="s">
        <v>1274</v>
      </c>
      <c r="H47" s="29">
        <v>7130</v>
      </c>
      <c r="I47" s="29" t="s">
        <v>1275</v>
      </c>
      <c r="J47" s="29">
        <v>713000</v>
      </c>
      <c r="K47" s="29">
        <v>7130</v>
      </c>
      <c r="L47" s="29" t="s">
        <v>1276</v>
      </c>
      <c r="M47" s="29">
        <v>713002</v>
      </c>
      <c r="N47" s="137" t="s">
        <v>1277</v>
      </c>
      <c r="O47" s="137" t="s">
        <v>1278</v>
      </c>
      <c r="P47" s="29">
        <v>1004</v>
      </c>
      <c r="Q47" s="29">
        <v>1025</v>
      </c>
      <c r="R47" s="29">
        <v>1122</v>
      </c>
      <c r="T47" s="29">
        <v>2733333.196</v>
      </c>
      <c r="U47" s="29">
        <v>1182023.872</v>
      </c>
      <c r="V47" s="29">
        <v>901</v>
      </c>
      <c r="W47" s="29">
        <v>2733332.4640000002</v>
      </c>
      <c r="X47" s="29">
        <v>1182016.2960000001</v>
      </c>
    </row>
    <row r="48" spans="1:24" x14ac:dyDescent="0.25">
      <c r="A48" s="29" t="s">
        <v>129</v>
      </c>
      <c r="B48" s="29">
        <v>3619</v>
      </c>
      <c r="C48" s="29" t="s">
        <v>197</v>
      </c>
      <c r="D48" s="29">
        <v>1180366</v>
      </c>
      <c r="E48" s="29">
        <v>0</v>
      </c>
      <c r="G48" s="29" t="s">
        <v>507</v>
      </c>
      <c r="H48" s="29">
        <v>7156</v>
      </c>
      <c r="I48" s="29" t="s">
        <v>1279</v>
      </c>
      <c r="J48" s="29">
        <v>715600</v>
      </c>
      <c r="K48" s="29">
        <v>7157</v>
      </c>
      <c r="L48" s="29" t="s">
        <v>1280</v>
      </c>
      <c r="M48" s="29">
        <v>715700</v>
      </c>
      <c r="N48" s="137" t="s">
        <v>1281</v>
      </c>
      <c r="O48" s="137" t="s">
        <v>1282</v>
      </c>
      <c r="P48" s="29">
        <v>1004</v>
      </c>
      <c r="Q48" s="29">
        <v>1030</v>
      </c>
      <c r="R48" s="29">
        <v>1110</v>
      </c>
      <c r="T48" s="29">
        <v>2730695.648</v>
      </c>
      <c r="U48" s="29">
        <v>1183386.1459999999</v>
      </c>
      <c r="V48" s="29">
        <v>901</v>
      </c>
      <c r="W48" s="29">
        <v>2730695.1329999999</v>
      </c>
      <c r="X48" s="29">
        <v>1183385.423</v>
      </c>
    </row>
    <row r="49" spans="1:24" x14ac:dyDescent="0.25">
      <c r="A49" s="29" t="s">
        <v>129</v>
      </c>
      <c r="B49" s="29">
        <v>3619</v>
      </c>
      <c r="C49" s="29" t="s">
        <v>197</v>
      </c>
      <c r="D49" s="29">
        <v>3038088</v>
      </c>
      <c r="E49" s="29">
        <v>0</v>
      </c>
      <c r="G49" s="29" t="s">
        <v>1271</v>
      </c>
      <c r="H49" s="29">
        <v>7156</v>
      </c>
      <c r="I49" s="29" t="s">
        <v>1279</v>
      </c>
      <c r="J49" s="29">
        <v>715600</v>
      </c>
      <c r="K49" s="29">
        <v>7157</v>
      </c>
      <c r="L49" s="29" t="s">
        <v>1280</v>
      </c>
      <c r="M49" s="29">
        <v>715700</v>
      </c>
      <c r="N49" s="137" t="s">
        <v>1283</v>
      </c>
      <c r="O49" s="137" t="s">
        <v>1282</v>
      </c>
      <c r="P49" s="29">
        <v>1004</v>
      </c>
      <c r="Q49" s="29">
        <v>1021</v>
      </c>
      <c r="R49" s="29">
        <v>1110</v>
      </c>
      <c r="S49" s="29">
        <v>1833</v>
      </c>
      <c r="T49" s="29">
        <v>2730688.0860000001</v>
      </c>
      <c r="U49" s="29">
        <v>1183377.6969999999</v>
      </c>
      <c r="V49" s="29">
        <v>901</v>
      </c>
      <c r="W49" s="29">
        <v>2730689.2570000002</v>
      </c>
      <c r="X49" s="29">
        <v>1183380.3019999999</v>
      </c>
    </row>
    <row r="50" spans="1:24" x14ac:dyDescent="0.25">
      <c r="A50" s="29" t="s">
        <v>129</v>
      </c>
      <c r="B50" s="29">
        <v>3619</v>
      </c>
      <c r="C50" s="29" t="s">
        <v>197</v>
      </c>
      <c r="D50" s="29">
        <v>190308148</v>
      </c>
      <c r="E50" s="29">
        <v>0</v>
      </c>
      <c r="G50" s="29" t="s">
        <v>460</v>
      </c>
      <c r="H50" s="29">
        <v>7122</v>
      </c>
      <c r="I50" s="29" t="s">
        <v>1305</v>
      </c>
      <c r="J50" s="29">
        <v>712200</v>
      </c>
      <c r="K50" s="29">
        <v>7126</v>
      </c>
      <c r="L50" s="29" t="s">
        <v>1313</v>
      </c>
      <c r="M50" s="29">
        <v>712600</v>
      </c>
      <c r="N50" s="137" t="s">
        <v>1314</v>
      </c>
      <c r="O50" s="137" t="s">
        <v>1315</v>
      </c>
      <c r="P50" s="29">
        <v>1004</v>
      </c>
      <c r="Q50" s="29">
        <v>1021</v>
      </c>
      <c r="R50" s="29">
        <v>1110</v>
      </c>
      <c r="S50" s="29">
        <v>1900</v>
      </c>
      <c r="T50" s="29">
        <v>2739108.514</v>
      </c>
      <c r="U50" s="29">
        <v>1182589.5870000001</v>
      </c>
      <c r="V50" s="29">
        <v>901</v>
      </c>
      <c r="W50" s="29">
        <v>2739108.4789999998</v>
      </c>
      <c r="X50" s="29">
        <v>1182589.696</v>
      </c>
    </row>
    <row r="51" spans="1:24" x14ac:dyDescent="0.25">
      <c r="A51" s="29" t="s">
        <v>129</v>
      </c>
      <c r="B51" s="29">
        <v>3619</v>
      </c>
      <c r="C51" s="29" t="s">
        <v>197</v>
      </c>
      <c r="D51" s="29">
        <v>190345714</v>
      </c>
      <c r="E51" s="29">
        <v>0</v>
      </c>
      <c r="G51" s="29" t="s">
        <v>1284</v>
      </c>
      <c r="H51" s="29">
        <v>7130</v>
      </c>
      <c r="I51" s="29" t="s">
        <v>1275</v>
      </c>
      <c r="J51" s="29">
        <v>713000</v>
      </c>
      <c r="K51" s="29">
        <v>7130</v>
      </c>
      <c r="L51" s="29" t="s">
        <v>1276</v>
      </c>
      <c r="M51" s="29">
        <v>713002</v>
      </c>
      <c r="N51" s="137" t="s">
        <v>1285</v>
      </c>
      <c r="O51" s="137" t="s">
        <v>1286</v>
      </c>
      <c r="P51" s="29">
        <v>1004</v>
      </c>
      <c r="Q51" s="29">
        <v>1021</v>
      </c>
      <c r="R51" s="29">
        <v>1110</v>
      </c>
      <c r="S51" s="29">
        <v>2005</v>
      </c>
      <c r="T51" s="29">
        <v>2733338.2280000001</v>
      </c>
      <c r="U51" s="29">
        <v>1182039.3810000001</v>
      </c>
      <c r="V51" s="29">
        <v>901</v>
      </c>
      <c r="W51" s="29">
        <v>2733342.8089999999</v>
      </c>
      <c r="X51" s="29">
        <v>1182039.6810000001</v>
      </c>
    </row>
    <row r="52" spans="1:24" x14ac:dyDescent="0.25">
      <c r="A52" s="29" t="s">
        <v>129</v>
      </c>
      <c r="B52" s="29">
        <v>3619</v>
      </c>
      <c r="C52" s="29" t="s">
        <v>197</v>
      </c>
      <c r="D52" s="29">
        <v>191203590</v>
      </c>
      <c r="E52" s="29">
        <v>0</v>
      </c>
      <c r="G52" s="29" t="s">
        <v>338</v>
      </c>
      <c r="H52" s="29">
        <v>7156</v>
      </c>
      <c r="I52" s="29" t="s">
        <v>1279</v>
      </c>
      <c r="J52" s="29">
        <v>715600</v>
      </c>
      <c r="K52" s="29">
        <v>7157</v>
      </c>
      <c r="L52" s="29" t="s">
        <v>1280</v>
      </c>
      <c r="M52" s="29">
        <v>715700</v>
      </c>
      <c r="N52" s="137" t="s">
        <v>1316</v>
      </c>
      <c r="O52" s="137" t="s">
        <v>1317</v>
      </c>
      <c r="P52" s="29">
        <v>1004</v>
      </c>
      <c r="Q52" s="29">
        <v>1021</v>
      </c>
      <c r="R52" s="29">
        <v>1110</v>
      </c>
      <c r="S52" s="29">
        <v>1950</v>
      </c>
      <c r="T52" s="29">
        <v>2730635.3339999998</v>
      </c>
      <c r="U52" s="29">
        <v>1183818.371</v>
      </c>
      <c r="V52" s="29">
        <v>904</v>
      </c>
      <c r="W52" s="29">
        <v>2730635.352</v>
      </c>
      <c r="X52" s="29">
        <v>1183818.3019999999</v>
      </c>
    </row>
    <row r="53" spans="1:24" x14ac:dyDescent="0.25">
      <c r="A53" s="29" t="s">
        <v>129</v>
      </c>
      <c r="B53" s="29">
        <v>3619</v>
      </c>
      <c r="C53" s="29" t="s">
        <v>197</v>
      </c>
      <c r="D53" s="29">
        <v>191654315</v>
      </c>
      <c r="E53" s="29">
        <v>0</v>
      </c>
      <c r="G53" s="29" t="s">
        <v>1260</v>
      </c>
      <c r="H53" s="29">
        <v>7127</v>
      </c>
      <c r="I53" s="29" t="s">
        <v>1287</v>
      </c>
      <c r="J53" s="29">
        <v>712700</v>
      </c>
      <c r="K53" s="29">
        <v>7128</v>
      </c>
      <c r="L53" s="29" t="s">
        <v>1288</v>
      </c>
      <c r="M53" s="29">
        <v>712800</v>
      </c>
      <c r="N53" s="137" t="s">
        <v>1289</v>
      </c>
      <c r="O53" s="137" t="s">
        <v>1290</v>
      </c>
      <c r="P53" s="29">
        <v>1004</v>
      </c>
      <c r="Q53" s="29">
        <v>1030</v>
      </c>
      <c r="R53" s="29">
        <v>1110</v>
      </c>
      <c r="S53" s="29">
        <v>1846</v>
      </c>
      <c r="T53" s="29">
        <v>2737893.8810000001</v>
      </c>
      <c r="U53" s="29">
        <v>1180760.9820000001</v>
      </c>
      <c r="V53" s="29">
        <v>905</v>
      </c>
    </row>
    <row r="54" spans="1:24" x14ac:dyDescent="0.25">
      <c r="A54" s="29" t="s">
        <v>129</v>
      </c>
      <c r="B54" s="29">
        <v>3619</v>
      </c>
      <c r="C54" s="29" t="s">
        <v>197</v>
      </c>
      <c r="D54" s="29">
        <v>191955371</v>
      </c>
      <c r="E54" s="29">
        <v>0</v>
      </c>
      <c r="G54" s="29" t="s">
        <v>724</v>
      </c>
      <c r="H54" s="29">
        <v>7156</v>
      </c>
      <c r="I54" s="29" t="s">
        <v>1279</v>
      </c>
      <c r="J54" s="29">
        <v>715600</v>
      </c>
      <c r="K54" s="29">
        <v>7157</v>
      </c>
      <c r="L54" s="29" t="s">
        <v>1280</v>
      </c>
      <c r="M54" s="29">
        <v>715700</v>
      </c>
      <c r="N54" s="137" t="s">
        <v>1479</v>
      </c>
      <c r="O54" s="137" t="s">
        <v>1480</v>
      </c>
      <c r="P54" s="29">
        <v>1004</v>
      </c>
      <c r="Q54" s="29">
        <v>1060</v>
      </c>
      <c r="R54" s="29">
        <v>1271</v>
      </c>
      <c r="S54" s="29">
        <v>2000</v>
      </c>
      <c r="T54" s="29">
        <v>2732011.733</v>
      </c>
      <c r="U54" s="29">
        <v>1182655.5160000001</v>
      </c>
      <c r="V54" s="29">
        <v>904</v>
      </c>
      <c r="W54" s="29">
        <v>2732021.0490000001</v>
      </c>
      <c r="X54" s="29">
        <v>1182658.294</v>
      </c>
    </row>
    <row r="55" spans="1:24" x14ac:dyDescent="0.25">
      <c r="A55" s="29" t="s">
        <v>129</v>
      </c>
      <c r="B55" s="29">
        <v>3661</v>
      </c>
      <c r="C55" s="29" t="s">
        <v>202</v>
      </c>
      <c r="D55" s="29">
        <v>1182065</v>
      </c>
      <c r="E55" s="29">
        <v>1</v>
      </c>
      <c r="F55" s="29" t="s">
        <v>1443</v>
      </c>
      <c r="G55" s="29" t="s">
        <v>1444</v>
      </c>
      <c r="H55" s="29">
        <v>7408</v>
      </c>
      <c r="I55" s="29" t="s">
        <v>202</v>
      </c>
      <c r="J55" s="29">
        <v>740800</v>
      </c>
      <c r="K55" s="29">
        <v>7415</v>
      </c>
      <c r="L55" s="29" t="s">
        <v>1445</v>
      </c>
      <c r="M55" s="29">
        <v>741500</v>
      </c>
      <c r="N55" s="137" t="s">
        <v>378</v>
      </c>
      <c r="O55" s="137" t="s">
        <v>1446</v>
      </c>
      <c r="P55" s="29">
        <v>1004</v>
      </c>
      <c r="Q55" s="29">
        <v>1040</v>
      </c>
      <c r="T55" s="29">
        <v>2752439.81</v>
      </c>
      <c r="U55" s="29">
        <v>1177973.5419999999</v>
      </c>
      <c r="V55" s="29">
        <v>904</v>
      </c>
    </row>
    <row r="56" spans="1:24" x14ac:dyDescent="0.25">
      <c r="A56" s="29" t="s">
        <v>129</v>
      </c>
      <c r="B56" s="29">
        <v>3661</v>
      </c>
      <c r="C56" s="29" t="s">
        <v>202</v>
      </c>
      <c r="D56" s="29">
        <v>192017856</v>
      </c>
      <c r="E56" s="29">
        <v>0</v>
      </c>
      <c r="G56" s="29" t="s">
        <v>508</v>
      </c>
      <c r="H56" s="29">
        <v>7423</v>
      </c>
      <c r="I56" s="29" t="s">
        <v>1141</v>
      </c>
      <c r="J56" s="29">
        <v>742300</v>
      </c>
      <c r="K56" s="29">
        <v>7423</v>
      </c>
      <c r="L56" s="29" t="s">
        <v>1142</v>
      </c>
      <c r="M56" s="29">
        <v>742302</v>
      </c>
      <c r="N56" s="137" t="s">
        <v>1143</v>
      </c>
      <c r="O56" s="137" t="s">
        <v>1144</v>
      </c>
      <c r="P56" s="29">
        <v>1001</v>
      </c>
      <c r="Q56" s="29">
        <v>1021</v>
      </c>
      <c r="R56" s="29">
        <v>1110</v>
      </c>
      <c r="T56" s="29">
        <v>2750428.7</v>
      </c>
      <c r="U56" s="29">
        <v>1175362.5</v>
      </c>
      <c r="V56" s="29">
        <v>904</v>
      </c>
    </row>
    <row r="57" spans="1:24" x14ac:dyDescent="0.25">
      <c r="A57" s="29" t="s">
        <v>129</v>
      </c>
      <c r="B57" s="29">
        <v>3661</v>
      </c>
      <c r="C57" s="29" t="s">
        <v>202</v>
      </c>
      <c r="D57" s="29">
        <v>192017857</v>
      </c>
      <c r="E57" s="29">
        <v>0</v>
      </c>
      <c r="G57" s="29" t="s">
        <v>460</v>
      </c>
      <c r="H57" s="29">
        <v>7423</v>
      </c>
      <c r="I57" s="29" t="s">
        <v>1141</v>
      </c>
      <c r="J57" s="29">
        <v>742300</v>
      </c>
      <c r="K57" s="29">
        <v>7423</v>
      </c>
      <c r="L57" s="29" t="s">
        <v>1142</v>
      </c>
      <c r="M57" s="29">
        <v>742302</v>
      </c>
      <c r="N57" s="137" t="s">
        <v>1145</v>
      </c>
      <c r="O57" s="137" t="s">
        <v>1144</v>
      </c>
      <c r="P57" s="29">
        <v>1001</v>
      </c>
      <c r="Q57" s="29">
        <v>1021</v>
      </c>
      <c r="R57" s="29">
        <v>1110</v>
      </c>
      <c r="T57" s="29">
        <v>2750430</v>
      </c>
      <c r="U57" s="29">
        <v>1175370</v>
      </c>
      <c r="V57" s="29">
        <v>904</v>
      </c>
    </row>
    <row r="58" spans="1:24" x14ac:dyDescent="0.25">
      <c r="A58" s="29" t="s">
        <v>129</v>
      </c>
      <c r="B58" s="29">
        <v>3789</v>
      </c>
      <c r="C58" s="29" t="s">
        <v>235</v>
      </c>
      <c r="D58" s="29">
        <v>191997116</v>
      </c>
      <c r="E58" s="29">
        <v>0</v>
      </c>
      <c r="F58" s="29" t="s">
        <v>1508</v>
      </c>
      <c r="G58" s="29" t="s">
        <v>1509</v>
      </c>
      <c r="H58" s="29">
        <v>7515</v>
      </c>
      <c r="I58" s="29" t="s">
        <v>1510</v>
      </c>
      <c r="J58" s="29">
        <v>751500</v>
      </c>
      <c r="K58" s="29">
        <v>7514</v>
      </c>
      <c r="L58" s="29" t="s">
        <v>1511</v>
      </c>
      <c r="M58" s="29">
        <v>751400</v>
      </c>
      <c r="O58" s="137" t="s">
        <v>1512</v>
      </c>
      <c r="P58" s="29">
        <v>1001</v>
      </c>
      <c r="Q58" s="29">
        <v>1060</v>
      </c>
      <c r="R58" s="29">
        <v>1252</v>
      </c>
      <c r="T58" s="29">
        <v>2778773</v>
      </c>
      <c r="U58" s="29">
        <v>1144994.625</v>
      </c>
      <c r="V58" s="29">
        <v>905</v>
      </c>
    </row>
    <row r="59" spans="1:24" x14ac:dyDescent="0.25">
      <c r="A59" s="29" t="s">
        <v>129</v>
      </c>
      <c r="B59" s="29">
        <v>3832</v>
      </c>
      <c r="C59" s="29" t="s">
        <v>247</v>
      </c>
      <c r="D59" s="29">
        <v>190656748</v>
      </c>
      <c r="E59" s="29">
        <v>0</v>
      </c>
      <c r="G59" s="29" t="s">
        <v>1201</v>
      </c>
      <c r="H59" s="29">
        <v>6557</v>
      </c>
      <c r="I59" s="29" t="s">
        <v>246</v>
      </c>
      <c r="J59" s="29">
        <v>655700</v>
      </c>
      <c r="K59" s="29">
        <v>6538</v>
      </c>
      <c r="L59" s="29" t="s">
        <v>1202</v>
      </c>
      <c r="M59" s="29">
        <v>653800</v>
      </c>
      <c r="N59" s="137" t="s">
        <v>1203</v>
      </c>
      <c r="O59" s="137" t="s">
        <v>1204</v>
      </c>
      <c r="P59" s="29">
        <v>1004</v>
      </c>
      <c r="Q59" s="29">
        <v>1080</v>
      </c>
      <c r="R59" s="29">
        <v>1271</v>
      </c>
      <c r="S59" s="29">
        <v>1983</v>
      </c>
      <c r="T59" s="29">
        <v>2732889.568</v>
      </c>
      <c r="U59" s="29">
        <v>1125675.5319999999</v>
      </c>
      <c r="V59" s="29">
        <v>904</v>
      </c>
      <c r="W59" s="29">
        <v>2732893.639</v>
      </c>
      <c r="X59" s="29">
        <v>1125670.9450000001</v>
      </c>
    </row>
    <row r="60" spans="1:24" x14ac:dyDescent="0.25">
      <c r="A60" s="29" t="s">
        <v>129</v>
      </c>
      <c r="B60" s="29">
        <v>3832</v>
      </c>
      <c r="C60" s="29" t="s">
        <v>247</v>
      </c>
      <c r="D60" s="29">
        <v>190656788</v>
      </c>
      <c r="E60" s="29">
        <v>0</v>
      </c>
      <c r="G60" s="29" t="s">
        <v>458</v>
      </c>
      <c r="H60" s="29">
        <v>6557</v>
      </c>
      <c r="I60" s="29" t="s">
        <v>246</v>
      </c>
      <c r="J60" s="29">
        <v>655700</v>
      </c>
      <c r="K60" s="29">
        <v>6538</v>
      </c>
      <c r="L60" s="29" t="s">
        <v>1202</v>
      </c>
      <c r="M60" s="29">
        <v>653800</v>
      </c>
      <c r="N60" s="137" t="s">
        <v>1205</v>
      </c>
      <c r="O60" s="137" t="s">
        <v>1206</v>
      </c>
      <c r="P60" s="29">
        <v>1004</v>
      </c>
      <c r="Q60" s="29">
        <v>1080</v>
      </c>
      <c r="R60" s="29">
        <v>1271</v>
      </c>
      <c r="S60" s="29">
        <v>1983</v>
      </c>
      <c r="T60" s="29">
        <v>2732892.63</v>
      </c>
      <c r="U60" s="29">
        <v>1125686.652</v>
      </c>
      <c r="V60" s="29">
        <v>904</v>
      </c>
      <c r="W60" s="29">
        <v>2732899.3289999999</v>
      </c>
      <c r="X60" s="29">
        <v>1125690.811</v>
      </c>
    </row>
    <row r="61" spans="1:24" x14ac:dyDescent="0.25">
      <c r="A61" s="29" t="s">
        <v>129</v>
      </c>
      <c r="B61" s="29">
        <v>3947</v>
      </c>
      <c r="C61" s="29" t="s">
        <v>265</v>
      </c>
      <c r="D61" s="29">
        <v>192041961</v>
      </c>
      <c r="E61" s="29">
        <v>0</v>
      </c>
      <c r="F61" s="29" t="s">
        <v>1340</v>
      </c>
      <c r="G61" s="29" t="s">
        <v>492</v>
      </c>
      <c r="H61" s="29">
        <v>7302</v>
      </c>
      <c r="I61" s="29" t="s">
        <v>270</v>
      </c>
      <c r="J61" s="29">
        <v>730200</v>
      </c>
      <c r="K61" s="29">
        <v>7205</v>
      </c>
      <c r="L61" s="29" t="s">
        <v>265</v>
      </c>
      <c r="M61" s="29">
        <v>720500</v>
      </c>
      <c r="N61" s="137" t="s">
        <v>1343</v>
      </c>
      <c r="O61" s="137" t="s">
        <v>1341</v>
      </c>
      <c r="P61" s="29">
        <v>1003</v>
      </c>
      <c r="Q61" s="29">
        <v>1060</v>
      </c>
      <c r="R61" s="29">
        <v>1251</v>
      </c>
      <c r="T61" s="29">
        <v>2761364</v>
      </c>
      <c r="U61" s="29">
        <v>1202459</v>
      </c>
      <c r="V61" s="29">
        <v>904</v>
      </c>
    </row>
    <row r="62" spans="1:24" x14ac:dyDescent="0.25">
      <c r="A62" s="29" t="s">
        <v>129</v>
      </c>
      <c r="B62" s="29">
        <v>3947</v>
      </c>
      <c r="C62" s="29" t="s">
        <v>265</v>
      </c>
      <c r="D62" s="29">
        <v>192042547</v>
      </c>
      <c r="E62" s="29">
        <v>0</v>
      </c>
      <c r="F62" s="29" t="s">
        <v>1340</v>
      </c>
      <c r="G62" s="29" t="s">
        <v>1344</v>
      </c>
      <c r="H62" s="29">
        <v>7302</v>
      </c>
      <c r="I62" s="29" t="s">
        <v>270</v>
      </c>
      <c r="J62" s="29">
        <v>730200</v>
      </c>
      <c r="K62" s="29">
        <v>7205</v>
      </c>
      <c r="L62" s="29" t="s">
        <v>265</v>
      </c>
      <c r="M62" s="29">
        <v>720500</v>
      </c>
      <c r="N62" s="137" t="s">
        <v>1345</v>
      </c>
      <c r="O62" s="137" t="s">
        <v>1341</v>
      </c>
      <c r="P62" s="29">
        <v>1003</v>
      </c>
      <c r="Q62" s="29">
        <v>1060</v>
      </c>
      <c r="R62" s="29">
        <v>1220</v>
      </c>
      <c r="T62" s="29">
        <v>2761344.2710000002</v>
      </c>
      <c r="U62" s="29">
        <v>1202523.0090000001</v>
      </c>
      <c r="V62" s="29">
        <v>905</v>
      </c>
    </row>
    <row r="63" spans="1:24" x14ac:dyDescent="0.25">
      <c r="A63" s="29" t="s">
        <v>129</v>
      </c>
      <c r="B63" s="29">
        <v>3982</v>
      </c>
      <c r="C63" s="29" t="s">
        <v>275</v>
      </c>
      <c r="D63" s="29">
        <v>192022108</v>
      </c>
      <c r="E63" s="29">
        <v>0</v>
      </c>
      <c r="H63" s="29">
        <v>7180</v>
      </c>
      <c r="I63" s="29" t="s">
        <v>275</v>
      </c>
      <c r="J63" s="29">
        <v>718000</v>
      </c>
      <c r="K63" s="29">
        <v>7186</v>
      </c>
      <c r="L63" s="29" t="s">
        <v>1181</v>
      </c>
      <c r="M63" s="29">
        <v>718600</v>
      </c>
      <c r="O63" s="137" t="s">
        <v>1182</v>
      </c>
      <c r="P63" s="29">
        <v>1001</v>
      </c>
      <c r="Q63" s="29">
        <v>1060</v>
      </c>
      <c r="R63" s="29">
        <v>1252</v>
      </c>
      <c r="T63" s="29">
        <v>2705105</v>
      </c>
      <c r="U63" s="29">
        <v>1173408</v>
      </c>
      <c r="V63" s="29">
        <v>904</v>
      </c>
    </row>
    <row r="64" spans="1:24" x14ac:dyDescent="0.25">
      <c r="A64" s="29" t="s">
        <v>129</v>
      </c>
      <c r="B64" s="29">
        <v>3982</v>
      </c>
      <c r="C64" s="29" t="s">
        <v>275</v>
      </c>
      <c r="D64" s="29">
        <v>400081983</v>
      </c>
      <c r="E64" s="29">
        <v>0</v>
      </c>
      <c r="F64" s="29" t="s">
        <v>1447</v>
      </c>
      <c r="G64" s="29" t="s">
        <v>1448</v>
      </c>
      <c r="H64" s="29">
        <v>7186</v>
      </c>
      <c r="I64" s="29" t="s">
        <v>1181</v>
      </c>
      <c r="J64" s="29">
        <v>718600</v>
      </c>
      <c r="K64" s="29">
        <v>7180</v>
      </c>
      <c r="L64" s="29" t="s">
        <v>275</v>
      </c>
      <c r="M64" s="29">
        <v>718000</v>
      </c>
      <c r="N64" s="137" t="s">
        <v>1449</v>
      </c>
      <c r="O64" s="137" t="s">
        <v>1450</v>
      </c>
      <c r="P64" s="29">
        <v>1004</v>
      </c>
      <c r="Q64" s="29">
        <v>1060</v>
      </c>
      <c r="R64" s="29">
        <v>1271</v>
      </c>
      <c r="T64" s="29">
        <v>2707372.4369999999</v>
      </c>
      <c r="U64" s="29">
        <v>1172773.9310000001</v>
      </c>
      <c r="V64" s="29">
        <v>901</v>
      </c>
      <c r="W64" s="29">
        <v>2707373.2179999999</v>
      </c>
      <c r="X64" s="29">
        <v>1172773.996</v>
      </c>
    </row>
  </sheetData>
  <autoFilter ref="A5:Y5" xr:uid="{00000000-0009-0000-0000-000005000000}"/>
  <mergeCells count="2">
    <mergeCell ref="K4:M4"/>
    <mergeCell ref="G1:K1"/>
  </mergeCells>
  <hyperlinks>
    <hyperlink ref="G1" r:id="rId1" display="Siehe Anleitung" xr:uid="{00000000-0004-0000-0500-000000000000}"/>
    <hyperlink ref="G1:I1" r:id="rId2" display="Anleitung" xr:uid="{00000000-0004-0000-0500-000001000000}"/>
    <hyperlink ref="G3" r:id="rId3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9" tint="0.59999389629810485"/>
  </sheetPr>
  <dimension ref="A1:X99"/>
  <sheetViews>
    <sheetView workbookViewId="0">
      <pane ySplit="5" topLeftCell="A6" activePane="bottomLeft" state="frozen"/>
      <selection pane="bottomLeft"/>
    </sheetView>
  </sheetViews>
  <sheetFormatPr defaultColWidth="10.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7" style="29" bestFit="1" customWidth="1"/>
    <col min="7" max="8" width="10.875" style="29" bestFit="1" customWidth="1"/>
    <col min="9" max="9" width="7.75" style="29" bestFit="1" customWidth="1"/>
    <col min="10" max="10" width="8.125" style="29" bestFit="1" customWidth="1"/>
    <col min="11" max="11" width="18.75" style="29" customWidth="1"/>
    <col min="12" max="12" width="7.625" style="175" bestFit="1" customWidth="1"/>
    <col min="13" max="13" width="6.375" style="29" bestFit="1" customWidth="1"/>
    <col min="14" max="14" width="15.5" style="29" customWidth="1"/>
    <col min="15" max="15" width="6.625" style="29" bestFit="1" customWidth="1"/>
    <col min="16" max="17" width="11" style="29" bestFit="1" customWidth="1"/>
    <col min="18" max="18" width="19.625" style="29" customWidth="1"/>
    <col min="19" max="19" width="8.875" style="29" bestFit="1" customWidth="1"/>
    <col min="20" max="20" width="13.875" style="29" bestFit="1" customWidth="1"/>
    <col min="21" max="21" width="8.125" style="29" bestFit="1" customWidth="1"/>
    <col min="22" max="22" width="8" style="29" bestFit="1" customWidth="1"/>
    <col min="23" max="23" width="8.125" style="29" bestFit="1" customWidth="1"/>
    <col min="24" max="16384" width="10.5" style="29"/>
  </cols>
  <sheetData>
    <row r="1" spans="1:24" s="173" customFormat="1" x14ac:dyDescent="0.25">
      <c r="A1" s="172" t="s">
        <v>13</v>
      </c>
      <c r="G1" s="259" t="s">
        <v>166</v>
      </c>
      <c r="H1" s="259"/>
      <c r="I1" s="259"/>
      <c r="J1" s="259"/>
      <c r="K1" s="259"/>
      <c r="L1" s="178"/>
      <c r="M1" s="178"/>
      <c r="N1" s="178"/>
      <c r="O1" s="178"/>
      <c r="P1" s="178"/>
    </row>
    <row r="2" spans="1:24" x14ac:dyDescent="0.25">
      <c r="A2" s="174"/>
    </row>
    <row r="3" spans="1:24" x14ac:dyDescent="0.25">
      <c r="A3" s="160" t="s">
        <v>1525</v>
      </c>
    </row>
    <row r="5" spans="1:24" s="161" customFormat="1" x14ac:dyDescent="0.25">
      <c r="A5" s="161" t="s">
        <v>22</v>
      </c>
      <c r="B5" s="161" t="s">
        <v>24</v>
      </c>
      <c r="C5" s="161" t="s">
        <v>26</v>
      </c>
      <c r="D5" s="161" t="s">
        <v>28</v>
      </c>
      <c r="E5" s="161" t="s">
        <v>30</v>
      </c>
      <c r="F5" s="161" t="s">
        <v>32</v>
      </c>
      <c r="G5" s="161" t="s">
        <v>62</v>
      </c>
      <c r="H5" s="161" t="s">
        <v>64</v>
      </c>
      <c r="I5" s="161" t="s">
        <v>66</v>
      </c>
      <c r="J5" s="161" t="s">
        <v>41</v>
      </c>
      <c r="K5" s="161" t="s">
        <v>43</v>
      </c>
      <c r="L5" s="161" t="s">
        <v>45</v>
      </c>
      <c r="M5" s="161" t="s">
        <v>47</v>
      </c>
      <c r="N5" s="161" t="s">
        <v>51</v>
      </c>
      <c r="O5" s="161" t="s">
        <v>53</v>
      </c>
      <c r="P5" s="161" t="s">
        <v>55</v>
      </c>
      <c r="Q5" s="161" t="s">
        <v>57</v>
      </c>
      <c r="R5" s="161" t="s">
        <v>60</v>
      </c>
      <c r="S5" s="161" t="s">
        <v>59</v>
      </c>
      <c r="T5" s="161" t="s">
        <v>284</v>
      </c>
      <c r="U5" s="161" t="s">
        <v>72</v>
      </c>
      <c r="V5" s="161" t="s">
        <v>70</v>
      </c>
      <c r="W5" s="161" t="s">
        <v>68</v>
      </c>
      <c r="X5" s="161" t="s">
        <v>82</v>
      </c>
    </row>
    <row r="6" spans="1:24" x14ac:dyDescent="0.25">
      <c r="A6" s="29" t="s">
        <v>129</v>
      </c>
      <c r="B6" s="29">
        <v>3561</v>
      </c>
      <c r="C6" s="29" t="s">
        <v>190</v>
      </c>
      <c r="D6" s="29">
        <v>191638450</v>
      </c>
      <c r="E6" s="29">
        <v>0</v>
      </c>
      <c r="F6" s="29">
        <v>1021</v>
      </c>
      <c r="G6" s="29">
        <v>2801818.8459999999</v>
      </c>
      <c r="H6" s="29">
        <v>1130700.392</v>
      </c>
      <c r="I6" s="29">
        <v>905</v>
      </c>
      <c r="J6" s="29">
        <v>2086344</v>
      </c>
      <c r="K6" s="29" t="s">
        <v>303</v>
      </c>
      <c r="L6" s="175" t="s">
        <v>315</v>
      </c>
      <c r="M6" s="29">
        <v>7745</v>
      </c>
      <c r="N6" s="29" t="s">
        <v>310</v>
      </c>
      <c r="O6" s="29">
        <v>774500</v>
      </c>
      <c r="R6" s="29" t="s">
        <v>316</v>
      </c>
      <c r="S6" s="29">
        <v>150</v>
      </c>
      <c r="T6" s="29" t="s">
        <v>317</v>
      </c>
      <c r="U6" s="29">
        <v>0</v>
      </c>
      <c r="V6" s="29" t="s">
        <v>318</v>
      </c>
      <c r="W6" s="29" t="s">
        <v>319</v>
      </c>
      <c r="X6" s="29" t="s">
        <v>283</v>
      </c>
    </row>
    <row r="7" spans="1:24" x14ac:dyDescent="0.25">
      <c r="A7" s="29" t="s">
        <v>129</v>
      </c>
      <c r="B7" s="29">
        <v>3561</v>
      </c>
      <c r="C7" s="29" t="s">
        <v>190</v>
      </c>
      <c r="D7" s="29">
        <v>191638460</v>
      </c>
      <c r="E7" s="29">
        <v>0</v>
      </c>
      <c r="F7" s="29">
        <v>1030</v>
      </c>
      <c r="G7" s="29">
        <v>2800406.2080000001</v>
      </c>
      <c r="H7" s="29">
        <v>1134385.3940000001</v>
      </c>
      <c r="I7" s="29">
        <v>905</v>
      </c>
      <c r="J7" s="29">
        <v>2086344</v>
      </c>
      <c r="K7" s="29" t="s">
        <v>303</v>
      </c>
      <c r="L7" s="175" t="s">
        <v>315</v>
      </c>
      <c r="M7" s="29">
        <v>7742</v>
      </c>
      <c r="N7" s="29" t="s">
        <v>190</v>
      </c>
      <c r="O7" s="29">
        <v>774200</v>
      </c>
      <c r="R7" s="29" t="s">
        <v>320</v>
      </c>
      <c r="S7" s="29">
        <v>150</v>
      </c>
      <c r="T7" s="29" t="s">
        <v>321</v>
      </c>
      <c r="U7" s="29">
        <v>0</v>
      </c>
      <c r="V7" s="29" t="s">
        <v>322</v>
      </c>
      <c r="W7" s="29" t="s">
        <v>323</v>
      </c>
      <c r="X7" s="29" t="s">
        <v>283</v>
      </c>
    </row>
    <row r="8" spans="1:24" x14ac:dyDescent="0.25">
      <c r="A8" s="29" t="s">
        <v>129</v>
      </c>
      <c r="B8" s="29">
        <v>3561</v>
      </c>
      <c r="C8" s="29" t="s">
        <v>190</v>
      </c>
      <c r="D8" s="29">
        <v>191638371</v>
      </c>
      <c r="E8" s="29">
        <v>0</v>
      </c>
      <c r="F8" s="29">
        <v>1021</v>
      </c>
      <c r="G8" s="29">
        <v>2801251.2919999999</v>
      </c>
      <c r="H8" s="29">
        <v>1132979.389</v>
      </c>
      <c r="I8" s="29">
        <v>905</v>
      </c>
      <c r="J8" s="29">
        <v>2086344</v>
      </c>
      <c r="K8" s="29" t="s">
        <v>303</v>
      </c>
      <c r="L8" s="175" t="s">
        <v>315</v>
      </c>
      <c r="M8" s="29">
        <v>7745</v>
      </c>
      <c r="N8" s="29" t="s">
        <v>310</v>
      </c>
      <c r="O8" s="29">
        <v>774500</v>
      </c>
      <c r="R8" s="29" t="s">
        <v>326</v>
      </c>
      <c r="S8" s="29">
        <v>150</v>
      </c>
      <c r="T8" s="29" t="s">
        <v>327</v>
      </c>
      <c r="U8" s="29">
        <v>0</v>
      </c>
      <c r="V8" s="29" t="s">
        <v>328</v>
      </c>
      <c r="W8" s="29" t="s">
        <v>329</v>
      </c>
      <c r="X8" s="29" t="s">
        <v>283</v>
      </c>
    </row>
    <row r="9" spans="1:24" x14ac:dyDescent="0.25">
      <c r="A9" s="29" t="s">
        <v>129</v>
      </c>
      <c r="B9" s="29">
        <v>3561</v>
      </c>
      <c r="C9" s="29" t="s">
        <v>190</v>
      </c>
      <c r="D9" s="29">
        <v>191638457</v>
      </c>
      <c r="E9" s="29">
        <v>0</v>
      </c>
      <c r="F9" s="29">
        <v>1021</v>
      </c>
      <c r="G9" s="29">
        <v>2800222.8339999998</v>
      </c>
      <c r="H9" s="29">
        <v>1135843.8459999999</v>
      </c>
      <c r="I9" s="29">
        <v>905</v>
      </c>
      <c r="J9" s="29">
        <v>2086344</v>
      </c>
      <c r="K9" s="29" t="s">
        <v>303</v>
      </c>
      <c r="L9" s="175" t="s">
        <v>315</v>
      </c>
      <c r="M9" s="29">
        <v>7742</v>
      </c>
      <c r="N9" s="29" t="s">
        <v>190</v>
      </c>
      <c r="O9" s="29">
        <v>774200</v>
      </c>
      <c r="R9" s="29" t="s">
        <v>330</v>
      </c>
      <c r="S9" s="29">
        <v>150</v>
      </c>
      <c r="T9" s="29" t="s">
        <v>331</v>
      </c>
      <c r="U9" s="29">
        <v>0</v>
      </c>
      <c r="V9" s="29" t="s">
        <v>332</v>
      </c>
      <c r="W9" s="29" t="s">
        <v>333</v>
      </c>
      <c r="X9" s="29" t="s">
        <v>283</v>
      </c>
    </row>
    <row r="10" spans="1:24" x14ac:dyDescent="0.25">
      <c r="A10" s="29" t="s">
        <v>129</v>
      </c>
      <c r="B10" s="29">
        <v>3561</v>
      </c>
      <c r="C10" s="29" t="s">
        <v>190</v>
      </c>
      <c r="D10" s="29">
        <v>191638462</v>
      </c>
      <c r="E10" s="29">
        <v>0</v>
      </c>
      <c r="F10" s="29">
        <v>1021</v>
      </c>
      <c r="G10" s="29">
        <v>2800615.355</v>
      </c>
      <c r="H10" s="29">
        <v>1135219.666</v>
      </c>
      <c r="I10" s="29">
        <v>905</v>
      </c>
      <c r="J10" s="29">
        <v>2086344</v>
      </c>
      <c r="K10" s="29" t="s">
        <v>303</v>
      </c>
      <c r="L10" s="175" t="s">
        <v>315</v>
      </c>
      <c r="M10" s="29">
        <v>7742</v>
      </c>
      <c r="N10" s="29" t="s">
        <v>190</v>
      </c>
      <c r="O10" s="29">
        <v>774200</v>
      </c>
      <c r="R10" s="29" t="s">
        <v>334</v>
      </c>
      <c r="S10" s="29">
        <v>150</v>
      </c>
      <c r="T10" s="29" t="s">
        <v>335</v>
      </c>
      <c r="U10" s="29">
        <v>0</v>
      </c>
      <c r="V10" s="29" t="s">
        <v>336</v>
      </c>
      <c r="W10" s="29" t="s">
        <v>337</v>
      </c>
      <c r="X10" s="29" t="s">
        <v>283</v>
      </c>
    </row>
    <row r="11" spans="1:24" x14ac:dyDescent="0.25">
      <c r="A11" s="29" t="s">
        <v>129</v>
      </c>
      <c r="B11" s="29">
        <v>3561</v>
      </c>
      <c r="C11" s="29" t="s">
        <v>190</v>
      </c>
      <c r="D11" s="29">
        <v>191641867</v>
      </c>
      <c r="E11" s="29">
        <v>0</v>
      </c>
      <c r="F11" s="29">
        <v>1021</v>
      </c>
      <c r="G11" s="29">
        <v>2803413.4810000001</v>
      </c>
      <c r="H11" s="29">
        <v>1137198.9879999999</v>
      </c>
      <c r="I11" s="29">
        <v>905</v>
      </c>
      <c r="J11" s="29">
        <v>2086344</v>
      </c>
      <c r="K11" s="29" t="s">
        <v>303</v>
      </c>
      <c r="L11" s="175" t="s">
        <v>338</v>
      </c>
      <c r="M11" s="29">
        <v>7741</v>
      </c>
      <c r="N11" s="29" t="s">
        <v>307</v>
      </c>
      <c r="O11" s="29">
        <v>774100</v>
      </c>
      <c r="R11" s="29" t="s">
        <v>339</v>
      </c>
      <c r="S11" s="29">
        <v>150</v>
      </c>
      <c r="T11" s="29" t="s">
        <v>340</v>
      </c>
      <c r="U11" s="29">
        <v>0</v>
      </c>
      <c r="V11" s="29" t="s">
        <v>341</v>
      </c>
      <c r="W11" s="29" t="s">
        <v>342</v>
      </c>
      <c r="X11" s="29" t="s">
        <v>283</v>
      </c>
    </row>
    <row r="12" spans="1:24" x14ac:dyDescent="0.25">
      <c r="A12" s="29" t="s">
        <v>129</v>
      </c>
      <c r="B12" s="29">
        <v>3561</v>
      </c>
      <c r="C12" s="29" t="s">
        <v>190</v>
      </c>
      <c r="D12" s="29">
        <v>191641852</v>
      </c>
      <c r="E12" s="29">
        <v>0</v>
      </c>
      <c r="F12" s="29">
        <v>1030</v>
      </c>
      <c r="G12" s="29">
        <v>2802606.9079999998</v>
      </c>
      <c r="H12" s="29">
        <v>1136433.594</v>
      </c>
      <c r="I12" s="29">
        <v>905</v>
      </c>
      <c r="J12" s="29">
        <v>2086344</v>
      </c>
      <c r="K12" s="29" t="s">
        <v>303</v>
      </c>
      <c r="L12" s="175" t="s">
        <v>338</v>
      </c>
      <c r="M12" s="29">
        <v>7741</v>
      </c>
      <c r="N12" s="29" t="s">
        <v>307</v>
      </c>
      <c r="O12" s="29">
        <v>774100</v>
      </c>
      <c r="S12" s="29">
        <v>150</v>
      </c>
      <c r="T12" s="29" t="s">
        <v>343</v>
      </c>
      <c r="U12" s="29">
        <v>0</v>
      </c>
      <c r="V12" s="29" t="s">
        <v>344</v>
      </c>
      <c r="W12" s="29" t="s">
        <v>345</v>
      </c>
      <c r="X12" s="29" t="s">
        <v>283</v>
      </c>
    </row>
    <row r="13" spans="1:24" x14ac:dyDescent="0.25">
      <c r="A13" s="29" t="s">
        <v>129</v>
      </c>
      <c r="B13" s="29">
        <v>3561</v>
      </c>
      <c r="C13" s="29" t="s">
        <v>190</v>
      </c>
      <c r="D13" s="29">
        <v>191642316</v>
      </c>
      <c r="E13" s="29">
        <v>0</v>
      </c>
      <c r="F13" s="29">
        <v>1021</v>
      </c>
      <c r="G13" s="29">
        <v>2802699.1690000002</v>
      </c>
      <c r="H13" s="29">
        <v>1134089.4779999999</v>
      </c>
      <c r="I13" s="29">
        <v>905</v>
      </c>
      <c r="J13" s="29">
        <v>2086344</v>
      </c>
      <c r="K13" s="29" t="s">
        <v>303</v>
      </c>
      <c r="L13" s="175" t="s">
        <v>346</v>
      </c>
      <c r="M13" s="29">
        <v>7742</v>
      </c>
      <c r="N13" s="29" t="s">
        <v>190</v>
      </c>
      <c r="O13" s="29">
        <v>774200</v>
      </c>
      <c r="R13" s="29" t="s">
        <v>347</v>
      </c>
      <c r="S13" s="29">
        <v>150</v>
      </c>
      <c r="T13" s="29" t="s">
        <v>348</v>
      </c>
      <c r="U13" s="29">
        <v>0</v>
      </c>
      <c r="V13" s="29" t="s">
        <v>349</v>
      </c>
      <c r="W13" s="29" t="s">
        <v>346</v>
      </c>
      <c r="X13" s="29" t="s">
        <v>283</v>
      </c>
    </row>
    <row r="14" spans="1:24" x14ac:dyDescent="0.25">
      <c r="A14" s="29" t="s">
        <v>129</v>
      </c>
      <c r="B14" s="29">
        <v>3561</v>
      </c>
      <c r="C14" s="29" t="s">
        <v>190</v>
      </c>
      <c r="D14" s="29">
        <v>191642291</v>
      </c>
      <c r="E14" s="29">
        <v>0</v>
      </c>
      <c r="F14" s="29">
        <v>1030</v>
      </c>
      <c r="G14" s="29">
        <v>2802689.4819999998</v>
      </c>
      <c r="H14" s="29">
        <v>1134085.9080000001</v>
      </c>
      <c r="I14" s="29">
        <v>905</v>
      </c>
      <c r="J14" s="29">
        <v>2086344</v>
      </c>
      <c r="K14" s="29" t="s">
        <v>303</v>
      </c>
      <c r="L14" s="175" t="s">
        <v>346</v>
      </c>
      <c r="M14" s="29">
        <v>7742</v>
      </c>
      <c r="N14" s="29" t="s">
        <v>190</v>
      </c>
      <c r="O14" s="29">
        <v>774200</v>
      </c>
      <c r="S14" s="29">
        <v>150</v>
      </c>
      <c r="T14" s="29" t="s">
        <v>350</v>
      </c>
      <c r="U14" s="29">
        <v>0</v>
      </c>
      <c r="V14" s="29" t="s">
        <v>351</v>
      </c>
      <c r="W14" s="29" t="s">
        <v>352</v>
      </c>
      <c r="X14" s="29" t="s">
        <v>283</v>
      </c>
    </row>
    <row r="15" spans="1:24" x14ac:dyDescent="0.25">
      <c r="A15" s="29" t="s">
        <v>129</v>
      </c>
      <c r="B15" s="29">
        <v>3561</v>
      </c>
      <c r="C15" s="29" t="s">
        <v>190</v>
      </c>
      <c r="D15" s="29">
        <v>191461890</v>
      </c>
      <c r="E15" s="29">
        <v>0</v>
      </c>
      <c r="F15" s="29">
        <v>1021</v>
      </c>
      <c r="G15" s="29">
        <v>2806128.412</v>
      </c>
      <c r="H15" s="29">
        <v>1142551.811</v>
      </c>
      <c r="I15" s="29">
        <v>905</v>
      </c>
      <c r="J15" s="29">
        <v>2086344</v>
      </c>
      <c r="K15" s="29" t="s">
        <v>303</v>
      </c>
      <c r="M15" s="29">
        <v>7742</v>
      </c>
      <c r="N15" s="29" t="s">
        <v>304</v>
      </c>
      <c r="O15" s="29">
        <v>774202</v>
      </c>
      <c r="R15" s="29" t="s">
        <v>353</v>
      </c>
      <c r="S15" s="29">
        <v>150</v>
      </c>
      <c r="T15" s="29" t="s">
        <v>354</v>
      </c>
      <c r="U15" s="29">
        <v>0</v>
      </c>
      <c r="V15" s="29" t="s">
        <v>355</v>
      </c>
      <c r="W15" s="29" t="s">
        <v>356</v>
      </c>
      <c r="X15" s="29" t="s">
        <v>357</v>
      </c>
    </row>
    <row r="16" spans="1:24" x14ac:dyDescent="0.25">
      <c r="A16" s="29" t="s">
        <v>129</v>
      </c>
      <c r="B16" s="29">
        <v>3561</v>
      </c>
      <c r="C16" s="29" t="s">
        <v>190</v>
      </c>
      <c r="D16" s="29">
        <v>190189526</v>
      </c>
      <c r="E16" s="29">
        <v>0</v>
      </c>
      <c r="F16" s="29">
        <v>1060</v>
      </c>
      <c r="G16" s="29">
        <v>2801307</v>
      </c>
      <c r="H16" s="29">
        <v>1132635</v>
      </c>
      <c r="I16" s="29">
        <v>905</v>
      </c>
      <c r="J16" s="29">
        <v>2086344</v>
      </c>
      <c r="K16" s="29" t="s">
        <v>303</v>
      </c>
      <c r="M16" s="29">
        <v>7745</v>
      </c>
      <c r="N16" s="29" t="s">
        <v>310</v>
      </c>
      <c r="O16" s="29">
        <v>774500</v>
      </c>
      <c r="R16" s="29" t="s">
        <v>358</v>
      </c>
      <c r="S16" s="29">
        <v>150</v>
      </c>
      <c r="U16" s="29">
        <v>0</v>
      </c>
      <c r="V16" s="29" t="s">
        <v>359</v>
      </c>
      <c r="W16" s="29" t="s">
        <v>360</v>
      </c>
      <c r="X16" s="29" t="s">
        <v>283</v>
      </c>
    </row>
    <row r="17" spans="1:24" x14ac:dyDescent="0.25">
      <c r="A17" s="29" t="s">
        <v>129</v>
      </c>
      <c r="B17" s="29">
        <v>3561</v>
      </c>
      <c r="C17" s="29" t="s">
        <v>190</v>
      </c>
      <c r="D17" s="29">
        <v>191741451</v>
      </c>
      <c r="E17" s="29">
        <v>0</v>
      </c>
      <c r="F17" s="29">
        <v>1060</v>
      </c>
      <c r="G17" s="29">
        <v>2804903.59</v>
      </c>
      <c r="H17" s="29">
        <v>1141098.8929999999</v>
      </c>
      <c r="I17" s="29">
        <v>905</v>
      </c>
      <c r="J17" s="29">
        <v>2086344</v>
      </c>
      <c r="K17" s="29" t="s">
        <v>303</v>
      </c>
      <c r="M17" s="29">
        <v>7742</v>
      </c>
      <c r="N17" s="29" t="s">
        <v>304</v>
      </c>
      <c r="O17" s="29">
        <v>774202</v>
      </c>
      <c r="S17" s="29">
        <v>115</v>
      </c>
      <c r="T17" s="29" t="s">
        <v>364</v>
      </c>
      <c r="U17" s="29">
        <v>0</v>
      </c>
      <c r="V17" s="29" t="s">
        <v>365</v>
      </c>
      <c r="W17" s="29" t="s">
        <v>366</v>
      </c>
      <c r="X17" s="29" t="s">
        <v>283</v>
      </c>
    </row>
    <row r="18" spans="1:24" x14ac:dyDescent="0.25">
      <c r="A18" s="29" t="s">
        <v>129</v>
      </c>
      <c r="B18" s="29">
        <v>3561</v>
      </c>
      <c r="C18" s="29" t="s">
        <v>190</v>
      </c>
      <c r="D18" s="29">
        <v>190607741</v>
      </c>
      <c r="E18" s="29">
        <v>0</v>
      </c>
      <c r="F18" s="29">
        <v>1060</v>
      </c>
      <c r="G18" s="29">
        <v>2802539</v>
      </c>
      <c r="H18" s="29">
        <v>1131245</v>
      </c>
      <c r="I18" s="29">
        <v>905</v>
      </c>
      <c r="J18" s="29">
        <v>2086344</v>
      </c>
      <c r="K18" s="29" t="s">
        <v>303</v>
      </c>
      <c r="M18" s="29">
        <v>7745</v>
      </c>
      <c r="N18" s="29" t="s">
        <v>310</v>
      </c>
      <c r="O18" s="29">
        <v>774500</v>
      </c>
      <c r="S18" s="29">
        <v>150</v>
      </c>
      <c r="T18" s="29" t="s">
        <v>361</v>
      </c>
      <c r="U18" s="29">
        <v>0</v>
      </c>
      <c r="V18" s="29" t="s">
        <v>362</v>
      </c>
      <c r="W18" s="29" t="s">
        <v>363</v>
      </c>
      <c r="X18" s="29" t="s">
        <v>357</v>
      </c>
    </row>
    <row r="19" spans="1:24" x14ac:dyDescent="0.25">
      <c r="A19" s="29" t="s">
        <v>129</v>
      </c>
      <c r="B19" s="29">
        <v>3561</v>
      </c>
      <c r="C19" s="29" t="s">
        <v>190</v>
      </c>
      <c r="D19" s="29">
        <v>190040572</v>
      </c>
      <c r="E19" s="29">
        <v>0</v>
      </c>
      <c r="F19" s="29">
        <v>1060</v>
      </c>
      <c r="G19" s="29">
        <v>2801485</v>
      </c>
      <c r="H19" s="29">
        <v>1133453</v>
      </c>
      <c r="I19" s="29">
        <v>905</v>
      </c>
      <c r="J19" s="29">
        <v>1102538</v>
      </c>
      <c r="K19" s="29" t="s">
        <v>367</v>
      </c>
      <c r="M19" s="29">
        <v>7742</v>
      </c>
      <c r="N19" s="29" t="s">
        <v>190</v>
      </c>
      <c r="O19" s="29">
        <v>774200</v>
      </c>
      <c r="R19" s="29" t="s">
        <v>368</v>
      </c>
      <c r="S19" s="29">
        <v>150</v>
      </c>
      <c r="T19" s="29" t="s">
        <v>369</v>
      </c>
      <c r="U19" s="29">
        <v>0</v>
      </c>
      <c r="V19" s="29" t="s">
        <v>370</v>
      </c>
      <c r="W19" s="29" t="s">
        <v>371</v>
      </c>
      <c r="X19" s="29" t="s">
        <v>357</v>
      </c>
    </row>
    <row r="20" spans="1:24" x14ac:dyDescent="0.25">
      <c r="A20" s="29" t="s">
        <v>129</v>
      </c>
      <c r="B20" s="29">
        <v>3561</v>
      </c>
      <c r="C20" s="29" t="s">
        <v>190</v>
      </c>
      <c r="D20" s="29">
        <v>190153168</v>
      </c>
      <c r="E20" s="29">
        <v>0</v>
      </c>
      <c r="F20" s="29">
        <v>1060</v>
      </c>
      <c r="G20" s="29">
        <v>2801538</v>
      </c>
      <c r="H20" s="29">
        <v>1133502</v>
      </c>
      <c r="I20" s="29">
        <v>905</v>
      </c>
      <c r="J20" s="29">
        <v>1102538</v>
      </c>
      <c r="K20" s="29" t="s">
        <v>367</v>
      </c>
      <c r="M20" s="29">
        <v>7742</v>
      </c>
      <c r="N20" s="29" t="s">
        <v>190</v>
      </c>
      <c r="O20" s="29">
        <v>774200</v>
      </c>
      <c r="S20" s="29">
        <v>150</v>
      </c>
      <c r="T20" s="29" t="s">
        <v>369</v>
      </c>
      <c r="U20" s="29">
        <v>0</v>
      </c>
      <c r="V20" s="29" t="s">
        <v>370</v>
      </c>
      <c r="W20" s="29" t="s">
        <v>302</v>
      </c>
      <c r="X20" s="29" t="s">
        <v>283</v>
      </c>
    </row>
    <row r="21" spans="1:24" x14ac:dyDescent="0.25">
      <c r="A21" s="29" t="s">
        <v>129</v>
      </c>
      <c r="B21" s="29">
        <v>3561</v>
      </c>
      <c r="C21" s="29" t="s">
        <v>190</v>
      </c>
      <c r="D21" s="29">
        <v>192028808</v>
      </c>
      <c r="E21" s="29">
        <v>0</v>
      </c>
      <c r="F21" s="29">
        <v>1060</v>
      </c>
      <c r="G21" s="29">
        <v>2802278.25</v>
      </c>
      <c r="H21" s="29">
        <v>1136534.125</v>
      </c>
      <c r="I21" s="29">
        <v>904</v>
      </c>
      <c r="J21" s="29">
        <v>2250198</v>
      </c>
      <c r="K21" s="29" t="s">
        <v>1224</v>
      </c>
      <c r="L21" s="175" t="s">
        <v>758</v>
      </c>
      <c r="M21" s="29">
        <v>7741</v>
      </c>
      <c r="N21" s="29" t="s">
        <v>307</v>
      </c>
      <c r="O21" s="29">
        <v>774100</v>
      </c>
      <c r="S21" s="29">
        <v>150</v>
      </c>
      <c r="T21" s="29" t="s">
        <v>1225</v>
      </c>
      <c r="U21" s="29">
        <v>0</v>
      </c>
      <c r="V21" s="29" t="s">
        <v>1226</v>
      </c>
      <c r="W21" s="29" t="s">
        <v>1227</v>
      </c>
      <c r="X21" s="29" t="s">
        <v>283</v>
      </c>
    </row>
    <row r="22" spans="1:24" x14ac:dyDescent="0.25">
      <c r="A22" s="29" t="s">
        <v>129</v>
      </c>
      <c r="B22" s="29">
        <v>3561</v>
      </c>
      <c r="C22" s="29" t="s">
        <v>190</v>
      </c>
      <c r="D22" s="29">
        <v>191951899</v>
      </c>
      <c r="E22" s="29">
        <v>0</v>
      </c>
      <c r="F22" s="29">
        <v>1060</v>
      </c>
      <c r="G22" s="29">
        <v>2802251.8</v>
      </c>
      <c r="H22" s="29">
        <v>1136593</v>
      </c>
      <c r="I22" s="29">
        <v>905</v>
      </c>
      <c r="J22" s="29">
        <v>2250198</v>
      </c>
      <c r="K22" s="29" t="s">
        <v>1224</v>
      </c>
      <c r="L22" s="175" t="s">
        <v>758</v>
      </c>
      <c r="M22" s="29">
        <v>7741</v>
      </c>
      <c r="N22" s="29" t="s">
        <v>307</v>
      </c>
      <c r="O22" s="29">
        <v>774100</v>
      </c>
      <c r="S22" s="29">
        <v>150</v>
      </c>
      <c r="U22" s="29">
        <v>0</v>
      </c>
      <c r="V22" s="29" t="s">
        <v>1228</v>
      </c>
      <c r="W22" s="29" t="s">
        <v>1228</v>
      </c>
      <c r="X22" s="29" t="s">
        <v>283</v>
      </c>
    </row>
    <row r="23" spans="1:24" x14ac:dyDescent="0.25">
      <c r="A23" s="29" t="s">
        <v>129</v>
      </c>
      <c r="B23" s="29">
        <v>3561</v>
      </c>
      <c r="C23" s="29" t="s">
        <v>190</v>
      </c>
      <c r="D23" s="29">
        <v>190101001</v>
      </c>
      <c r="E23" s="29">
        <v>0</v>
      </c>
      <c r="F23" s="29">
        <v>1060</v>
      </c>
      <c r="G23" s="29">
        <v>2801720</v>
      </c>
      <c r="H23" s="29">
        <v>1133940</v>
      </c>
      <c r="I23" s="29">
        <v>905</v>
      </c>
      <c r="J23" s="29">
        <v>1102543</v>
      </c>
      <c r="K23" s="29" t="s">
        <v>372</v>
      </c>
      <c r="L23" s="175" t="s">
        <v>373</v>
      </c>
      <c r="M23" s="29">
        <v>7742</v>
      </c>
      <c r="N23" s="29" t="s">
        <v>190</v>
      </c>
      <c r="O23" s="29">
        <v>774200</v>
      </c>
      <c r="R23" s="29" t="s">
        <v>374</v>
      </c>
      <c r="S23" s="29">
        <v>150</v>
      </c>
      <c r="T23" s="29" t="s">
        <v>375</v>
      </c>
      <c r="U23" s="29">
        <v>0</v>
      </c>
      <c r="V23" s="29" t="s">
        <v>376</v>
      </c>
      <c r="W23" s="29" t="s">
        <v>373</v>
      </c>
      <c r="X23" s="29" t="s">
        <v>357</v>
      </c>
    </row>
    <row r="24" spans="1:24" x14ac:dyDescent="0.25">
      <c r="A24" s="29" t="s">
        <v>129</v>
      </c>
      <c r="B24" s="29">
        <v>3561</v>
      </c>
      <c r="C24" s="29" t="s">
        <v>190</v>
      </c>
      <c r="D24" s="29">
        <v>1175103</v>
      </c>
      <c r="E24" s="29">
        <v>0</v>
      </c>
      <c r="F24" s="29">
        <v>1040</v>
      </c>
      <c r="G24" s="29">
        <v>2801637.804</v>
      </c>
      <c r="H24" s="29">
        <v>1133804.862</v>
      </c>
      <c r="I24" s="29">
        <v>901</v>
      </c>
      <c r="J24" s="29">
        <v>1102543</v>
      </c>
      <c r="K24" s="29" t="s">
        <v>372</v>
      </c>
      <c r="L24" s="175" t="s">
        <v>373</v>
      </c>
      <c r="M24" s="29">
        <v>7742</v>
      </c>
      <c r="N24" s="29" t="s">
        <v>190</v>
      </c>
      <c r="O24" s="29">
        <v>774200</v>
      </c>
      <c r="P24" s="29">
        <v>2801636.858</v>
      </c>
      <c r="Q24" s="29">
        <v>1133809.4040000001</v>
      </c>
      <c r="S24" s="29">
        <v>115</v>
      </c>
      <c r="T24" s="29" t="s">
        <v>375</v>
      </c>
      <c r="U24" s="29">
        <v>0</v>
      </c>
      <c r="V24" s="29" t="s">
        <v>377</v>
      </c>
      <c r="W24" s="29" t="s">
        <v>378</v>
      </c>
      <c r="X24" s="29" t="s">
        <v>357</v>
      </c>
    </row>
    <row r="25" spans="1:24" x14ac:dyDescent="0.25">
      <c r="A25" s="29" t="s">
        <v>129</v>
      </c>
      <c r="B25" s="29">
        <v>3618</v>
      </c>
      <c r="C25" s="29" t="s">
        <v>196</v>
      </c>
      <c r="D25" s="29">
        <v>1178582</v>
      </c>
      <c r="E25" s="29">
        <v>0</v>
      </c>
      <c r="F25" s="29">
        <v>1025</v>
      </c>
      <c r="G25" s="29">
        <v>2730121.9539999999</v>
      </c>
      <c r="H25" s="29">
        <v>1171674.588</v>
      </c>
      <c r="I25" s="29">
        <v>905</v>
      </c>
      <c r="J25" s="29">
        <v>1103095</v>
      </c>
      <c r="K25" s="29" t="s">
        <v>379</v>
      </c>
      <c r="L25" s="175" t="s">
        <v>381</v>
      </c>
      <c r="M25" s="29">
        <v>7148</v>
      </c>
      <c r="N25" s="29" t="s">
        <v>380</v>
      </c>
      <c r="O25" s="29">
        <v>714800</v>
      </c>
      <c r="R25" s="29" t="s">
        <v>382</v>
      </c>
      <c r="S25" s="29">
        <v>115</v>
      </c>
      <c r="T25" s="29" t="s">
        <v>383</v>
      </c>
      <c r="U25" s="29">
        <v>0</v>
      </c>
      <c r="V25" s="29" t="s">
        <v>384</v>
      </c>
      <c r="W25" s="29" t="s">
        <v>385</v>
      </c>
      <c r="X25" s="29" t="s">
        <v>283</v>
      </c>
    </row>
    <row r="26" spans="1:24" x14ac:dyDescent="0.25">
      <c r="A26" s="29" t="s">
        <v>129</v>
      </c>
      <c r="B26" s="29">
        <v>3618</v>
      </c>
      <c r="C26" s="29" t="s">
        <v>196</v>
      </c>
      <c r="D26" s="29">
        <v>1178583</v>
      </c>
      <c r="E26" s="29">
        <v>0</v>
      </c>
      <c r="F26" s="29">
        <v>1025</v>
      </c>
      <c r="G26" s="29">
        <v>2730111.1779999998</v>
      </c>
      <c r="H26" s="29">
        <v>1171670.426</v>
      </c>
      <c r="I26" s="29">
        <v>901</v>
      </c>
      <c r="J26" s="29">
        <v>1103095</v>
      </c>
      <c r="K26" s="29" t="s">
        <v>379</v>
      </c>
      <c r="L26" s="175" t="s">
        <v>381</v>
      </c>
      <c r="M26" s="29">
        <v>7148</v>
      </c>
      <c r="N26" s="29" t="s">
        <v>380</v>
      </c>
      <c r="O26" s="29">
        <v>714800</v>
      </c>
      <c r="P26" s="29">
        <v>2730108.0660000001</v>
      </c>
      <c r="Q26" s="29">
        <v>1171674.2279999999</v>
      </c>
      <c r="R26" s="29" t="s">
        <v>386</v>
      </c>
      <c r="S26" s="29">
        <v>115</v>
      </c>
      <c r="T26" s="29" t="s">
        <v>383</v>
      </c>
      <c r="U26" s="29">
        <v>0</v>
      </c>
      <c r="V26" s="29" t="s">
        <v>384</v>
      </c>
      <c r="W26" s="29" t="s">
        <v>385</v>
      </c>
      <c r="X26" s="29" t="s">
        <v>283</v>
      </c>
    </row>
    <row r="27" spans="1:24" x14ac:dyDescent="0.25">
      <c r="A27" s="29" t="s">
        <v>129</v>
      </c>
      <c r="B27" s="29">
        <v>3618</v>
      </c>
      <c r="C27" s="29" t="s">
        <v>196</v>
      </c>
      <c r="D27" s="29">
        <v>1178584</v>
      </c>
      <c r="E27" s="29">
        <v>0</v>
      </c>
      <c r="F27" s="29">
        <v>1025</v>
      </c>
      <c r="G27" s="29">
        <v>2730094.895</v>
      </c>
      <c r="H27" s="29">
        <v>1171658.909</v>
      </c>
      <c r="I27" s="29">
        <v>905</v>
      </c>
      <c r="J27" s="29">
        <v>1103095</v>
      </c>
      <c r="K27" s="29" t="s">
        <v>379</v>
      </c>
      <c r="L27" s="175" t="s">
        <v>387</v>
      </c>
      <c r="M27" s="29">
        <v>7148</v>
      </c>
      <c r="N27" s="29" t="s">
        <v>380</v>
      </c>
      <c r="O27" s="29">
        <v>714800</v>
      </c>
      <c r="R27" s="29" t="s">
        <v>388</v>
      </c>
      <c r="S27" s="29">
        <v>115</v>
      </c>
      <c r="T27" s="29" t="s">
        <v>383</v>
      </c>
      <c r="U27" s="29">
        <v>0</v>
      </c>
      <c r="V27" s="29" t="s">
        <v>384</v>
      </c>
      <c r="W27" s="29" t="s">
        <v>389</v>
      </c>
      <c r="X27" s="29" t="s">
        <v>283</v>
      </c>
    </row>
    <row r="28" spans="1:24" x14ac:dyDescent="0.25">
      <c r="A28" s="29" t="s">
        <v>129</v>
      </c>
      <c r="B28" s="29">
        <v>3618</v>
      </c>
      <c r="C28" s="29" t="s">
        <v>196</v>
      </c>
      <c r="D28" s="29">
        <v>1178585</v>
      </c>
      <c r="E28" s="29">
        <v>0</v>
      </c>
      <c r="F28" s="29">
        <v>1025</v>
      </c>
      <c r="G28" s="29">
        <v>2730084.5460000001</v>
      </c>
      <c r="H28" s="29">
        <v>1171654.875</v>
      </c>
      <c r="I28" s="29">
        <v>901</v>
      </c>
      <c r="J28" s="29">
        <v>1103095</v>
      </c>
      <c r="K28" s="29" t="s">
        <v>379</v>
      </c>
      <c r="L28" s="175" t="s">
        <v>387</v>
      </c>
      <c r="M28" s="29">
        <v>7148</v>
      </c>
      <c r="N28" s="29" t="s">
        <v>380</v>
      </c>
      <c r="O28" s="29">
        <v>714800</v>
      </c>
      <c r="P28" s="29">
        <v>2730083.4210000001</v>
      </c>
      <c r="Q28" s="29">
        <v>1171657.7779999999</v>
      </c>
      <c r="R28" s="29" t="s">
        <v>390</v>
      </c>
      <c r="S28" s="29">
        <v>115</v>
      </c>
      <c r="T28" s="29" t="s">
        <v>383</v>
      </c>
      <c r="U28" s="29">
        <v>0</v>
      </c>
      <c r="V28" s="29" t="s">
        <v>384</v>
      </c>
      <c r="W28" s="29" t="s">
        <v>389</v>
      </c>
      <c r="X28" s="29" t="s">
        <v>283</v>
      </c>
    </row>
    <row r="29" spans="1:24" x14ac:dyDescent="0.25">
      <c r="A29" s="29" t="s">
        <v>129</v>
      </c>
      <c r="B29" s="29">
        <v>3618</v>
      </c>
      <c r="C29" s="29" t="s">
        <v>196</v>
      </c>
      <c r="D29" s="29">
        <v>1179413</v>
      </c>
      <c r="E29" s="29">
        <v>0</v>
      </c>
      <c r="F29" s="29">
        <v>1021</v>
      </c>
      <c r="G29" s="29">
        <v>2732255.574</v>
      </c>
      <c r="H29" s="29">
        <v>1175662.996</v>
      </c>
      <c r="I29" s="29">
        <v>901</v>
      </c>
      <c r="J29" s="29">
        <v>2205879</v>
      </c>
      <c r="K29" s="29" t="s">
        <v>391</v>
      </c>
      <c r="L29" s="175" t="s">
        <v>392</v>
      </c>
      <c r="M29" s="29">
        <v>7144</v>
      </c>
      <c r="N29" s="29" t="s">
        <v>393</v>
      </c>
      <c r="O29" s="29">
        <v>714400</v>
      </c>
      <c r="P29" s="29">
        <v>2732253.4759999998</v>
      </c>
      <c r="Q29" s="29">
        <v>1175666.8829999999</v>
      </c>
      <c r="R29" s="29" t="s">
        <v>394</v>
      </c>
      <c r="S29" s="29">
        <v>115</v>
      </c>
      <c r="T29" s="29" t="s">
        <v>395</v>
      </c>
      <c r="U29" s="29">
        <v>0</v>
      </c>
      <c r="V29" s="29" t="s">
        <v>396</v>
      </c>
      <c r="W29" s="29" t="s">
        <v>392</v>
      </c>
      <c r="X29" s="29" t="s">
        <v>357</v>
      </c>
    </row>
    <row r="30" spans="1:24" x14ac:dyDescent="0.25">
      <c r="A30" s="29" t="s">
        <v>129</v>
      </c>
      <c r="B30" s="29">
        <v>3618</v>
      </c>
      <c r="C30" s="29" t="s">
        <v>196</v>
      </c>
      <c r="D30" s="29">
        <v>1179416</v>
      </c>
      <c r="E30" s="29">
        <v>0</v>
      </c>
      <c r="F30" s="29">
        <v>1025</v>
      </c>
      <c r="G30" s="29">
        <v>2732247</v>
      </c>
      <c r="H30" s="29">
        <v>1175665</v>
      </c>
      <c r="I30" s="29">
        <v>905</v>
      </c>
      <c r="J30" s="29">
        <v>2205879</v>
      </c>
      <c r="K30" s="29" t="s">
        <v>391</v>
      </c>
      <c r="L30" s="175" t="s">
        <v>392</v>
      </c>
      <c r="M30" s="29">
        <v>7144</v>
      </c>
      <c r="N30" s="29" t="s">
        <v>393</v>
      </c>
      <c r="O30" s="29">
        <v>714400</v>
      </c>
      <c r="R30" s="29" t="s">
        <v>397</v>
      </c>
      <c r="S30" s="29">
        <v>115</v>
      </c>
      <c r="T30" s="29" t="s">
        <v>395</v>
      </c>
      <c r="U30" s="29">
        <v>0</v>
      </c>
      <c r="V30" s="29" t="s">
        <v>396</v>
      </c>
      <c r="W30" s="29" t="s">
        <v>392</v>
      </c>
      <c r="X30" s="29" t="s">
        <v>283</v>
      </c>
    </row>
    <row r="31" spans="1:24" x14ac:dyDescent="0.25">
      <c r="A31" s="29" t="s">
        <v>129</v>
      </c>
      <c r="B31" s="29">
        <v>3618</v>
      </c>
      <c r="C31" s="29" t="s">
        <v>196</v>
      </c>
      <c r="D31" s="29">
        <v>1179415</v>
      </c>
      <c r="E31" s="29">
        <v>0</v>
      </c>
      <c r="F31" s="29">
        <v>1021</v>
      </c>
      <c r="G31" s="29">
        <v>2732240</v>
      </c>
      <c r="H31" s="29">
        <v>1175666</v>
      </c>
      <c r="I31" s="29">
        <v>905</v>
      </c>
      <c r="J31" s="29">
        <v>2205879</v>
      </c>
      <c r="K31" s="29" t="s">
        <v>391</v>
      </c>
      <c r="L31" s="175" t="s">
        <v>392</v>
      </c>
      <c r="M31" s="29">
        <v>7144</v>
      </c>
      <c r="N31" s="29" t="s">
        <v>393</v>
      </c>
      <c r="O31" s="29">
        <v>714400</v>
      </c>
      <c r="R31" s="29" t="s">
        <v>398</v>
      </c>
      <c r="S31" s="29">
        <v>115</v>
      </c>
      <c r="T31" s="29" t="s">
        <v>395</v>
      </c>
      <c r="U31" s="29">
        <v>0</v>
      </c>
      <c r="V31" s="29" t="s">
        <v>396</v>
      </c>
      <c r="W31" s="29" t="s">
        <v>399</v>
      </c>
      <c r="X31" s="29" t="s">
        <v>283</v>
      </c>
    </row>
    <row r="32" spans="1:24" x14ac:dyDescent="0.25">
      <c r="A32" s="29" t="s">
        <v>129</v>
      </c>
      <c r="B32" s="29">
        <v>3618</v>
      </c>
      <c r="C32" s="29" t="s">
        <v>196</v>
      </c>
      <c r="D32" s="29">
        <v>1179414</v>
      </c>
      <c r="E32" s="29">
        <v>0</v>
      </c>
      <c r="F32" s="29">
        <v>1021</v>
      </c>
      <c r="G32" s="29">
        <v>2732231</v>
      </c>
      <c r="H32" s="29">
        <v>1175663</v>
      </c>
      <c r="I32" s="29">
        <v>905</v>
      </c>
      <c r="J32" s="29">
        <v>2205879</v>
      </c>
      <c r="K32" s="29" t="s">
        <v>391</v>
      </c>
      <c r="L32" s="175" t="s">
        <v>392</v>
      </c>
      <c r="M32" s="29">
        <v>7144</v>
      </c>
      <c r="N32" s="29" t="s">
        <v>393</v>
      </c>
      <c r="O32" s="29">
        <v>714400</v>
      </c>
      <c r="R32" s="29" t="s">
        <v>400</v>
      </c>
      <c r="S32" s="29">
        <v>115</v>
      </c>
      <c r="T32" s="29" t="s">
        <v>395</v>
      </c>
      <c r="U32" s="29">
        <v>0</v>
      </c>
      <c r="V32" s="29" t="s">
        <v>396</v>
      </c>
      <c r="W32" s="29" t="s">
        <v>392</v>
      </c>
      <c r="X32" s="29" t="s">
        <v>283</v>
      </c>
    </row>
    <row r="33" spans="1:24" x14ac:dyDescent="0.25">
      <c r="A33" s="29" t="s">
        <v>129</v>
      </c>
      <c r="B33" s="29">
        <v>3618</v>
      </c>
      <c r="C33" s="29" t="s">
        <v>196</v>
      </c>
      <c r="D33" s="29">
        <v>1179436</v>
      </c>
      <c r="E33" s="29">
        <v>0</v>
      </c>
      <c r="F33" s="29">
        <v>1025</v>
      </c>
      <c r="G33" s="29">
        <v>2732275.5980000002</v>
      </c>
      <c r="H33" s="29">
        <v>1175663.2720000001</v>
      </c>
      <c r="I33" s="29">
        <v>901</v>
      </c>
      <c r="J33" s="29">
        <v>2205879</v>
      </c>
      <c r="K33" s="29" t="s">
        <v>391</v>
      </c>
      <c r="L33" s="175" t="s">
        <v>401</v>
      </c>
      <c r="M33" s="29">
        <v>7144</v>
      </c>
      <c r="N33" s="29" t="s">
        <v>393</v>
      </c>
      <c r="O33" s="29">
        <v>714400</v>
      </c>
      <c r="P33" s="29">
        <v>2732274.5019999999</v>
      </c>
      <c r="Q33" s="29">
        <v>1175667.9669999999</v>
      </c>
      <c r="R33" s="29" t="s">
        <v>402</v>
      </c>
      <c r="S33" s="29">
        <v>115</v>
      </c>
      <c r="T33" s="29" t="s">
        <v>395</v>
      </c>
      <c r="U33" s="29">
        <v>0</v>
      </c>
      <c r="V33" s="29" t="s">
        <v>396</v>
      </c>
      <c r="W33" s="29" t="s">
        <v>403</v>
      </c>
      <c r="X33" s="29" t="s">
        <v>283</v>
      </c>
    </row>
    <row r="34" spans="1:24" x14ac:dyDescent="0.25">
      <c r="A34" s="29" t="s">
        <v>129</v>
      </c>
      <c r="B34" s="29">
        <v>3618</v>
      </c>
      <c r="C34" s="29" t="s">
        <v>196</v>
      </c>
      <c r="D34" s="29">
        <v>1179435</v>
      </c>
      <c r="E34" s="29">
        <v>0</v>
      </c>
      <c r="F34" s="29">
        <v>1021</v>
      </c>
      <c r="G34" s="29">
        <v>2732267</v>
      </c>
      <c r="H34" s="29">
        <v>1175666</v>
      </c>
      <c r="I34" s="29">
        <v>905</v>
      </c>
      <c r="J34" s="29">
        <v>2205879</v>
      </c>
      <c r="K34" s="29" t="s">
        <v>391</v>
      </c>
      <c r="L34" s="175" t="s">
        <v>401</v>
      </c>
      <c r="M34" s="29">
        <v>7144</v>
      </c>
      <c r="N34" s="29" t="s">
        <v>393</v>
      </c>
      <c r="O34" s="29">
        <v>714400</v>
      </c>
      <c r="R34" s="29" t="s">
        <v>404</v>
      </c>
      <c r="S34" s="29">
        <v>115</v>
      </c>
      <c r="T34" s="29" t="s">
        <v>395</v>
      </c>
      <c r="U34" s="29">
        <v>0</v>
      </c>
      <c r="V34" s="29" t="s">
        <v>396</v>
      </c>
      <c r="W34" s="29" t="s">
        <v>405</v>
      </c>
      <c r="X34" s="29" t="s">
        <v>283</v>
      </c>
    </row>
    <row r="35" spans="1:24" x14ac:dyDescent="0.25">
      <c r="A35" s="29" t="s">
        <v>129</v>
      </c>
      <c r="B35" s="29">
        <v>3618</v>
      </c>
      <c r="C35" s="29" t="s">
        <v>196</v>
      </c>
      <c r="D35" s="29">
        <v>191887060</v>
      </c>
      <c r="E35" s="29">
        <v>0</v>
      </c>
      <c r="F35" s="29">
        <v>1060</v>
      </c>
      <c r="G35" s="29">
        <v>2731654</v>
      </c>
      <c r="H35" s="29">
        <v>1174627</v>
      </c>
      <c r="I35" s="29">
        <v>909</v>
      </c>
      <c r="J35" s="29">
        <v>2388807</v>
      </c>
      <c r="K35" s="29" t="s">
        <v>406</v>
      </c>
      <c r="L35" s="175" t="s">
        <v>407</v>
      </c>
      <c r="M35" s="29">
        <v>7146</v>
      </c>
      <c r="N35" s="29" t="s">
        <v>408</v>
      </c>
      <c r="O35" s="29">
        <v>714600</v>
      </c>
      <c r="R35" s="29" t="s">
        <v>409</v>
      </c>
      <c r="S35" s="29">
        <v>150</v>
      </c>
      <c r="T35" s="29" t="s">
        <v>410</v>
      </c>
      <c r="U35" s="29">
        <v>0</v>
      </c>
      <c r="V35" s="29" t="s">
        <v>411</v>
      </c>
      <c r="W35" s="29" t="s">
        <v>407</v>
      </c>
      <c r="X35" s="29" t="s">
        <v>283</v>
      </c>
    </row>
    <row r="36" spans="1:24" x14ac:dyDescent="0.25">
      <c r="A36" s="29" t="s">
        <v>129</v>
      </c>
      <c r="B36" s="29">
        <v>3618</v>
      </c>
      <c r="C36" s="29" t="s">
        <v>196</v>
      </c>
      <c r="D36" s="29">
        <v>191971875</v>
      </c>
      <c r="E36" s="29">
        <v>0</v>
      </c>
      <c r="F36" s="29">
        <v>1080</v>
      </c>
      <c r="G36" s="29">
        <v>2731654.25</v>
      </c>
      <c r="H36" s="29">
        <v>1174627</v>
      </c>
      <c r="I36" s="29">
        <v>904</v>
      </c>
      <c r="J36" s="29">
        <v>2388807</v>
      </c>
      <c r="K36" s="29" t="s">
        <v>406</v>
      </c>
      <c r="L36" s="175" t="s">
        <v>407</v>
      </c>
      <c r="M36" s="29">
        <v>7146</v>
      </c>
      <c r="N36" s="29" t="s">
        <v>408</v>
      </c>
      <c r="O36" s="29">
        <v>714600</v>
      </c>
      <c r="R36" s="29" t="s">
        <v>412</v>
      </c>
      <c r="S36" s="29">
        <v>101</v>
      </c>
      <c r="T36" s="29" t="s">
        <v>413</v>
      </c>
      <c r="U36" s="29">
        <v>0</v>
      </c>
      <c r="V36" s="29" t="s">
        <v>414</v>
      </c>
      <c r="W36" s="29" t="s">
        <v>407</v>
      </c>
      <c r="X36" s="29" t="s">
        <v>283</v>
      </c>
    </row>
    <row r="37" spans="1:24" x14ac:dyDescent="0.25">
      <c r="A37" s="29" t="s">
        <v>129</v>
      </c>
      <c r="B37" s="29">
        <v>3618</v>
      </c>
      <c r="C37" s="29" t="s">
        <v>196</v>
      </c>
      <c r="D37" s="29">
        <v>1179449</v>
      </c>
      <c r="E37" s="29">
        <v>0</v>
      </c>
      <c r="F37" s="29">
        <v>1025</v>
      </c>
      <c r="G37" s="29">
        <v>2732395.4180000001</v>
      </c>
      <c r="H37" s="29">
        <v>1175618.797</v>
      </c>
      <c r="I37" s="29">
        <v>901</v>
      </c>
      <c r="J37" s="29">
        <v>2209438</v>
      </c>
      <c r="K37" s="29" t="s">
        <v>415</v>
      </c>
      <c r="L37" s="175" t="s">
        <v>416</v>
      </c>
      <c r="M37" s="29">
        <v>7144</v>
      </c>
      <c r="N37" s="29" t="s">
        <v>393</v>
      </c>
      <c r="O37" s="29">
        <v>714400</v>
      </c>
      <c r="P37" s="29">
        <v>2732393.0350000001</v>
      </c>
      <c r="Q37" s="29">
        <v>1175614.824</v>
      </c>
      <c r="R37" s="29" t="s">
        <v>417</v>
      </c>
      <c r="S37" s="29">
        <v>115</v>
      </c>
      <c r="T37" s="29" t="s">
        <v>418</v>
      </c>
      <c r="U37" s="29">
        <v>0</v>
      </c>
      <c r="V37" s="29" t="s">
        <v>419</v>
      </c>
      <c r="W37" s="29" t="s">
        <v>420</v>
      </c>
      <c r="X37" s="29" t="s">
        <v>283</v>
      </c>
    </row>
    <row r="38" spans="1:24" x14ac:dyDescent="0.25">
      <c r="A38" s="29" t="s">
        <v>129</v>
      </c>
      <c r="B38" s="29">
        <v>3618</v>
      </c>
      <c r="C38" s="29" t="s">
        <v>196</v>
      </c>
      <c r="D38" s="29">
        <v>1179448</v>
      </c>
      <c r="E38" s="29">
        <v>0</v>
      </c>
      <c r="F38" s="29">
        <v>1021</v>
      </c>
      <c r="G38" s="29">
        <v>2732388.0469999998</v>
      </c>
      <c r="H38" s="29">
        <v>1175615.703</v>
      </c>
      <c r="I38" s="29">
        <v>904</v>
      </c>
      <c r="J38" s="29">
        <v>2209438</v>
      </c>
      <c r="K38" s="29" t="s">
        <v>415</v>
      </c>
      <c r="L38" s="175" t="s">
        <v>416</v>
      </c>
      <c r="M38" s="29">
        <v>7144</v>
      </c>
      <c r="N38" s="29" t="s">
        <v>393</v>
      </c>
      <c r="O38" s="29">
        <v>714400</v>
      </c>
      <c r="R38" s="29" t="s">
        <v>421</v>
      </c>
      <c r="S38" s="29">
        <v>115</v>
      </c>
      <c r="T38" s="29" t="s">
        <v>418</v>
      </c>
      <c r="U38" s="29">
        <v>0</v>
      </c>
      <c r="V38" s="29" t="s">
        <v>419</v>
      </c>
      <c r="W38" s="29" t="s">
        <v>420</v>
      </c>
      <c r="X38" s="29" t="s">
        <v>283</v>
      </c>
    </row>
    <row r="39" spans="1:24" x14ac:dyDescent="0.25">
      <c r="A39" s="29" t="s">
        <v>129</v>
      </c>
      <c r="B39" s="29">
        <v>3618</v>
      </c>
      <c r="C39" s="29" t="s">
        <v>196</v>
      </c>
      <c r="D39" s="29">
        <v>1179427</v>
      </c>
      <c r="E39" s="29">
        <v>0</v>
      </c>
      <c r="F39" s="29">
        <v>1025</v>
      </c>
      <c r="G39" s="29">
        <v>2732380</v>
      </c>
      <c r="H39" s="29">
        <v>1175606</v>
      </c>
      <c r="I39" s="29">
        <v>905</v>
      </c>
      <c r="J39" s="29">
        <v>2209438</v>
      </c>
      <c r="K39" s="29" t="s">
        <v>415</v>
      </c>
      <c r="L39" s="175" t="s">
        <v>416</v>
      </c>
      <c r="M39" s="29">
        <v>7144</v>
      </c>
      <c r="N39" s="29" t="s">
        <v>393</v>
      </c>
      <c r="O39" s="29">
        <v>714400</v>
      </c>
      <c r="R39" s="29" t="s">
        <v>422</v>
      </c>
      <c r="S39" s="29">
        <v>115</v>
      </c>
      <c r="T39" s="29" t="s">
        <v>418</v>
      </c>
      <c r="U39" s="29">
        <v>0</v>
      </c>
      <c r="V39" s="29" t="s">
        <v>419</v>
      </c>
      <c r="W39" s="29" t="s">
        <v>420</v>
      </c>
      <c r="X39" s="29" t="s">
        <v>283</v>
      </c>
    </row>
    <row r="40" spans="1:24" x14ac:dyDescent="0.25">
      <c r="A40" s="29" t="s">
        <v>129</v>
      </c>
      <c r="B40" s="29">
        <v>3618</v>
      </c>
      <c r="C40" s="29" t="s">
        <v>196</v>
      </c>
      <c r="D40" s="29">
        <v>1179451</v>
      </c>
      <c r="E40" s="29">
        <v>0</v>
      </c>
      <c r="F40" s="29">
        <v>1025</v>
      </c>
      <c r="G40" s="29">
        <v>2732361</v>
      </c>
      <c r="H40" s="29">
        <v>1175613</v>
      </c>
      <c r="I40" s="29">
        <v>905</v>
      </c>
      <c r="J40" s="29">
        <v>2209438</v>
      </c>
      <c r="K40" s="29" t="s">
        <v>415</v>
      </c>
      <c r="L40" s="175" t="s">
        <v>416</v>
      </c>
      <c r="M40" s="29">
        <v>7144</v>
      </c>
      <c r="N40" s="29" t="s">
        <v>393</v>
      </c>
      <c r="O40" s="29">
        <v>714400</v>
      </c>
      <c r="R40" s="29" t="s">
        <v>423</v>
      </c>
      <c r="S40" s="29">
        <v>115</v>
      </c>
      <c r="T40" s="29" t="s">
        <v>418</v>
      </c>
      <c r="U40" s="29">
        <v>0</v>
      </c>
      <c r="V40" s="29" t="s">
        <v>419</v>
      </c>
      <c r="W40" s="29" t="s">
        <v>420</v>
      </c>
      <c r="X40" s="29" t="s">
        <v>283</v>
      </c>
    </row>
    <row r="41" spans="1:24" x14ac:dyDescent="0.25">
      <c r="A41" s="29" t="s">
        <v>129</v>
      </c>
      <c r="B41" s="29">
        <v>3618</v>
      </c>
      <c r="C41" s="29" t="s">
        <v>196</v>
      </c>
      <c r="D41" s="29">
        <v>191764172</v>
      </c>
      <c r="E41" s="29">
        <v>0</v>
      </c>
      <c r="F41" s="29">
        <v>1021</v>
      </c>
      <c r="G41" s="29">
        <v>2732399.1</v>
      </c>
      <c r="H41" s="29">
        <v>1175652.8</v>
      </c>
      <c r="I41" s="29">
        <v>909</v>
      </c>
      <c r="J41" s="29">
        <v>2209438</v>
      </c>
      <c r="K41" s="29" t="s">
        <v>415</v>
      </c>
      <c r="L41" s="175" t="s">
        <v>416</v>
      </c>
      <c r="M41" s="29">
        <v>7144</v>
      </c>
      <c r="N41" s="29" t="s">
        <v>393</v>
      </c>
      <c r="O41" s="29">
        <v>714400</v>
      </c>
      <c r="R41" s="29" t="s">
        <v>424</v>
      </c>
      <c r="S41" s="29">
        <v>150</v>
      </c>
      <c r="T41" s="29" t="s">
        <v>418</v>
      </c>
      <c r="U41" s="29">
        <v>0</v>
      </c>
      <c r="V41" s="29" t="s">
        <v>419</v>
      </c>
      <c r="W41" s="29" t="s">
        <v>425</v>
      </c>
      <c r="X41" s="29" t="s">
        <v>283</v>
      </c>
    </row>
    <row r="42" spans="1:24" x14ac:dyDescent="0.25">
      <c r="A42" s="29" t="s">
        <v>129</v>
      </c>
      <c r="B42" s="29">
        <v>3618</v>
      </c>
      <c r="C42" s="29" t="s">
        <v>196</v>
      </c>
      <c r="D42" s="29">
        <v>1179452</v>
      </c>
      <c r="E42" s="29">
        <v>0</v>
      </c>
      <c r="F42" s="29">
        <v>1021</v>
      </c>
      <c r="G42" s="29">
        <v>2732381</v>
      </c>
      <c r="H42" s="29">
        <v>1175657</v>
      </c>
      <c r="I42" s="29">
        <v>905</v>
      </c>
      <c r="J42" s="29">
        <v>2209438</v>
      </c>
      <c r="K42" s="29" t="s">
        <v>415</v>
      </c>
      <c r="L42" s="175" t="s">
        <v>426</v>
      </c>
      <c r="M42" s="29">
        <v>7144</v>
      </c>
      <c r="N42" s="29" t="s">
        <v>393</v>
      </c>
      <c r="O42" s="29">
        <v>714400</v>
      </c>
      <c r="R42" s="29" t="s">
        <v>427</v>
      </c>
      <c r="S42" s="29">
        <v>115</v>
      </c>
      <c r="T42" s="29" t="s">
        <v>418</v>
      </c>
      <c r="U42" s="29">
        <v>0</v>
      </c>
      <c r="V42" s="29" t="s">
        <v>419</v>
      </c>
      <c r="W42" s="29" t="s">
        <v>425</v>
      </c>
      <c r="X42" s="29" t="s">
        <v>283</v>
      </c>
    </row>
    <row r="43" spans="1:24" x14ac:dyDescent="0.25">
      <c r="A43" s="29" t="s">
        <v>129</v>
      </c>
      <c r="B43" s="29">
        <v>3618</v>
      </c>
      <c r="C43" s="29" t="s">
        <v>196</v>
      </c>
      <c r="D43" s="29">
        <v>1179457</v>
      </c>
      <c r="E43" s="29">
        <v>0</v>
      </c>
      <c r="F43" s="29">
        <v>1025</v>
      </c>
      <c r="G43" s="29">
        <v>2732357</v>
      </c>
      <c r="H43" s="29">
        <v>1175646</v>
      </c>
      <c r="I43" s="29">
        <v>905</v>
      </c>
      <c r="J43" s="29">
        <v>2209438</v>
      </c>
      <c r="K43" s="29" t="s">
        <v>415</v>
      </c>
      <c r="L43" s="175" t="s">
        <v>426</v>
      </c>
      <c r="M43" s="29">
        <v>7144</v>
      </c>
      <c r="N43" s="29" t="s">
        <v>393</v>
      </c>
      <c r="O43" s="29">
        <v>714400</v>
      </c>
      <c r="R43" s="29" t="s">
        <v>428</v>
      </c>
      <c r="S43" s="29">
        <v>115</v>
      </c>
      <c r="T43" s="29" t="s">
        <v>418</v>
      </c>
      <c r="U43" s="29">
        <v>0</v>
      </c>
      <c r="V43" s="29" t="s">
        <v>419</v>
      </c>
      <c r="W43" s="29" t="s">
        <v>425</v>
      </c>
      <c r="X43" s="29" t="s">
        <v>283</v>
      </c>
    </row>
    <row r="44" spans="1:24" x14ac:dyDescent="0.25">
      <c r="A44" s="29" t="s">
        <v>129</v>
      </c>
      <c r="B44" s="29">
        <v>3618</v>
      </c>
      <c r="C44" s="29" t="s">
        <v>196</v>
      </c>
      <c r="D44" s="29">
        <v>1179456</v>
      </c>
      <c r="E44" s="29">
        <v>0</v>
      </c>
      <c r="F44" s="29">
        <v>1025</v>
      </c>
      <c r="G44" s="29">
        <v>2732411.9980000001</v>
      </c>
      <c r="H44" s="29">
        <v>1175649.682</v>
      </c>
      <c r="I44" s="29">
        <v>905</v>
      </c>
      <c r="J44" s="29">
        <v>2209438</v>
      </c>
      <c r="K44" s="29" t="s">
        <v>415</v>
      </c>
      <c r="L44" s="175" t="s">
        <v>426</v>
      </c>
      <c r="M44" s="29">
        <v>7144</v>
      </c>
      <c r="N44" s="29" t="s">
        <v>393</v>
      </c>
      <c r="O44" s="29">
        <v>714400</v>
      </c>
      <c r="R44" s="29" t="s">
        <v>429</v>
      </c>
      <c r="S44" s="29">
        <v>115</v>
      </c>
      <c r="T44" s="29" t="s">
        <v>418</v>
      </c>
      <c r="U44" s="29">
        <v>0</v>
      </c>
      <c r="V44" s="29" t="s">
        <v>419</v>
      </c>
      <c r="W44" s="29" t="s">
        <v>425</v>
      </c>
      <c r="X44" s="29" t="s">
        <v>283</v>
      </c>
    </row>
    <row r="45" spans="1:24" x14ac:dyDescent="0.25">
      <c r="A45" s="29" t="s">
        <v>129</v>
      </c>
      <c r="B45" s="29">
        <v>3618</v>
      </c>
      <c r="C45" s="29" t="s">
        <v>196</v>
      </c>
      <c r="D45" s="29">
        <v>191764168</v>
      </c>
      <c r="E45" s="29">
        <v>0</v>
      </c>
      <c r="F45" s="29">
        <v>1021</v>
      </c>
      <c r="G45" s="29">
        <v>2732404.8</v>
      </c>
      <c r="H45" s="29">
        <v>1175651.1000000001</v>
      </c>
      <c r="I45" s="29">
        <v>909</v>
      </c>
      <c r="J45" s="29">
        <v>2209438</v>
      </c>
      <c r="K45" s="29" t="s">
        <v>415</v>
      </c>
      <c r="L45" s="175" t="s">
        <v>426</v>
      </c>
      <c r="M45" s="29">
        <v>7144</v>
      </c>
      <c r="N45" s="29" t="s">
        <v>393</v>
      </c>
      <c r="O45" s="29">
        <v>714400</v>
      </c>
      <c r="R45" s="29" t="s">
        <v>430</v>
      </c>
      <c r="S45" s="29">
        <v>150</v>
      </c>
      <c r="T45" s="29" t="s">
        <v>418</v>
      </c>
      <c r="U45" s="29">
        <v>0</v>
      </c>
      <c r="V45" s="29" t="s">
        <v>419</v>
      </c>
      <c r="W45" s="29" t="s">
        <v>425</v>
      </c>
      <c r="X45" s="29" t="s">
        <v>283</v>
      </c>
    </row>
    <row r="46" spans="1:24" x14ac:dyDescent="0.25">
      <c r="A46" s="29" t="s">
        <v>129</v>
      </c>
      <c r="B46" s="29">
        <v>3618</v>
      </c>
      <c r="C46" s="29" t="s">
        <v>196</v>
      </c>
      <c r="D46" s="29">
        <v>1179455</v>
      </c>
      <c r="E46" s="29">
        <v>0</v>
      </c>
      <c r="F46" s="29">
        <v>1025</v>
      </c>
      <c r="G46" s="29">
        <v>2732387.2889999999</v>
      </c>
      <c r="H46" s="29">
        <v>1175654.7790000001</v>
      </c>
      <c r="I46" s="29">
        <v>905</v>
      </c>
      <c r="J46" s="29">
        <v>2209438</v>
      </c>
      <c r="K46" s="29" t="s">
        <v>415</v>
      </c>
      <c r="L46" s="175" t="s">
        <v>426</v>
      </c>
      <c r="M46" s="29">
        <v>7144</v>
      </c>
      <c r="N46" s="29" t="s">
        <v>393</v>
      </c>
      <c r="O46" s="29">
        <v>714400</v>
      </c>
      <c r="R46" s="29" t="s">
        <v>431</v>
      </c>
      <c r="S46" s="29">
        <v>115</v>
      </c>
      <c r="T46" s="29" t="s">
        <v>418</v>
      </c>
      <c r="U46" s="29">
        <v>0</v>
      </c>
      <c r="V46" s="29" t="s">
        <v>419</v>
      </c>
      <c r="W46" s="29" t="s">
        <v>425</v>
      </c>
      <c r="X46" s="29" t="s">
        <v>283</v>
      </c>
    </row>
    <row r="47" spans="1:24" x14ac:dyDescent="0.25">
      <c r="A47" s="29" t="s">
        <v>129</v>
      </c>
      <c r="B47" s="29">
        <v>3618</v>
      </c>
      <c r="C47" s="29" t="s">
        <v>196</v>
      </c>
      <c r="D47" s="29">
        <v>1179428</v>
      </c>
      <c r="E47" s="29">
        <v>0</v>
      </c>
      <c r="F47" s="29">
        <v>1025</v>
      </c>
      <c r="G47" s="29">
        <v>2732329</v>
      </c>
      <c r="H47" s="29">
        <v>1175615</v>
      </c>
      <c r="I47" s="29">
        <v>905</v>
      </c>
      <c r="J47" s="29">
        <v>2209438</v>
      </c>
      <c r="K47" s="29" t="s">
        <v>415</v>
      </c>
      <c r="L47" s="175" t="s">
        <v>432</v>
      </c>
      <c r="M47" s="29">
        <v>7144</v>
      </c>
      <c r="N47" s="29" t="s">
        <v>393</v>
      </c>
      <c r="O47" s="29">
        <v>714400</v>
      </c>
      <c r="R47" s="29" t="s">
        <v>433</v>
      </c>
      <c r="S47" s="29">
        <v>115</v>
      </c>
      <c r="T47" s="29" t="s">
        <v>434</v>
      </c>
      <c r="U47" s="29">
        <v>0</v>
      </c>
      <c r="V47" s="29" t="s">
        <v>435</v>
      </c>
      <c r="W47" s="29" t="s">
        <v>436</v>
      </c>
      <c r="X47" s="29" t="s">
        <v>283</v>
      </c>
    </row>
    <row r="48" spans="1:24" x14ac:dyDescent="0.25">
      <c r="A48" s="29" t="s">
        <v>129</v>
      </c>
      <c r="B48" s="29">
        <v>3618</v>
      </c>
      <c r="C48" s="29" t="s">
        <v>196</v>
      </c>
      <c r="D48" s="29">
        <v>1179458</v>
      </c>
      <c r="E48" s="29">
        <v>0</v>
      </c>
      <c r="F48" s="29">
        <v>1025</v>
      </c>
      <c r="G48" s="29">
        <v>2732311</v>
      </c>
      <c r="H48" s="29">
        <v>1175606</v>
      </c>
      <c r="I48" s="29">
        <v>905</v>
      </c>
      <c r="J48" s="29">
        <v>2209438</v>
      </c>
      <c r="K48" s="29" t="s">
        <v>415</v>
      </c>
      <c r="L48" s="175" t="s">
        <v>432</v>
      </c>
      <c r="M48" s="29">
        <v>7144</v>
      </c>
      <c r="N48" s="29" t="s">
        <v>393</v>
      </c>
      <c r="O48" s="29">
        <v>714400</v>
      </c>
      <c r="R48" s="29" t="s">
        <v>437</v>
      </c>
      <c r="S48" s="29">
        <v>115</v>
      </c>
      <c r="T48" s="29" t="s">
        <v>434</v>
      </c>
      <c r="U48" s="29">
        <v>0</v>
      </c>
      <c r="V48" s="29" t="s">
        <v>435</v>
      </c>
      <c r="W48" s="29" t="s">
        <v>436</v>
      </c>
      <c r="X48" s="29" t="s">
        <v>283</v>
      </c>
    </row>
    <row r="49" spans="1:24" x14ac:dyDescent="0.25">
      <c r="A49" s="29" t="s">
        <v>129</v>
      </c>
      <c r="B49" s="29">
        <v>3618</v>
      </c>
      <c r="C49" s="29" t="s">
        <v>196</v>
      </c>
      <c r="D49" s="29">
        <v>191847842</v>
      </c>
      <c r="E49" s="29">
        <v>0</v>
      </c>
      <c r="F49" s="29">
        <v>1060</v>
      </c>
      <c r="G49" s="29">
        <v>2727061.2549999999</v>
      </c>
      <c r="H49" s="29">
        <v>1169038.425</v>
      </c>
      <c r="I49" s="29">
        <v>905</v>
      </c>
      <c r="J49" s="29">
        <v>2372998</v>
      </c>
      <c r="K49" s="29" t="s">
        <v>438</v>
      </c>
      <c r="L49" s="175" t="s">
        <v>439</v>
      </c>
      <c r="M49" s="29">
        <v>7149</v>
      </c>
      <c r="N49" s="29" t="s">
        <v>440</v>
      </c>
      <c r="O49" s="29">
        <v>714900</v>
      </c>
      <c r="R49" s="29" t="s">
        <v>441</v>
      </c>
      <c r="S49" s="29">
        <v>150</v>
      </c>
      <c r="T49" s="29" t="s">
        <v>442</v>
      </c>
      <c r="U49" s="29">
        <v>0</v>
      </c>
      <c r="V49" s="29" t="s">
        <v>443</v>
      </c>
      <c r="W49" s="29" t="s">
        <v>444</v>
      </c>
      <c r="X49" s="29" t="s">
        <v>283</v>
      </c>
    </row>
    <row r="50" spans="1:24" x14ac:dyDescent="0.25">
      <c r="A50" s="29" t="s">
        <v>129</v>
      </c>
      <c r="B50" s="29">
        <v>3618</v>
      </c>
      <c r="C50" s="29" t="s">
        <v>196</v>
      </c>
      <c r="D50" s="29">
        <v>191645892</v>
      </c>
      <c r="E50" s="29">
        <v>0</v>
      </c>
      <c r="F50" s="29">
        <v>1060</v>
      </c>
      <c r="G50" s="29">
        <v>2727057.9750000001</v>
      </c>
      <c r="H50" s="29">
        <v>1169026.5319999999</v>
      </c>
      <c r="I50" s="29">
        <v>901</v>
      </c>
      <c r="J50" s="29">
        <v>2372998</v>
      </c>
      <c r="K50" s="29" t="s">
        <v>438</v>
      </c>
      <c r="L50" s="175" t="s">
        <v>439</v>
      </c>
      <c r="M50" s="29">
        <v>7149</v>
      </c>
      <c r="N50" s="29" t="s">
        <v>440</v>
      </c>
      <c r="O50" s="29">
        <v>714900</v>
      </c>
      <c r="P50" s="29">
        <v>2727061.2549999999</v>
      </c>
      <c r="Q50" s="29">
        <v>1169038.425</v>
      </c>
      <c r="R50" s="29" t="s">
        <v>445</v>
      </c>
      <c r="S50" s="29">
        <v>150</v>
      </c>
      <c r="T50" s="29" t="s">
        <v>442</v>
      </c>
      <c r="U50" s="29">
        <v>0</v>
      </c>
      <c r="V50" s="29" t="s">
        <v>443</v>
      </c>
      <c r="W50" s="29" t="s">
        <v>444</v>
      </c>
      <c r="X50" s="29" t="s">
        <v>283</v>
      </c>
    </row>
    <row r="51" spans="1:24" x14ac:dyDescent="0.25">
      <c r="A51" s="29" t="s">
        <v>129</v>
      </c>
      <c r="B51" s="29">
        <v>3633</v>
      </c>
      <c r="C51" s="29" t="s">
        <v>198</v>
      </c>
      <c r="D51" s="29">
        <v>191932592</v>
      </c>
      <c r="E51" s="29">
        <v>0</v>
      </c>
      <c r="F51" s="29">
        <v>1080</v>
      </c>
      <c r="G51" s="29">
        <v>2753758</v>
      </c>
      <c r="H51" s="29">
        <v>1175623</v>
      </c>
      <c r="I51" s="29">
        <v>904</v>
      </c>
      <c r="J51" s="29">
        <v>2105912</v>
      </c>
      <c r="K51" s="29" t="s">
        <v>446</v>
      </c>
      <c r="L51" s="175" t="s">
        <v>315</v>
      </c>
      <c r="M51" s="29">
        <v>7413</v>
      </c>
      <c r="N51" s="29" t="s">
        <v>447</v>
      </c>
      <c r="O51" s="29">
        <v>741300</v>
      </c>
      <c r="R51" s="29" t="s">
        <v>448</v>
      </c>
      <c r="S51" s="29">
        <v>101</v>
      </c>
      <c r="U51" s="29">
        <v>0</v>
      </c>
      <c r="V51" s="29" t="s">
        <v>449</v>
      </c>
      <c r="X51" s="29" t="s">
        <v>283</v>
      </c>
    </row>
    <row r="52" spans="1:24" x14ac:dyDescent="0.25">
      <c r="A52" s="29" t="s">
        <v>129</v>
      </c>
      <c r="B52" s="29">
        <v>3633</v>
      </c>
      <c r="C52" s="29" t="s">
        <v>198</v>
      </c>
      <c r="D52" s="29">
        <v>1180830</v>
      </c>
      <c r="E52" s="29">
        <v>0</v>
      </c>
      <c r="F52" s="29">
        <v>1030</v>
      </c>
      <c r="G52" s="29">
        <v>2753756.8659999999</v>
      </c>
      <c r="H52" s="29">
        <v>1175619.541</v>
      </c>
      <c r="I52" s="29">
        <v>901</v>
      </c>
      <c r="J52" s="29">
        <v>2105912</v>
      </c>
      <c r="K52" s="29" t="s">
        <v>446</v>
      </c>
      <c r="L52" s="175" t="s">
        <v>315</v>
      </c>
      <c r="M52" s="29">
        <v>7413</v>
      </c>
      <c r="N52" s="29" t="s">
        <v>447</v>
      </c>
      <c r="O52" s="29">
        <v>741300</v>
      </c>
      <c r="P52" s="29">
        <v>2753758.9559999998</v>
      </c>
      <c r="Q52" s="29">
        <v>1175623.2409999999</v>
      </c>
      <c r="R52" s="29" t="s">
        <v>450</v>
      </c>
      <c r="S52" s="29">
        <v>101</v>
      </c>
      <c r="T52" s="29" t="s">
        <v>451</v>
      </c>
      <c r="U52" s="29">
        <v>0</v>
      </c>
      <c r="V52" s="29" t="s">
        <v>449</v>
      </c>
      <c r="W52" s="29" t="s">
        <v>452</v>
      </c>
      <c r="X52" s="29" t="s">
        <v>283</v>
      </c>
    </row>
    <row r="53" spans="1:24" x14ac:dyDescent="0.25">
      <c r="A53" s="29" t="s">
        <v>129</v>
      </c>
      <c r="B53" s="29">
        <v>3633</v>
      </c>
      <c r="C53" s="29" t="s">
        <v>198</v>
      </c>
      <c r="D53" s="29">
        <v>191953654</v>
      </c>
      <c r="E53" s="29">
        <v>0</v>
      </c>
      <c r="F53" s="29">
        <v>1060</v>
      </c>
      <c r="G53" s="29">
        <v>2753780</v>
      </c>
      <c r="H53" s="29">
        <v>1175645</v>
      </c>
      <c r="I53" s="29">
        <v>904</v>
      </c>
      <c r="J53" s="29">
        <v>2454239</v>
      </c>
      <c r="K53" s="29" t="s">
        <v>761</v>
      </c>
      <c r="L53" s="175" t="s">
        <v>759</v>
      </c>
      <c r="M53" s="29">
        <v>7413</v>
      </c>
      <c r="N53" s="29" t="s">
        <v>447</v>
      </c>
      <c r="O53" s="29">
        <v>741300</v>
      </c>
      <c r="R53" s="29" t="s">
        <v>453</v>
      </c>
      <c r="S53" s="29">
        <v>115</v>
      </c>
      <c r="U53" s="29">
        <v>0</v>
      </c>
      <c r="V53" s="29" t="s">
        <v>757</v>
      </c>
      <c r="X53" s="29" t="s">
        <v>283</v>
      </c>
    </row>
    <row r="54" spans="1:24" x14ac:dyDescent="0.25">
      <c r="A54" s="29" t="s">
        <v>129</v>
      </c>
      <c r="B54" s="29">
        <v>3633</v>
      </c>
      <c r="C54" s="29" t="s">
        <v>198</v>
      </c>
      <c r="D54" s="29">
        <v>1180835</v>
      </c>
      <c r="E54" s="29">
        <v>0</v>
      </c>
      <c r="F54" s="29">
        <v>1040</v>
      </c>
      <c r="G54" s="29">
        <v>2753774.0320000001</v>
      </c>
      <c r="H54" s="29">
        <v>1175653.3389999999</v>
      </c>
      <c r="I54" s="29">
        <v>901</v>
      </c>
      <c r="J54" s="29">
        <v>2454239</v>
      </c>
      <c r="K54" s="29" t="s">
        <v>761</v>
      </c>
      <c r="L54" s="175" t="s">
        <v>759</v>
      </c>
      <c r="M54" s="29">
        <v>7413</v>
      </c>
      <c r="N54" s="29" t="s">
        <v>447</v>
      </c>
      <c r="O54" s="29">
        <v>741300</v>
      </c>
      <c r="P54" s="29">
        <v>2753775.4479999999</v>
      </c>
      <c r="Q54" s="29">
        <v>1175659.5789999999</v>
      </c>
      <c r="R54" s="29" t="s">
        <v>762</v>
      </c>
      <c r="S54" s="29">
        <v>115</v>
      </c>
      <c r="T54" s="29" t="s">
        <v>763</v>
      </c>
      <c r="U54" s="29">
        <v>0</v>
      </c>
      <c r="V54" s="29" t="s">
        <v>757</v>
      </c>
      <c r="W54" s="29" t="s">
        <v>724</v>
      </c>
      <c r="X54" s="29" t="s">
        <v>357</v>
      </c>
    </row>
    <row r="55" spans="1:24" x14ac:dyDescent="0.25">
      <c r="A55" s="29" t="s">
        <v>129</v>
      </c>
      <c r="B55" s="29">
        <v>3661</v>
      </c>
      <c r="C55" s="29" t="s">
        <v>202</v>
      </c>
      <c r="D55" s="29">
        <v>192033959</v>
      </c>
      <c r="E55" s="29">
        <v>0</v>
      </c>
      <c r="F55" s="29">
        <v>1025</v>
      </c>
      <c r="G55" s="29">
        <v>2752170</v>
      </c>
      <c r="H55" s="29">
        <v>1175494</v>
      </c>
      <c r="I55" s="29">
        <v>905</v>
      </c>
      <c r="J55" s="29">
        <v>2381841</v>
      </c>
      <c r="K55" s="29" t="s">
        <v>1259</v>
      </c>
      <c r="L55" s="175" t="s">
        <v>1260</v>
      </c>
      <c r="M55" s="29">
        <v>7421</v>
      </c>
      <c r="N55" s="29" t="s">
        <v>1261</v>
      </c>
      <c r="O55" s="29">
        <v>742100</v>
      </c>
      <c r="R55" s="29" t="s">
        <v>1262</v>
      </c>
      <c r="S55" s="29">
        <v>115</v>
      </c>
      <c r="W55" s="29" t="s">
        <v>1263</v>
      </c>
      <c r="X55" s="29" t="s">
        <v>283</v>
      </c>
    </row>
    <row r="56" spans="1:24" x14ac:dyDescent="0.25">
      <c r="A56" s="29" t="s">
        <v>129</v>
      </c>
      <c r="B56" s="29">
        <v>3661</v>
      </c>
      <c r="C56" s="29" t="s">
        <v>202</v>
      </c>
      <c r="D56" s="29">
        <v>3077546</v>
      </c>
      <c r="E56" s="29">
        <v>0</v>
      </c>
      <c r="F56" s="29">
        <v>1021</v>
      </c>
      <c r="G56" s="29">
        <v>2752173.787</v>
      </c>
      <c r="H56" s="29">
        <v>1175497.6440000001</v>
      </c>
      <c r="I56" s="29">
        <v>901</v>
      </c>
      <c r="J56" s="29">
        <v>2381841</v>
      </c>
      <c r="K56" s="29" t="s">
        <v>1259</v>
      </c>
      <c r="L56" s="175" t="s">
        <v>1260</v>
      </c>
      <c r="M56" s="29">
        <v>7421</v>
      </c>
      <c r="N56" s="29" t="s">
        <v>1261</v>
      </c>
      <c r="O56" s="29">
        <v>742100</v>
      </c>
      <c r="P56" s="29">
        <v>2752166.1290000002</v>
      </c>
      <c r="Q56" s="29">
        <v>1175499.5090000001</v>
      </c>
      <c r="S56" s="29">
        <v>115</v>
      </c>
      <c r="T56" s="29" t="s">
        <v>1264</v>
      </c>
      <c r="U56" s="29">
        <v>0</v>
      </c>
      <c r="V56" s="29" t="s">
        <v>454</v>
      </c>
      <c r="W56" s="29" t="s">
        <v>1265</v>
      </c>
      <c r="X56" s="29" t="s">
        <v>357</v>
      </c>
    </row>
    <row r="57" spans="1:24" x14ac:dyDescent="0.25">
      <c r="A57" s="29" t="s">
        <v>129</v>
      </c>
      <c r="B57" s="29">
        <v>3661</v>
      </c>
      <c r="C57" s="29" t="s">
        <v>202</v>
      </c>
      <c r="D57" s="29">
        <v>192047002</v>
      </c>
      <c r="E57" s="29">
        <v>0</v>
      </c>
      <c r="F57" s="29">
        <v>1060</v>
      </c>
      <c r="G57" s="29">
        <v>2751683</v>
      </c>
      <c r="H57" s="29">
        <v>1179693</v>
      </c>
      <c r="I57" s="29">
        <v>904</v>
      </c>
      <c r="J57" s="29">
        <v>2381867</v>
      </c>
      <c r="K57" s="29" t="s">
        <v>581</v>
      </c>
      <c r="L57" s="175" t="s">
        <v>456</v>
      </c>
      <c r="M57" s="29">
        <v>7408</v>
      </c>
      <c r="N57" s="29" t="s">
        <v>202</v>
      </c>
      <c r="O57" s="29">
        <v>740800</v>
      </c>
      <c r="R57" s="29" t="s">
        <v>581</v>
      </c>
      <c r="S57" s="29">
        <v>150</v>
      </c>
      <c r="U57" s="29">
        <v>0</v>
      </c>
      <c r="V57" s="29" t="s">
        <v>1405</v>
      </c>
      <c r="W57" s="29" t="s">
        <v>1406</v>
      </c>
      <c r="X57" s="29" t="s">
        <v>283</v>
      </c>
    </row>
    <row r="58" spans="1:24" x14ac:dyDescent="0.25">
      <c r="A58" s="29" t="s">
        <v>129</v>
      </c>
      <c r="B58" s="29">
        <v>3661</v>
      </c>
      <c r="C58" s="29" t="s">
        <v>202</v>
      </c>
      <c r="D58" s="29">
        <v>1182020</v>
      </c>
      <c r="E58" s="29">
        <v>0</v>
      </c>
      <c r="F58" s="29">
        <v>1021</v>
      </c>
      <c r="G58" s="29">
        <v>2751673.014</v>
      </c>
      <c r="H58" s="29">
        <v>1179684.291</v>
      </c>
      <c r="I58" s="29">
        <v>901</v>
      </c>
      <c r="J58" s="29">
        <v>2381867</v>
      </c>
      <c r="K58" s="29" t="s">
        <v>581</v>
      </c>
      <c r="L58" s="175" t="s">
        <v>456</v>
      </c>
      <c r="M58" s="29">
        <v>7408</v>
      </c>
      <c r="N58" s="29" t="s">
        <v>202</v>
      </c>
      <c r="O58" s="29">
        <v>740800</v>
      </c>
      <c r="P58" s="29">
        <v>2751677.1570000001</v>
      </c>
      <c r="Q58" s="29">
        <v>1179691.07</v>
      </c>
      <c r="S58" s="29">
        <v>115</v>
      </c>
      <c r="T58" s="29" t="s">
        <v>1407</v>
      </c>
      <c r="U58" s="29">
        <v>0</v>
      </c>
      <c r="V58" s="29" t="s">
        <v>1405</v>
      </c>
      <c r="W58" s="29" t="s">
        <v>1408</v>
      </c>
      <c r="X58" s="29" t="s">
        <v>357</v>
      </c>
    </row>
    <row r="59" spans="1:24" x14ac:dyDescent="0.25">
      <c r="A59" s="29" t="s">
        <v>129</v>
      </c>
      <c r="B59" s="29">
        <v>3661</v>
      </c>
      <c r="C59" s="29" t="s">
        <v>202</v>
      </c>
      <c r="D59" s="29">
        <v>191981132</v>
      </c>
      <c r="E59" s="29">
        <v>0</v>
      </c>
      <c r="F59" s="29">
        <v>1060</v>
      </c>
      <c r="G59" s="29">
        <v>2751352</v>
      </c>
      <c r="H59" s="29">
        <v>1180371</v>
      </c>
      <c r="I59" s="29">
        <v>909</v>
      </c>
      <c r="J59" s="29">
        <v>2381867</v>
      </c>
      <c r="K59" s="29" t="s">
        <v>581</v>
      </c>
      <c r="M59" s="29">
        <v>7408</v>
      </c>
      <c r="N59" s="29" t="s">
        <v>202</v>
      </c>
      <c r="O59" s="29">
        <v>740800</v>
      </c>
      <c r="R59" s="29" t="s">
        <v>582</v>
      </c>
      <c r="S59" s="29">
        <v>115</v>
      </c>
      <c r="U59" s="29">
        <v>0</v>
      </c>
      <c r="V59" s="29" t="s">
        <v>583</v>
      </c>
      <c r="W59" s="29" t="s">
        <v>584</v>
      </c>
      <c r="X59" s="29" t="s">
        <v>283</v>
      </c>
    </row>
    <row r="60" spans="1:24" x14ac:dyDescent="0.25">
      <c r="A60" s="29" t="s">
        <v>129</v>
      </c>
      <c r="B60" s="29">
        <v>3661</v>
      </c>
      <c r="C60" s="29" t="s">
        <v>202</v>
      </c>
      <c r="D60" s="29">
        <v>191949111</v>
      </c>
      <c r="E60" s="29">
        <v>0</v>
      </c>
      <c r="F60" s="29">
        <v>1080</v>
      </c>
      <c r="G60" s="29">
        <v>2751942</v>
      </c>
      <c r="H60" s="29">
        <v>1177243</v>
      </c>
      <c r="I60" s="29">
        <v>905</v>
      </c>
      <c r="J60" s="29">
        <v>2381867</v>
      </c>
      <c r="K60" s="29" t="s">
        <v>581</v>
      </c>
      <c r="M60" s="29">
        <v>7408</v>
      </c>
      <c r="N60" s="29" t="s">
        <v>202</v>
      </c>
      <c r="O60" s="29">
        <v>740800</v>
      </c>
      <c r="R60" s="29" t="s">
        <v>585</v>
      </c>
      <c r="S60" s="29">
        <v>101</v>
      </c>
      <c r="U60" s="29">
        <v>0</v>
      </c>
      <c r="V60" s="29" t="s">
        <v>586</v>
      </c>
      <c r="W60" s="29" t="s">
        <v>519</v>
      </c>
      <c r="X60" s="29" t="s">
        <v>283</v>
      </c>
    </row>
    <row r="61" spans="1:24" x14ac:dyDescent="0.25">
      <c r="A61" s="29" t="s">
        <v>129</v>
      </c>
      <c r="B61" s="29">
        <v>3673</v>
      </c>
      <c r="C61" s="29" t="s">
        <v>209</v>
      </c>
      <c r="D61" s="29">
        <v>1180632</v>
      </c>
      <c r="E61" s="29">
        <v>0</v>
      </c>
      <c r="F61" s="29">
        <v>1021</v>
      </c>
      <c r="G61" s="29">
        <v>2754067.3689999999</v>
      </c>
      <c r="H61" s="29">
        <v>1178322.787</v>
      </c>
      <c r="I61" s="29">
        <v>901</v>
      </c>
      <c r="J61" s="29">
        <v>2452819</v>
      </c>
      <c r="K61" s="29" t="s">
        <v>1518</v>
      </c>
      <c r="L61" s="175" t="s">
        <v>315</v>
      </c>
      <c r="M61" s="29">
        <v>7416</v>
      </c>
      <c r="N61" s="29" t="s">
        <v>1519</v>
      </c>
      <c r="O61" s="29">
        <v>741600</v>
      </c>
      <c r="P61" s="29">
        <v>2754065.9139999999</v>
      </c>
      <c r="Q61" s="29">
        <v>1178325.345</v>
      </c>
      <c r="R61" s="29" t="s">
        <v>1520</v>
      </c>
      <c r="S61" s="29">
        <v>101</v>
      </c>
      <c r="T61" s="29" t="s">
        <v>1521</v>
      </c>
      <c r="U61" s="29">
        <v>0</v>
      </c>
      <c r="V61" s="29" t="s">
        <v>1522</v>
      </c>
      <c r="W61" s="29" t="s">
        <v>1523</v>
      </c>
      <c r="X61" s="29" t="s">
        <v>283</v>
      </c>
    </row>
    <row r="62" spans="1:24" x14ac:dyDescent="0.25">
      <c r="A62" s="29" t="s">
        <v>129</v>
      </c>
      <c r="B62" s="29">
        <v>3673</v>
      </c>
      <c r="C62" s="29" t="s">
        <v>209</v>
      </c>
      <c r="D62" s="29">
        <v>191974395</v>
      </c>
      <c r="E62" s="29">
        <v>0</v>
      </c>
      <c r="F62" s="29">
        <v>1030</v>
      </c>
      <c r="G62" s="29">
        <v>2754071.5950000002</v>
      </c>
      <c r="H62" s="29">
        <v>1178323.067</v>
      </c>
      <c r="I62" s="29">
        <v>901</v>
      </c>
      <c r="J62" s="29">
        <v>2452819</v>
      </c>
      <c r="K62" s="29" t="s">
        <v>1518</v>
      </c>
      <c r="L62" s="175" t="s">
        <v>315</v>
      </c>
      <c r="M62" s="29">
        <v>7416</v>
      </c>
      <c r="N62" s="29" t="s">
        <v>1519</v>
      </c>
      <c r="O62" s="29">
        <v>741600</v>
      </c>
      <c r="P62" s="29">
        <v>2754064.0359999998</v>
      </c>
      <c r="Q62" s="29">
        <v>1178324.4850000001</v>
      </c>
      <c r="S62" s="29">
        <v>101</v>
      </c>
      <c r="T62" s="29" t="s">
        <v>1521</v>
      </c>
      <c r="U62" s="29">
        <v>0</v>
      </c>
      <c r="V62" s="29" t="s">
        <v>1522</v>
      </c>
      <c r="W62" s="29" t="s">
        <v>1524</v>
      </c>
      <c r="X62" s="29" t="s">
        <v>283</v>
      </c>
    </row>
    <row r="63" spans="1:24" x14ac:dyDescent="0.25">
      <c r="A63" s="29" t="s">
        <v>129</v>
      </c>
      <c r="B63" s="29">
        <v>3792</v>
      </c>
      <c r="C63" s="29" t="s">
        <v>238</v>
      </c>
      <c r="D63" s="29">
        <v>1191322</v>
      </c>
      <c r="E63" s="29">
        <v>1</v>
      </c>
      <c r="F63" s="29">
        <v>1040</v>
      </c>
      <c r="G63" s="29">
        <v>2773490.915</v>
      </c>
      <c r="H63" s="29">
        <v>1141846.679</v>
      </c>
      <c r="I63" s="29">
        <v>901</v>
      </c>
      <c r="J63" s="29">
        <v>2388834</v>
      </c>
      <c r="K63" s="29" t="s">
        <v>1376</v>
      </c>
      <c r="L63" s="175" t="s">
        <v>1377</v>
      </c>
      <c r="M63" s="29">
        <v>7516</v>
      </c>
      <c r="N63" s="29" t="s">
        <v>1378</v>
      </c>
      <c r="O63" s="29">
        <v>751600</v>
      </c>
      <c r="P63" s="29">
        <v>2773497.5890000002</v>
      </c>
      <c r="Q63" s="29">
        <v>1141845.3030000001</v>
      </c>
      <c r="R63" s="29" t="s">
        <v>1379</v>
      </c>
      <c r="S63" s="29">
        <v>115</v>
      </c>
      <c r="T63" s="29" t="s">
        <v>1380</v>
      </c>
      <c r="U63" s="29">
        <v>0</v>
      </c>
      <c r="V63" s="29" t="s">
        <v>1381</v>
      </c>
      <c r="W63" s="29" t="s">
        <v>1382</v>
      </c>
      <c r="X63" s="29" t="s">
        <v>357</v>
      </c>
    </row>
    <row r="64" spans="1:24" x14ac:dyDescent="0.25">
      <c r="A64" s="29" t="s">
        <v>129</v>
      </c>
      <c r="B64" s="29">
        <v>3792</v>
      </c>
      <c r="C64" s="29" t="s">
        <v>238</v>
      </c>
      <c r="D64" s="29">
        <v>192012007</v>
      </c>
      <c r="E64" s="29">
        <v>0</v>
      </c>
      <c r="F64" s="29">
        <v>1025</v>
      </c>
      <c r="G64" s="29">
        <v>2773493</v>
      </c>
      <c r="H64" s="29">
        <v>1141848</v>
      </c>
      <c r="I64" s="29">
        <v>904</v>
      </c>
      <c r="J64" s="29">
        <v>2388834</v>
      </c>
      <c r="K64" s="29" t="s">
        <v>1376</v>
      </c>
      <c r="L64" s="175" t="s">
        <v>1377</v>
      </c>
      <c r="M64" s="29">
        <v>7516</v>
      </c>
      <c r="N64" s="29" t="s">
        <v>1378</v>
      </c>
      <c r="O64" s="29">
        <v>751600</v>
      </c>
      <c r="S64" s="29">
        <v>150</v>
      </c>
      <c r="U64" s="29">
        <v>0</v>
      </c>
      <c r="V64" s="29" t="s">
        <v>1383</v>
      </c>
      <c r="W64" s="29" t="s">
        <v>1384</v>
      </c>
      <c r="X64" s="29" t="s">
        <v>283</v>
      </c>
    </row>
    <row r="65" spans="1:24" x14ac:dyDescent="0.25">
      <c r="A65" s="29" t="s">
        <v>129</v>
      </c>
      <c r="B65" s="29">
        <v>3831</v>
      </c>
      <c r="C65" s="29" t="s">
        <v>246</v>
      </c>
      <c r="D65" s="29">
        <v>191313091</v>
      </c>
      <c r="E65" s="29">
        <v>0</v>
      </c>
      <c r="F65" s="29">
        <v>1021</v>
      </c>
      <c r="G65" s="29">
        <v>2733845.8509999998</v>
      </c>
      <c r="H65" s="29">
        <v>1127054.9110000001</v>
      </c>
      <c r="I65" s="29">
        <v>905</v>
      </c>
      <c r="J65" s="29">
        <v>2389065</v>
      </c>
      <c r="K65" s="29" t="s">
        <v>459</v>
      </c>
      <c r="L65" s="175" t="s">
        <v>460</v>
      </c>
      <c r="M65" s="29">
        <v>6557</v>
      </c>
      <c r="N65" s="29" t="s">
        <v>246</v>
      </c>
      <c r="O65" s="29">
        <v>655700</v>
      </c>
      <c r="S65" s="29">
        <v>115</v>
      </c>
      <c r="T65" s="29" t="s">
        <v>461</v>
      </c>
      <c r="U65" s="29">
        <v>0</v>
      </c>
      <c r="V65" s="29" t="s">
        <v>462</v>
      </c>
      <c r="X65" s="29" t="s">
        <v>357</v>
      </c>
    </row>
    <row r="66" spans="1:24" x14ac:dyDescent="0.25">
      <c r="A66" s="29" t="s">
        <v>129</v>
      </c>
      <c r="B66" s="29">
        <v>3831</v>
      </c>
      <c r="C66" s="29" t="s">
        <v>246</v>
      </c>
      <c r="D66" s="29">
        <v>191515871</v>
      </c>
      <c r="E66" s="29">
        <v>0</v>
      </c>
      <c r="F66" s="29">
        <v>1021</v>
      </c>
      <c r="G66" s="29">
        <v>2733846.0449999999</v>
      </c>
      <c r="H66" s="29">
        <v>1127051.1310000001</v>
      </c>
      <c r="I66" s="29">
        <v>901</v>
      </c>
      <c r="J66" s="29">
        <v>2389065</v>
      </c>
      <c r="K66" s="29" t="s">
        <v>459</v>
      </c>
      <c r="L66" s="175" t="s">
        <v>460</v>
      </c>
      <c r="M66" s="29">
        <v>6557</v>
      </c>
      <c r="N66" s="29" t="s">
        <v>246</v>
      </c>
      <c r="O66" s="29">
        <v>655700</v>
      </c>
      <c r="P66" s="29">
        <v>2733845.8509999998</v>
      </c>
      <c r="Q66" s="29">
        <v>1127054.9110000001</v>
      </c>
      <c r="S66" s="29">
        <v>150</v>
      </c>
      <c r="T66" s="29" t="s">
        <v>461</v>
      </c>
      <c r="U66" s="29">
        <v>0</v>
      </c>
      <c r="V66" s="29" t="s">
        <v>462</v>
      </c>
      <c r="W66" s="29" t="s">
        <v>463</v>
      </c>
      <c r="X66" s="29" t="s">
        <v>283</v>
      </c>
    </row>
    <row r="67" spans="1:24" x14ac:dyDescent="0.25">
      <c r="A67" s="29" t="s">
        <v>129</v>
      </c>
      <c r="B67" s="29">
        <v>3831</v>
      </c>
      <c r="C67" s="29" t="s">
        <v>246</v>
      </c>
      <c r="D67" s="29">
        <v>191727215</v>
      </c>
      <c r="E67" s="29">
        <v>1</v>
      </c>
      <c r="F67" s="29">
        <v>1025</v>
      </c>
      <c r="G67" s="29">
        <v>2733490.87</v>
      </c>
      <c r="H67" s="29">
        <v>1126078.28</v>
      </c>
      <c r="I67" s="29">
        <v>905</v>
      </c>
      <c r="J67" s="29">
        <v>2389000</v>
      </c>
      <c r="K67" s="29" t="s">
        <v>1393</v>
      </c>
      <c r="L67" s="175" t="s">
        <v>759</v>
      </c>
      <c r="M67" s="29">
        <v>6557</v>
      </c>
      <c r="N67" s="29" t="s">
        <v>246</v>
      </c>
      <c r="O67" s="29">
        <v>655700</v>
      </c>
      <c r="R67" s="29" t="s">
        <v>1394</v>
      </c>
      <c r="S67" s="29">
        <v>115</v>
      </c>
      <c r="U67" s="29">
        <v>0</v>
      </c>
      <c r="V67" s="29" t="s">
        <v>1395</v>
      </c>
      <c r="W67" s="29" t="s">
        <v>1396</v>
      </c>
      <c r="X67" s="29" t="s">
        <v>283</v>
      </c>
    </row>
    <row r="68" spans="1:24" x14ac:dyDescent="0.25">
      <c r="A68" s="29" t="s">
        <v>129</v>
      </c>
      <c r="B68" s="29">
        <v>3831</v>
      </c>
      <c r="C68" s="29" t="s">
        <v>246</v>
      </c>
      <c r="D68" s="29">
        <v>192026894</v>
      </c>
      <c r="E68" s="29">
        <v>0</v>
      </c>
      <c r="F68" s="29">
        <v>1025</v>
      </c>
      <c r="G68" s="29">
        <v>2733493</v>
      </c>
      <c r="H68" s="29">
        <v>1126077.875</v>
      </c>
      <c r="I68" s="29">
        <v>904</v>
      </c>
      <c r="J68" s="29">
        <v>2389000</v>
      </c>
      <c r="K68" s="29" t="s">
        <v>1393</v>
      </c>
      <c r="L68" s="175" t="s">
        <v>759</v>
      </c>
      <c r="M68" s="29">
        <v>6557</v>
      </c>
      <c r="N68" s="29" t="s">
        <v>246</v>
      </c>
      <c r="O68" s="29">
        <v>655700</v>
      </c>
      <c r="S68" s="29">
        <v>150</v>
      </c>
      <c r="T68" s="29" t="s">
        <v>1397</v>
      </c>
      <c r="U68" s="29">
        <v>0</v>
      </c>
      <c r="V68" s="29" t="s">
        <v>1395</v>
      </c>
      <c r="W68" s="29" t="s">
        <v>759</v>
      </c>
      <c r="X68" s="29" t="s">
        <v>283</v>
      </c>
    </row>
    <row r="69" spans="1:24" x14ac:dyDescent="0.25">
      <c r="A69" s="29" t="s">
        <v>129</v>
      </c>
      <c r="B69" s="29">
        <v>3832</v>
      </c>
      <c r="C69" s="29" t="s">
        <v>247</v>
      </c>
      <c r="D69" s="29">
        <v>9028768</v>
      </c>
      <c r="E69" s="29">
        <v>0</v>
      </c>
      <c r="F69" s="29">
        <v>1060</v>
      </c>
      <c r="G69" s="29">
        <v>2731228.773</v>
      </c>
      <c r="H69" s="29">
        <v>1122570.622</v>
      </c>
      <c r="I69" s="29">
        <v>904</v>
      </c>
      <c r="J69" s="29">
        <v>2302218</v>
      </c>
      <c r="K69" s="29" t="s">
        <v>470</v>
      </c>
      <c r="L69" s="175" t="s">
        <v>471</v>
      </c>
      <c r="M69" s="29">
        <v>6537</v>
      </c>
      <c r="N69" s="29" t="s">
        <v>247</v>
      </c>
      <c r="O69" s="29">
        <v>653700</v>
      </c>
      <c r="R69" s="29" t="s">
        <v>472</v>
      </c>
      <c r="S69" s="29">
        <v>115</v>
      </c>
      <c r="T69" s="29" t="s">
        <v>473</v>
      </c>
      <c r="U69" s="29">
        <v>0</v>
      </c>
      <c r="V69" s="29" t="s">
        <v>474</v>
      </c>
      <c r="W69" s="29" t="s">
        <v>475</v>
      </c>
      <c r="X69" s="29" t="s">
        <v>357</v>
      </c>
    </row>
    <row r="70" spans="1:24" x14ac:dyDescent="0.25">
      <c r="A70" s="29" t="s">
        <v>129</v>
      </c>
      <c r="B70" s="29">
        <v>3832</v>
      </c>
      <c r="C70" s="29" t="s">
        <v>247</v>
      </c>
      <c r="D70" s="29">
        <v>101194725</v>
      </c>
      <c r="E70" s="29">
        <v>0</v>
      </c>
      <c r="F70" s="29">
        <v>1060</v>
      </c>
      <c r="G70" s="29">
        <v>2731271.7280000001</v>
      </c>
      <c r="H70" s="29">
        <v>1122648.554</v>
      </c>
      <c r="I70" s="29">
        <v>905</v>
      </c>
      <c r="J70" s="29">
        <v>2302218</v>
      </c>
      <c r="K70" s="29" t="s">
        <v>470</v>
      </c>
      <c r="L70" s="175" t="s">
        <v>471</v>
      </c>
      <c r="M70" s="29">
        <v>6537</v>
      </c>
      <c r="N70" s="29" t="s">
        <v>247</v>
      </c>
      <c r="O70" s="29">
        <v>653700</v>
      </c>
      <c r="P70" s="29">
        <v>2731228.773</v>
      </c>
      <c r="Q70" s="29">
        <v>1122570.622</v>
      </c>
      <c r="S70" s="29">
        <v>150</v>
      </c>
      <c r="T70" s="29" t="s">
        <v>473</v>
      </c>
      <c r="U70" s="29">
        <v>0</v>
      </c>
      <c r="V70" s="29" t="s">
        <v>474</v>
      </c>
      <c r="W70" s="29" t="s">
        <v>475</v>
      </c>
      <c r="X70" s="29" t="s">
        <v>283</v>
      </c>
    </row>
    <row r="71" spans="1:24" x14ac:dyDescent="0.25">
      <c r="A71" s="29" t="s">
        <v>129</v>
      </c>
      <c r="B71" s="29">
        <v>3832</v>
      </c>
      <c r="C71" s="29" t="s">
        <v>247</v>
      </c>
      <c r="D71" s="29">
        <v>191579991</v>
      </c>
      <c r="E71" s="29">
        <v>0</v>
      </c>
      <c r="F71" s="29">
        <v>1060</v>
      </c>
      <c r="G71" s="29">
        <v>2732312.4249999998</v>
      </c>
      <c r="H71" s="29">
        <v>1123399.129</v>
      </c>
      <c r="I71" s="29">
        <v>901</v>
      </c>
      <c r="J71" s="29">
        <v>2361956</v>
      </c>
      <c r="K71" s="29" t="s">
        <v>476</v>
      </c>
      <c r="L71" s="175" t="s">
        <v>477</v>
      </c>
      <c r="M71" s="29">
        <v>6537</v>
      </c>
      <c r="N71" s="29" t="s">
        <v>247</v>
      </c>
      <c r="O71" s="29">
        <v>653700</v>
      </c>
      <c r="P71" s="29">
        <v>2732311.9890000001</v>
      </c>
      <c r="Q71" s="29">
        <v>1123399.8019999999</v>
      </c>
      <c r="R71" s="29" t="s">
        <v>478</v>
      </c>
      <c r="S71" s="29">
        <v>150</v>
      </c>
      <c r="T71" s="29" t="s">
        <v>479</v>
      </c>
      <c r="U71" s="29">
        <v>0</v>
      </c>
      <c r="V71" s="29" t="s">
        <v>480</v>
      </c>
      <c r="W71" s="29" t="s">
        <v>481</v>
      </c>
      <c r="X71" s="29" t="s">
        <v>283</v>
      </c>
    </row>
    <row r="72" spans="1:24" x14ac:dyDescent="0.25">
      <c r="A72" s="29" t="s">
        <v>129</v>
      </c>
      <c r="B72" s="29">
        <v>3832</v>
      </c>
      <c r="C72" s="29" t="s">
        <v>247</v>
      </c>
      <c r="D72" s="29">
        <v>191476973</v>
      </c>
      <c r="E72" s="29">
        <v>0</v>
      </c>
      <c r="F72" s="29">
        <v>1060</v>
      </c>
      <c r="G72" s="29">
        <v>2732311.9890000001</v>
      </c>
      <c r="H72" s="29">
        <v>1123399.8019999999</v>
      </c>
      <c r="I72" s="29">
        <v>905</v>
      </c>
      <c r="J72" s="29">
        <v>2361956</v>
      </c>
      <c r="K72" s="29" t="s">
        <v>476</v>
      </c>
      <c r="L72" s="175" t="s">
        <v>477</v>
      </c>
      <c r="M72" s="29">
        <v>6537</v>
      </c>
      <c r="N72" s="29" t="s">
        <v>247</v>
      </c>
      <c r="O72" s="29">
        <v>653700</v>
      </c>
      <c r="S72" s="29">
        <v>150</v>
      </c>
      <c r="T72" s="29" t="s">
        <v>482</v>
      </c>
      <c r="U72" s="29">
        <v>0</v>
      </c>
      <c r="V72" s="29" t="s">
        <v>483</v>
      </c>
      <c r="W72" s="29" t="s">
        <v>484</v>
      </c>
      <c r="X72" s="29" t="s">
        <v>283</v>
      </c>
    </row>
    <row r="73" spans="1:24" x14ac:dyDescent="0.25">
      <c r="A73" s="29" t="s">
        <v>129</v>
      </c>
      <c r="B73" s="29">
        <v>3832</v>
      </c>
      <c r="C73" s="29" t="s">
        <v>247</v>
      </c>
      <c r="D73" s="29">
        <v>191711792</v>
      </c>
      <c r="E73" s="29">
        <v>0</v>
      </c>
      <c r="F73" s="29">
        <v>1060</v>
      </c>
      <c r="G73" s="29">
        <v>2731889.4</v>
      </c>
      <c r="H73" s="29">
        <v>1123191.3999999999</v>
      </c>
      <c r="I73" s="29">
        <v>904</v>
      </c>
      <c r="J73" s="29">
        <v>2361988</v>
      </c>
      <c r="K73" s="29" t="s">
        <v>485</v>
      </c>
      <c r="M73" s="29">
        <v>6537</v>
      </c>
      <c r="N73" s="29" t="s">
        <v>247</v>
      </c>
      <c r="O73" s="29">
        <v>653700</v>
      </c>
      <c r="R73" s="29" t="s">
        <v>453</v>
      </c>
      <c r="S73" s="29">
        <v>115</v>
      </c>
      <c r="T73" s="29" t="s">
        <v>486</v>
      </c>
      <c r="U73" s="29">
        <v>0</v>
      </c>
      <c r="V73" s="29" t="s">
        <v>285</v>
      </c>
      <c r="W73" s="29" t="s">
        <v>487</v>
      </c>
      <c r="X73" s="29" t="s">
        <v>283</v>
      </c>
    </row>
    <row r="74" spans="1:24" x14ac:dyDescent="0.25">
      <c r="A74" s="29" t="s">
        <v>129</v>
      </c>
      <c r="B74" s="29">
        <v>3832</v>
      </c>
      <c r="C74" s="29" t="s">
        <v>247</v>
      </c>
      <c r="D74" s="29">
        <v>9072223</v>
      </c>
      <c r="E74" s="29">
        <v>0</v>
      </c>
      <c r="F74" s="29">
        <v>1060</v>
      </c>
      <c r="G74" s="29">
        <v>2732059</v>
      </c>
      <c r="H74" s="29">
        <v>1123008</v>
      </c>
      <c r="I74" s="29">
        <v>904</v>
      </c>
      <c r="J74" s="29">
        <v>2361988</v>
      </c>
      <c r="K74" s="29" t="s">
        <v>485</v>
      </c>
      <c r="M74" s="29">
        <v>6537</v>
      </c>
      <c r="N74" s="29" t="s">
        <v>247</v>
      </c>
      <c r="O74" s="29">
        <v>653700</v>
      </c>
      <c r="S74" s="29">
        <v>115</v>
      </c>
      <c r="T74" s="29" t="s">
        <v>488</v>
      </c>
      <c r="U74" s="29">
        <v>0</v>
      </c>
      <c r="V74" s="29" t="s">
        <v>489</v>
      </c>
      <c r="W74" s="29" t="s">
        <v>490</v>
      </c>
      <c r="X74" s="29" t="s">
        <v>283</v>
      </c>
    </row>
    <row r="75" spans="1:24" x14ac:dyDescent="0.25">
      <c r="A75" s="29" t="s">
        <v>129</v>
      </c>
      <c r="B75" s="29">
        <v>3832</v>
      </c>
      <c r="C75" s="29" t="s">
        <v>247</v>
      </c>
      <c r="D75" s="29">
        <v>190207114</v>
      </c>
      <c r="E75" s="29">
        <v>1</v>
      </c>
      <c r="F75" s="29">
        <v>1040</v>
      </c>
      <c r="G75" s="29">
        <v>2732341.5269999998</v>
      </c>
      <c r="H75" s="29">
        <v>1123632.0209999999</v>
      </c>
      <c r="I75" s="29">
        <v>901</v>
      </c>
      <c r="J75" s="29">
        <v>2361957</v>
      </c>
      <c r="K75" s="29" t="s">
        <v>491</v>
      </c>
      <c r="L75" s="175" t="s">
        <v>493</v>
      </c>
      <c r="M75" s="29">
        <v>6537</v>
      </c>
      <c r="N75" s="29" t="s">
        <v>247</v>
      </c>
      <c r="O75" s="29">
        <v>653700</v>
      </c>
      <c r="P75" s="29">
        <v>2732341.5269999998</v>
      </c>
      <c r="Q75" s="29">
        <v>1123632.0209999999</v>
      </c>
      <c r="R75" s="29" t="s">
        <v>494</v>
      </c>
      <c r="S75" s="29">
        <v>150</v>
      </c>
      <c r="T75" s="29" t="s">
        <v>495</v>
      </c>
      <c r="U75" s="29">
        <v>0</v>
      </c>
      <c r="V75" s="29" t="s">
        <v>496</v>
      </c>
      <c r="W75" s="29" t="s">
        <v>497</v>
      </c>
      <c r="X75" s="29" t="s">
        <v>283</v>
      </c>
    </row>
    <row r="76" spans="1:24" x14ac:dyDescent="0.25">
      <c r="A76" s="29" t="s">
        <v>129</v>
      </c>
      <c r="B76" s="29">
        <v>3832</v>
      </c>
      <c r="C76" s="29" t="s">
        <v>247</v>
      </c>
      <c r="D76" s="29">
        <v>190186499</v>
      </c>
      <c r="E76" s="29">
        <v>0</v>
      </c>
      <c r="F76" s="29">
        <v>1060</v>
      </c>
      <c r="G76" s="29">
        <v>2732346.9470000002</v>
      </c>
      <c r="H76" s="29">
        <v>1123625.8600000001</v>
      </c>
      <c r="I76" s="29">
        <v>905</v>
      </c>
      <c r="J76" s="29">
        <v>2361957</v>
      </c>
      <c r="K76" s="29" t="s">
        <v>491</v>
      </c>
      <c r="L76" s="175" t="s">
        <v>493</v>
      </c>
      <c r="M76" s="29">
        <v>6537</v>
      </c>
      <c r="N76" s="29" t="s">
        <v>247</v>
      </c>
      <c r="O76" s="29">
        <v>653700</v>
      </c>
      <c r="S76" s="29">
        <v>150</v>
      </c>
      <c r="T76" s="29" t="s">
        <v>495</v>
      </c>
      <c r="U76" s="29">
        <v>0</v>
      </c>
      <c r="V76" s="29" t="s">
        <v>496</v>
      </c>
      <c r="W76" s="29" t="s">
        <v>498</v>
      </c>
      <c r="X76" s="29" t="s">
        <v>357</v>
      </c>
    </row>
    <row r="77" spans="1:24" x14ac:dyDescent="0.25">
      <c r="A77" s="29" t="s">
        <v>129</v>
      </c>
      <c r="B77" s="29">
        <v>3832</v>
      </c>
      <c r="C77" s="29" t="s">
        <v>247</v>
      </c>
      <c r="D77" s="29">
        <v>191979681</v>
      </c>
      <c r="E77" s="29">
        <v>0</v>
      </c>
      <c r="F77" s="29">
        <v>1080</v>
      </c>
      <c r="G77" s="29">
        <v>2732218</v>
      </c>
      <c r="H77" s="29">
        <v>1123477</v>
      </c>
      <c r="I77" s="29">
        <v>904</v>
      </c>
      <c r="J77" s="29">
        <v>2361957</v>
      </c>
      <c r="K77" s="29" t="s">
        <v>491</v>
      </c>
      <c r="L77" s="175" t="s">
        <v>452</v>
      </c>
      <c r="M77" s="29">
        <v>6537</v>
      </c>
      <c r="N77" s="29" t="s">
        <v>247</v>
      </c>
      <c r="O77" s="29">
        <v>653700</v>
      </c>
      <c r="R77" s="29" t="s">
        <v>1235</v>
      </c>
      <c r="S77" s="29">
        <v>101</v>
      </c>
      <c r="U77" s="29">
        <v>0</v>
      </c>
      <c r="V77" s="29" t="s">
        <v>1236</v>
      </c>
      <c r="W77" s="29" t="s">
        <v>1237</v>
      </c>
      <c r="X77" s="29" t="s">
        <v>357</v>
      </c>
    </row>
    <row r="78" spans="1:24" x14ac:dyDescent="0.25">
      <c r="A78" s="29" t="s">
        <v>129</v>
      </c>
      <c r="B78" s="29">
        <v>3832</v>
      </c>
      <c r="C78" s="29" t="s">
        <v>247</v>
      </c>
      <c r="D78" s="29">
        <v>1197540</v>
      </c>
      <c r="E78" s="29">
        <v>0</v>
      </c>
      <c r="F78" s="29">
        <v>1040</v>
      </c>
      <c r="G78" s="29">
        <v>2732222.7689999999</v>
      </c>
      <c r="H78" s="29">
        <v>1123462.1429999999</v>
      </c>
      <c r="I78" s="29">
        <v>904</v>
      </c>
      <c r="J78" s="29">
        <v>2361957</v>
      </c>
      <c r="K78" s="29" t="s">
        <v>491</v>
      </c>
      <c r="L78" s="175" t="s">
        <v>452</v>
      </c>
      <c r="M78" s="29">
        <v>6537</v>
      </c>
      <c r="N78" s="29" t="s">
        <v>247</v>
      </c>
      <c r="O78" s="29">
        <v>653700</v>
      </c>
      <c r="P78" s="29">
        <v>2732219.949</v>
      </c>
      <c r="Q78" s="29">
        <v>1123468.577</v>
      </c>
      <c r="S78" s="29">
        <v>115</v>
      </c>
      <c r="T78" s="29" t="s">
        <v>1238</v>
      </c>
      <c r="U78" s="29">
        <v>0</v>
      </c>
      <c r="V78" s="29" t="s">
        <v>1236</v>
      </c>
      <c r="W78" s="29" t="s">
        <v>1239</v>
      </c>
      <c r="X78" s="29" t="s">
        <v>357</v>
      </c>
    </row>
    <row r="79" spans="1:24" x14ac:dyDescent="0.25">
      <c r="A79" s="29" t="s">
        <v>129</v>
      </c>
      <c r="B79" s="29">
        <v>3832</v>
      </c>
      <c r="C79" s="29" t="s">
        <v>247</v>
      </c>
      <c r="D79" s="29">
        <v>191580072</v>
      </c>
      <c r="E79" s="29">
        <v>0</v>
      </c>
      <c r="F79" s="29">
        <v>1060</v>
      </c>
      <c r="G79" s="29">
        <v>2731979.0700000003</v>
      </c>
      <c r="H79" s="29">
        <v>1123399.53</v>
      </c>
      <c r="I79" s="29">
        <v>905</v>
      </c>
      <c r="J79" s="29">
        <v>2361957</v>
      </c>
      <c r="K79" s="29" t="s">
        <v>491</v>
      </c>
      <c r="M79" s="29">
        <v>6537</v>
      </c>
      <c r="N79" s="29" t="s">
        <v>247</v>
      </c>
      <c r="O79" s="29">
        <v>653700</v>
      </c>
      <c r="R79" s="29" t="s">
        <v>499</v>
      </c>
      <c r="S79" s="29">
        <v>150</v>
      </c>
      <c r="T79" s="29" t="s">
        <v>500</v>
      </c>
      <c r="U79" s="29">
        <v>0</v>
      </c>
      <c r="V79" s="29" t="s">
        <v>501</v>
      </c>
      <c r="W79" s="29" t="s">
        <v>502</v>
      </c>
      <c r="X79" s="29" t="s">
        <v>283</v>
      </c>
    </row>
    <row r="80" spans="1:24" x14ac:dyDescent="0.25">
      <c r="A80" s="29" t="s">
        <v>129</v>
      </c>
      <c r="B80" s="29">
        <v>3832</v>
      </c>
      <c r="C80" s="29" t="s">
        <v>247</v>
      </c>
      <c r="D80" s="29">
        <v>191750493</v>
      </c>
      <c r="E80" s="29">
        <v>0</v>
      </c>
      <c r="F80" s="29">
        <v>1060</v>
      </c>
      <c r="G80" s="29">
        <v>2732265.23</v>
      </c>
      <c r="H80" s="29">
        <v>1123491.0330000001</v>
      </c>
      <c r="I80" s="29">
        <v>905</v>
      </c>
      <c r="J80" s="29">
        <v>2361957</v>
      </c>
      <c r="K80" s="29" t="s">
        <v>491</v>
      </c>
      <c r="M80" s="29">
        <v>6537</v>
      </c>
      <c r="N80" s="29" t="s">
        <v>247</v>
      </c>
      <c r="O80" s="29">
        <v>653700</v>
      </c>
      <c r="R80" s="29" t="s">
        <v>503</v>
      </c>
      <c r="S80" s="29">
        <v>150</v>
      </c>
      <c r="T80" s="29" t="s">
        <v>504</v>
      </c>
      <c r="U80" s="29">
        <v>0</v>
      </c>
      <c r="V80" s="29" t="s">
        <v>505</v>
      </c>
      <c r="W80" s="29" t="s">
        <v>506</v>
      </c>
      <c r="X80" s="29" t="s">
        <v>283</v>
      </c>
    </row>
    <row r="81" spans="1:24" x14ac:dyDescent="0.25">
      <c r="A81" s="29" t="s">
        <v>129</v>
      </c>
      <c r="B81" s="29">
        <v>3832</v>
      </c>
      <c r="C81" s="29" t="s">
        <v>247</v>
      </c>
      <c r="D81" s="29">
        <v>9080250</v>
      </c>
      <c r="E81" s="29">
        <v>0</v>
      </c>
      <c r="F81" s="29">
        <v>1060</v>
      </c>
      <c r="G81" s="29">
        <v>2731893</v>
      </c>
      <c r="H81" s="29">
        <v>1123321</v>
      </c>
      <c r="I81" s="29">
        <v>904</v>
      </c>
      <c r="J81" s="29">
        <v>2361959</v>
      </c>
      <c r="K81" s="29" t="s">
        <v>464</v>
      </c>
      <c r="L81" s="175" t="s">
        <v>465</v>
      </c>
      <c r="M81" s="29">
        <v>6537</v>
      </c>
      <c r="N81" s="29" t="s">
        <v>247</v>
      </c>
      <c r="O81" s="29">
        <v>653700</v>
      </c>
      <c r="R81" s="29" t="s">
        <v>466</v>
      </c>
      <c r="S81" s="29">
        <v>115</v>
      </c>
      <c r="T81" s="29" t="s">
        <v>467</v>
      </c>
      <c r="U81" s="29">
        <v>0</v>
      </c>
      <c r="V81" s="29" t="s">
        <v>468</v>
      </c>
      <c r="W81" s="29" t="s">
        <v>469</v>
      </c>
      <c r="X81" s="29" t="s">
        <v>357</v>
      </c>
    </row>
    <row r="82" spans="1:24" x14ac:dyDescent="0.25">
      <c r="A82" s="29" t="s">
        <v>129</v>
      </c>
      <c r="B82" s="29">
        <v>3832</v>
      </c>
      <c r="C82" s="29" t="s">
        <v>247</v>
      </c>
      <c r="D82" s="29">
        <v>101194714</v>
      </c>
      <c r="E82" s="29">
        <v>0</v>
      </c>
      <c r="F82" s="29">
        <v>1021</v>
      </c>
      <c r="G82" s="29">
        <v>2731896.648</v>
      </c>
      <c r="H82" s="29">
        <v>1123320.233</v>
      </c>
      <c r="I82" s="29">
        <v>901</v>
      </c>
      <c r="J82" s="29">
        <v>2361959</v>
      </c>
      <c r="K82" s="29" t="s">
        <v>464</v>
      </c>
      <c r="L82" s="175" t="s">
        <v>465</v>
      </c>
      <c r="M82" s="29">
        <v>6537</v>
      </c>
      <c r="N82" s="29" t="s">
        <v>247</v>
      </c>
      <c r="O82" s="29">
        <v>653700</v>
      </c>
      <c r="P82" s="29">
        <v>2731898.66</v>
      </c>
      <c r="Q82" s="29">
        <v>1123320.4779999999</v>
      </c>
      <c r="S82" s="29">
        <v>150</v>
      </c>
      <c r="T82" s="29" t="s">
        <v>467</v>
      </c>
      <c r="U82" s="29">
        <v>0</v>
      </c>
      <c r="V82" s="29" t="s">
        <v>468</v>
      </c>
      <c r="W82" s="29" t="s">
        <v>469</v>
      </c>
      <c r="X82" s="29" t="s">
        <v>283</v>
      </c>
    </row>
    <row r="83" spans="1:24" x14ac:dyDescent="0.25">
      <c r="A83" s="29" t="s">
        <v>129</v>
      </c>
      <c r="B83" s="29">
        <v>3945</v>
      </c>
      <c r="C83" s="29" t="s">
        <v>263</v>
      </c>
      <c r="D83" s="29">
        <v>1212810</v>
      </c>
      <c r="E83" s="29">
        <v>0</v>
      </c>
      <c r="F83" s="29">
        <v>1040</v>
      </c>
      <c r="G83" s="29">
        <v>2761261.4279999998</v>
      </c>
      <c r="H83" s="29">
        <v>1196769.227</v>
      </c>
      <c r="I83" s="29">
        <v>901</v>
      </c>
      <c r="J83" s="29">
        <v>1108816</v>
      </c>
      <c r="K83" s="29" t="s">
        <v>1346</v>
      </c>
      <c r="L83" s="175" t="s">
        <v>1347</v>
      </c>
      <c r="M83" s="29">
        <v>7203</v>
      </c>
      <c r="N83" s="29" t="s">
        <v>263</v>
      </c>
      <c r="O83" s="29">
        <v>720300</v>
      </c>
      <c r="P83" s="29">
        <v>2761249.861</v>
      </c>
      <c r="Q83" s="29">
        <v>1196779.9580000001</v>
      </c>
      <c r="R83" s="29" t="s">
        <v>1348</v>
      </c>
      <c r="S83" s="29">
        <v>101</v>
      </c>
      <c r="T83" s="29" t="s">
        <v>1349</v>
      </c>
      <c r="U83" s="29">
        <v>0</v>
      </c>
      <c r="V83" s="29" t="s">
        <v>455</v>
      </c>
      <c r="W83" s="29" t="s">
        <v>1350</v>
      </c>
      <c r="X83" s="29" t="s">
        <v>357</v>
      </c>
    </row>
    <row r="84" spans="1:24" x14ac:dyDescent="0.25">
      <c r="A84" s="29" t="s">
        <v>129</v>
      </c>
      <c r="B84" s="29">
        <v>3945</v>
      </c>
      <c r="C84" s="29" t="s">
        <v>263</v>
      </c>
      <c r="D84" s="29">
        <v>191119830</v>
      </c>
      <c r="E84" s="29">
        <v>0</v>
      </c>
      <c r="F84" s="29">
        <v>1040</v>
      </c>
      <c r="G84" s="29">
        <v>2761284.4929999998</v>
      </c>
      <c r="H84" s="29">
        <v>1196810.949</v>
      </c>
      <c r="I84" s="29">
        <v>901</v>
      </c>
      <c r="J84" s="29">
        <v>1108816</v>
      </c>
      <c r="K84" s="29" t="s">
        <v>1346</v>
      </c>
      <c r="L84" s="175" t="s">
        <v>1347</v>
      </c>
      <c r="M84" s="29">
        <v>7203</v>
      </c>
      <c r="N84" s="29" t="s">
        <v>263</v>
      </c>
      <c r="O84" s="29">
        <v>720300</v>
      </c>
      <c r="P84" s="29">
        <v>2761278.0700000003</v>
      </c>
      <c r="Q84" s="29">
        <v>1196816.46</v>
      </c>
      <c r="S84" s="29">
        <v>101</v>
      </c>
      <c r="T84" s="29" t="s">
        <v>1351</v>
      </c>
      <c r="U84" s="29">
        <v>0</v>
      </c>
      <c r="V84" s="29" t="s">
        <v>457</v>
      </c>
      <c r="W84" s="29" t="s">
        <v>1352</v>
      </c>
      <c r="X84" s="29" t="s">
        <v>283</v>
      </c>
    </row>
    <row r="85" spans="1:24" x14ac:dyDescent="0.25">
      <c r="A85" s="29" t="s">
        <v>129</v>
      </c>
      <c r="B85" s="29">
        <v>3954</v>
      </c>
      <c r="C85" s="29" t="s">
        <v>269</v>
      </c>
      <c r="D85" s="29">
        <v>192052702</v>
      </c>
      <c r="E85" s="29">
        <v>0</v>
      </c>
      <c r="F85" s="29">
        <v>1060</v>
      </c>
      <c r="G85" s="29">
        <v>2761831.25</v>
      </c>
      <c r="H85" s="29">
        <v>1206120.75</v>
      </c>
      <c r="I85" s="29">
        <v>904</v>
      </c>
      <c r="J85" s="29">
        <v>1109178</v>
      </c>
      <c r="K85" s="29" t="s">
        <v>1481</v>
      </c>
      <c r="M85" s="29">
        <v>7208</v>
      </c>
      <c r="N85" s="29" t="s">
        <v>1482</v>
      </c>
      <c r="O85" s="29">
        <v>720800</v>
      </c>
      <c r="R85" s="29" t="s">
        <v>1483</v>
      </c>
      <c r="S85" s="29">
        <v>101</v>
      </c>
      <c r="T85" s="29" t="s">
        <v>1484</v>
      </c>
      <c r="U85" s="29">
        <v>0</v>
      </c>
      <c r="V85" s="29" t="s">
        <v>505</v>
      </c>
      <c r="W85" s="29" t="s">
        <v>1485</v>
      </c>
      <c r="X85" s="29" t="s">
        <v>283</v>
      </c>
    </row>
    <row r="86" spans="1:24" x14ac:dyDescent="0.25">
      <c r="A86" s="29" t="s">
        <v>129</v>
      </c>
      <c r="B86" s="29">
        <v>3954</v>
      </c>
      <c r="C86" s="29" t="s">
        <v>269</v>
      </c>
      <c r="D86" s="29">
        <v>192052704</v>
      </c>
      <c r="E86" s="29">
        <v>0</v>
      </c>
      <c r="F86" s="29">
        <v>1060</v>
      </c>
      <c r="G86" s="29">
        <v>2761829.25</v>
      </c>
      <c r="H86" s="29">
        <v>1206120.5</v>
      </c>
      <c r="I86" s="29">
        <v>904</v>
      </c>
      <c r="J86" s="29">
        <v>1109178</v>
      </c>
      <c r="K86" s="29" t="s">
        <v>1481</v>
      </c>
      <c r="M86" s="29">
        <v>7208</v>
      </c>
      <c r="N86" s="29" t="s">
        <v>1482</v>
      </c>
      <c r="O86" s="29">
        <v>720800</v>
      </c>
      <c r="R86" s="29" t="s">
        <v>1486</v>
      </c>
      <c r="S86" s="29">
        <v>101</v>
      </c>
      <c r="T86" s="29" t="s">
        <v>1484</v>
      </c>
      <c r="U86" s="29">
        <v>0</v>
      </c>
      <c r="V86" s="29" t="s">
        <v>505</v>
      </c>
      <c r="W86" s="29" t="s">
        <v>1487</v>
      </c>
      <c r="X86" s="29" t="s">
        <v>283</v>
      </c>
    </row>
    <row r="87" spans="1:24" x14ac:dyDescent="0.25">
      <c r="A87" s="29" t="s">
        <v>129</v>
      </c>
      <c r="B87" s="29">
        <v>3955</v>
      </c>
      <c r="C87" s="29" t="s">
        <v>270</v>
      </c>
      <c r="D87" s="29">
        <v>1211642</v>
      </c>
      <c r="E87" s="29">
        <v>0</v>
      </c>
      <c r="F87" s="29">
        <v>1030</v>
      </c>
      <c r="G87" s="29">
        <v>2764946.8089999999</v>
      </c>
      <c r="H87" s="29">
        <v>1204796.8629999999</v>
      </c>
      <c r="I87" s="29">
        <v>904</v>
      </c>
      <c r="J87" s="29">
        <v>1108613</v>
      </c>
      <c r="K87" s="29" t="s">
        <v>509</v>
      </c>
      <c r="M87" s="29">
        <v>7302</v>
      </c>
      <c r="N87" s="29" t="s">
        <v>270</v>
      </c>
      <c r="O87" s="29">
        <v>730200</v>
      </c>
      <c r="P87" s="29">
        <v>2764951.8089999999</v>
      </c>
      <c r="Q87" s="29">
        <v>1204800.8629999999</v>
      </c>
      <c r="S87" s="29">
        <v>115</v>
      </c>
      <c r="T87" s="29" t="s">
        <v>510</v>
      </c>
      <c r="U87" s="29">
        <v>0</v>
      </c>
      <c r="V87" s="29" t="s">
        <v>511</v>
      </c>
      <c r="W87" s="29" t="s">
        <v>513</v>
      </c>
      <c r="X87" s="29" t="s">
        <v>357</v>
      </c>
    </row>
    <row r="88" spans="1:24" x14ac:dyDescent="0.25">
      <c r="A88" s="29" t="s">
        <v>129</v>
      </c>
      <c r="B88" s="29">
        <v>3955</v>
      </c>
      <c r="C88" s="29" t="s">
        <v>270</v>
      </c>
      <c r="D88" s="29">
        <v>191718108</v>
      </c>
      <c r="E88" s="29">
        <v>0</v>
      </c>
      <c r="F88" s="29">
        <v>1030</v>
      </c>
      <c r="G88" s="29">
        <v>2764895</v>
      </c>
      <c r="H88" s="29">
        <v>1204773</v>
      </c>
      <c r="I88" s="29">
        <v>904</v>
      </c>
      <c r="J88" s="29">
        <v>1108613</v>
      </c>
      <c r="K88" s="29" t="s">
        <v>509</v>
      </c>
      <c r="M88" s="29">
        <v>7302</v>
      </c>
      <c r="N88" s="29" t="s">
        <v>270</v>
      </c>
      <c r="O88" s="29">
        <v>730200</v>
      </c>
      <c r="S88" s="29">
        <v>150</v>
      </c>
      <c r="T88" s="29" t="s">
        <v>510</v>
      </c>
      <c r="U88" s="29">
        <v>0</v>
      </c>
      <c r="V88" s="29" t="s">
        <v>511</v>
      </c>
      <c r="W88" s="29" t="s">
        <v>512</v>
      </c>
      <c r="X88" s="29" t="s">
        <v>283</v>
      </c>
    </row>
    <row r="89" spans="1:24" x14ac:dyDescent="0.25">
      <c r="A89" s="29" t="s">
        <v>129</v>
      </c>
      <c r="B89" s="29">
        <v>3955</v>
      </c>
      <c r="C89" s="29" t="s">
        <v>270</v>
      </c>
      <c r="D89" s="29">
        <v>191875522</v>
      </c>
      <c r="E89" s="29">
        <v>0</v>
      </c>
      <c r="F89" s="29">
        <v>1021</v>
      </c>
      <c r="G89" s="29">
        <v>2761977.85</v>
      </c>
      <c r="H89" s="29">
        <v>1202407.52</v>
      </c>
      <c r="I89" s="29">
        <v>909</v>
      </c>
      <c r="J89" s="29">
        <v>1108629</v>
      </c>
      <c r="K89" s="29" t="s">
        <v>514</v>
      </c>
      <c r="L89" s="175" t="s">
        <v>492</v>
      </c>
      <c r="M89" s="29">
        <v>7302</v>
      </c>
      <c r="N89" s="29" t="s">
        <v>270</v>
      </c>
      <c r="O89" s="29">
        <v>730200</v>
      </c>
      <c r="R89" s="29" t="s">
        <v>515</v>
      </c>
      <c r="S89" s="29">
        <v>115</v>
      </c>
      <c r="T89" s="29" t="s">
        <v>516</v>
      </c>
      <c r="U89" s="29">
        <v>0</v>
      </c>
      <c r="V89" s="29" t="s">
        <v>517</v>
      </c>
      <c r="W89" s="29" t="s">
        <v>518</v>
      </c>
      <c r="X89" s="29" t="s">
        <v>357</v>
      </c>
    </row>
    <row r="90" spans="1:24" x14ac:dyDescent="0.25">
      <c r="A90" s="29" t="s">
        <v>129</v>
      </c>
      <c r="B90" s="29">
        <v>3955</v>
      </c>
      <c r="C90" s="29" t="s">
        <v>270</v>
      </c>
      <c r="D90" s="29">
        <v>3042076</v>
      </c>
      <c r="E90" s="29">
        <v>0</v>
      </c>
      <c r="F90" s="29">
        <v>1030</v>
      </c>
      <c r="G90" s="29">
        <v>2761963.6170000001</v>
      </c>
      <c r="H90" s="29">
        <v>1202414.564</v>
      </c>
      <c r="I90" s="29">
        <v>901</v>
      </c>
      <c r="J90" s="29">
        <v>1108629</v>
      </c>
      <c r="K90" s="29" t="s">
        <v>514</v>
      </c>
      <c r="L90" s="175" t="s">
        <v>492</v>
      </c>
      <c r="M90" s="29">
        <v>7302</v>
      </c>
      <c r="N90" s="29" t="s">
        <v>270</v>
      </c>
      <c r="O90" s="29">
        <v>730200</v>
      </c>
      <c r="P90" s="29">
        <v>2761959.537</v>
      </c>
      <c r="Q90" s="29">
        <v>1202413.7</v>
      </c>
      <c r="S90" s="29">
        <v>115</v>
      </c>
      <c r="T90" s="29" t="s">
        <v>516</v>
      </c>
      <c r="U90" s="29">
        <v>0</v>
      </c>
      <c r="V90" s="29" t="s">
        <v>517</v>
      </c>
      <c r="W90" s="29" t="s">
        <v>519</v>
      </c>
      <c r="X90" s="29" t="s">
        <v>357</v>
      </c>
    </row>
    <row r="91" spans="1:24" x14ac:dyDescent="0.25">
      <c r="A91" s="29" t="s">
        <v>129</v>
      </c>
      <c r="B91" s="29">
        <v>3955</v>
      </c>
      <c r="C91" s="29" t="s">
        <v>270</v>
      </c>
      <c r="D91" s="29">
        <v>1211474</v>
      </c>
      <c r="E91" s="29">
        <v>0</v>
      </c>
      <c r="F91" s="29">
        <v>1060</v>
      </c>
      <c r="G91" s="29">
        <v>2761634.1940000001</v>
      </c>
      <c r="H91" s="29">
        <v>1203093.8489999999</v>
      </c>
      <c r="I91" s="29">
        <v>905</v>
      </c>
      <c r="J91" s="29">
        <v>1108670</v>
      </c>
      <c r="K91" s="29" t="s">
        <v>520</v>
      </c>
      <c r="L91" s="175" t="s">
        <v>521</v>
      </c>
      <c r="M91" s="29">
        <v>7302</v>
      </c>
      <c r="N91" s="29" t="s">
        <v>270</v>
      </c>
      <c r="O91" s="29">
        <v>730200</v>
      </c>
      <c r="R91" s="29" t="s">
        <v>1329</v>
      </c>
      <c r="S91" s="29">
        <v>115</v>
      </c>
      <c r="T91" s="29" t="s">
        <v>522</v>
      </c>
      <c r="U91" s="29">
        <v>0</v>
      </c>
      <c r="V91" s="29" t="s">
        <v>523</v>
      </c>
      <c r="W91" s="29" t="s">
        <v>524</v>
      </c>
      <c r="X91" s="29" t="s">
        <v>357</v>
      </c>
    </row>
    <row r="92" spans="1:24" x14ac:dyDescent="0.25">
      <c r="A92" s="29" t="s">
        <v>129</v>
      </c>
      <c r="B92" s="29">
        <v>3955</v>
      </c>
      <c r="C92" s="29" t="s">
        <v>270</v>
      </c>
      <c r="D92" s="29">
        <v>191922086</v>
      </c>
      <c r="E92" s="29">
        <v>0</v>
      </c>
      <c r="F92" s="29">
        <v>1060</v>
      </c>
      <c r="G92" s="29">
        <v>2761688</v>
      </c>
      <c r="H92" s="29">
        <v>1203025</v>
      </c>
      <c r="I92" s="29">
        <v>905</v>
      </c>
      <c r="J92" s="29">
        <v>1108670</v>
      </c>
      <c r="K92" s="29" t="s">
        <v>520</v>
      </c>
      <c r="L92" s="175" t="s">
        <v>521</v>
      </c>
      <c r="M92" s="29">
        <v>7302</v>
      </c>
      <c r="N92" s="29" t="s">
        <v>270</v>
      </c>
      <c r="O92" s="29">
        <v>730200</v>
      </c>
      <c r="R92" s="29" t="s">
        <v>525</v>
      </c>
      <c r="S92" s="29">
        <v>115</v>
      </c>
      <c r="T92" s="29" t="s">
        <v>522</v>
      </c>
      <c r="U92" s="29">
        <v>0</v>
      </c>
      <c r="V92" s="29" t="s">
        <v>523</v>
      </c>
      <c r="X92" s="29" t="s">
        <v>357</v>
      </c>
    </row>
    <row r="93" spans="1:24" x14ac:dyDescent="0.25">
      <c r="A93" s="29" t="s">
        <v>129</v>
      </c>
      <c r="B93" s="29">
        <v>3955</v>
      </c>
      <c r="C93" s="29" t="s">
        <v>270</v>
      </c>
      <c r="D93" s="29">
        <v>191406528</v>
      </c>
      <c r="E93" s="29">
        <v>1</v>
      </c>
      <c r="F93" s="29">
        <v>1060</v>
      </c>
      <c r="G93" s="29">
        <v>2762404.43</v>
      </c>
      <c r="H93" s="29">
        <v>1201625.3799999999</v>
      </c>
      <c r="I93" s="29">
        <v>909</v>
      </c>
      <c r="J93" s="29">
        <v>1108681</v>
      </c>
      <c r="K93" s="29" t="s">
        <v>281</v>
      </c>
      <c r="L93" s="175" t="s">
        <v>526</v>
      </c>
      <c r="M93" s="29">
        <v>7206</v>
      </c>
      <c r="N93" s="29" t="s">
        <v>527</v>
      </c>
      <c r="O93" s="29">
        <v>720600</v>
      </c>
      <c r="R93" s="29" t="s">
        <v>528</v>
      </c>
      <c r="S93" s="29">
        <v>115</v>
      </c>
      <c r="U93" s="29">
        <v>0</v>
      </c>
      <c r="V93" s="29" t="s">
        <v>529</v>
      </c>
      <c r="W93" s="29" t="s">
        <v>530</v>
      </c>
      <c r="X93" s="29" t="s">
        <v>283</v>
      </c>
    </row>
    <row r="94" spans="1:24" x14ac:dyDescent="0.25">
      <c r="A94" s="29" t="s">
        <v>129</v>
      </c>
      <c r="B94" s="29">
        <v>3955</v>
      </c>
      <c r="C94" s="29" t="s">
        <v>270</v>
      </c>
      <c r="D94" s="29">
        <v>191406524</v>
      </c>
      <c r="E94" s="29">
        <v>0</v>
      </c>
      <c r="F94" s="29">
        <v>1060</v>
      </c>
      <c r="G94" s="29">
        <v>2762412.9369999999</v>
      </c>
      <c r="H94" s="29">
        <v>1201630.4280000001</v>
      </c>
      <c r="I94" s="29">
        <v>905</v>
      </c>
      <c r="J94" s="29">
        <v>1108681</v>
      </c>
      <c r="K94" s="29" t="s">
        <v>281</v>
      </c>
      <c r="L94" s="175" t="s">
        <v>526</v>
      </c>
      <c r="M94" s="29">
        <v>7206</v>
      </c>
      <c r="N94" s="29" t="s">
        <v>527</v>
      </c>
      <c r="O94" s="29">
        <v>720600</v>
      </c>
      <c r="R94" s="29" t="s">
        <v>531</v>
      </c>
      <c r="S94" s="29">
        <v>150</v>
      </c>
      <c r="T94" s="29" t="s">
        <v>532</v>
      </c>
      <c r="U94" s="29">
        <v>0</v>
      </c>
      <c r="V94" s="29" t="s">
        <v>533</v>
      </c>
      <c r="W94" s="29" t="s">
        <v>534</v>
      </c>
      <c r="X94" s="29" t="s">
        <v>283</v>
      </c>
    </row>
    <row r="95" spans="1:24" x14ac:dyDescent="0.25">
      <c r="A95" s="29" t="s">
        <v>129</v>
      </c>
      <c r="B95" s="29">
        <v>3955</v>
      </c>
      <c r="C95" s="29" t="s">
        <v>270</v>
      </c>
      <c r="D95" s="29">
        <v>191342691</v>
      </c>
      <c r="E95" s="29">
        <v>0</v>
      </c>
      <c r="F95" s="29">
        <v>1040</v>
      </c>
      <c r="G95" s="29">
        <v>2762661</v>
      </c>
      <c r="H95" s="29">
        <v>1204110</v>
      </c>
      <c r="I95" s="29">
        <v>905</v>
      </c>
      <c r="J95" s="29">
        <v>1108688</v>
      </c>
      <c r="K95" s="29" t="s">
        <v>535</v>
      </c>
      <c r="M95" s="29">
        <v>7302</v>
      </c>
      <c r="N95" s="29" t="s">
        <v>270</v>
      </c>
      <c r="O95" s="29">
        <v>730200</v>
      </c>
      <c r="R95" s="29" t="s">
        <v>536</v>
      </c>
      <c r="S95" s="29">
        <v>115</v>
      </c>
      <c r="T95" s="29" t="s">
        <v>537</v>
      </c>
      <c r="U95" s="29">
        <v>0</v>
      </c>
      <c r="V95" s="29" t="s">
        <v>538</v>
      </c>
      <c r="X95" s="29" t="s">
        <v>283</v>
      </c>
    </row>
    <row r="96" spans="1:24" x14ac:dyDescent="0.25">
      <c r="A96" s="29" t="s">
        <v>129</v>
      </c>
      <c r="B96" s="29">
        <v>3955</v>
      </c>
      <c r="C96" s="29" t="s">
        <v>270</v>
      </c>
      <c r="D96" s="29">
        <v>9052825</v>
      </c>
      <c r="E96" s="29">
        <v>0</v>
      </c>
      <c r="F96" s="29">
        <v>1060</v>
      </c>
      <c r="G96" s="29">
        <v>2762984</v>
      </c>
      <c r="H96" s="29">
        <v>1204142</v>
      </c>
      <c r="I96" s="29">
        <v>905</v>
      </c>
      <c r="J96" s="29">
        <v>1108688</v>
      </c>
      <c r="K96" s="29" t="s">
        <v>535</v>
      </c>
      <c r="M96" s="29">
        <v>7302</v>
      </c>
      <c r="N96" s="29" t="s">
        <v>270</v>
      </c>
      <c r="O96" s="29">
        <v>730200</v>
      </c>
      <c r="R96" s="29" t="s">
        <v>539</v>
      </c>
      <c r="S96" s="29">
        <v>115</v>
      </c>
      <c r="T96" s="29" t="s">
        <v>540</v>
      </c>
      <c r="U96" s="29">
        <v>0</v>
      </c>
      <c r="V96" s="29" t="s">
        <v>541</v>
      </c>
      <c r="W96" s="29" t="s">
        <v>542</v>
      </c>
      <c r="X96" s="29" t="s">
        <v>283</v>
      </c>
    </row>
    <row r="97" spans="1:24" x14ac:dyDescent="0.25">
      <c r="A97" s="29" t="s">
        <v>129</v>
      </c>
      <c r="B97" s="29">
        <v>3955</v>
      </c>
      <c r="C97" s="29" t="s">
        <v>270</v>
      </c>
      <c r="D97" s="29">
        <v>101190830</v>
      </c>
      <c r="E97" s="29">
        <v>0</v>
      </c>
      <c r="F97" s="29">
        <v>1080</v>
      </c>
      <c r="G97" s="29">
        <v>2762989.659</v>
      </c>
      <c r="H97" s="29">
        <v>1204116.236</v>
      </c>
      <c r="I97" s="29">
        <v>905</v>
      </c>
      <c r="J97" s="29">
        <v>1108688</v>
      </c>
      <c r="K97" s="29" t="s">
        <v>535</v>
      </c>
      <c r="M97" s="29">
        <v>7302</v>
      </c>
      <c r="N97" s="29" t="s">
        <v>270</v>
      </c>
      <c r="O97" s="29">
        <v>730200</v>
      </c>
      <c r="R97" s="29" t="s">
        <v>543</v>
      </c>
      <c r="S97" s="29">
        <v>101</v>
      </c>
      <c r="T97" s="29" t="s">
        <v>540</v>
      </c>
      <c r="U97" s="29">
        <v>0</v>
      </c>
      <c r="V97" s="29" t="s">
        <v>541</v>
      </c>
      <c r="W97" s="29" t="s">
        <v>544</v>
      </c>
      <c r="X97" s="29" t="s">
        <v>283</v>
      </c>
    </row>
    <row r="98" spans="1:24" x14ac:dyDescent="0.25">
      <c r="A98" s="29" t="s">
        <v>129</v>
      </c>
      <c r="B98" s="29">
        <v>3988</v>
      </c>
      <c r="C98" s="29" t="s">
        <v>280</v>
      </c>
      <c r="D98" s="29">
        <v>191789232</v>
      </c>
      <c r="E98" s="29">
        <v>0</v>
      </c>
      <c r="F98" s="29">
        <v>1060</v>
      </c>
      <c r="G98" s="29">
        <v>2726095.858</v>
      </c>
      <c r="H98" s="29">
        <v>1174339.6329999999</v>
      </c>
      <c r="I98" s="29">
        <v>905</v>
      </c>
      <c r="J98" s="29">
        <v>2336718</v>
      </c>
      <c r="K98" s="29" t="s">
        <v>545</v>
      </c>
      <c r="M98" s="29">
        <v>7134</v>
      </c>
      <c r="N98" s="29" t="s">
        <v>314</v>
      </c>
      <c r="O98" s="29">
        <v>713400</v>
      </c>
      <c r="R98" s="29" t="s">
        <v>546</v>
      </c>
      <c r="S98" s="29">
        <v>115</v>
      </c>
      <c r="T98" s="29" t="s">
        <v>547</v>
      </c>
      <c r="U98" s="29">
        <v>0</v>
      </c>
      <c r="V98" s="29" t="s">
        <v>548</v>
      </c>
      <c r="W98" s="29" t="s">
        <v>549</v>
      </c>
      <c r="X98" s="29" t="s">
        <v>283</v>
      </c>
    </row>
    <row r="99" spans="1:24" x14ac:dyDescent="0.25">
      <c r="A99" s="29" t="s">
        <v>129</v>
      </c>
      <c r="B99" s="29">
        <v>3988</v>
      </c>
      <c r="C99" s="29" t="s">
        <v>280</v>
      </c>
      <c r="D99" s="29">
        <v>191797216</v>
      </c>
      <c r="E99" s="29">
        <v>0</v>
      </c>
      <c r="F99" s="29">
        <v>1060</v>
      </c>
      <c r="G99" s="29">
        <v>2726951.3390000002</v>
      </c>
      <c r="H99" s="29">
        <v>1174424.75</v>
      </c>
      <c r="I99" s="29">
        <v>904</v>
      </c>
      <c r="J99" s="29">
        <v>2336718</v>
      </c>
      <c r="K99" s="29" t="s">
        <v>545</v>
      </c>
      <c r="M99" s="29">
        <v>7134</v>
      </c>
      <c r="N99" s="29" t="s">
        <v>314</v>
      </c>
      <c r="O99" s="29">
        <v>713400</v>
      </c>
      <c r="R99" s="29" t="s">
        <v>550</v>
      </c>
      <c r="S99" s="29">
        <v>115</v>
      </c>
      <c r="T99" s="29" t="s">
        <v>547</v>
      </c>
      <c r="U99" s="29">
        <v>0</v>
      </c>
      <c r="V99" s="29" t="s">
        <v>548</v>
      </c>
      <c r="W99" s="29" t="s">
        <v>551</v>
      </c>
      <c r="X99" s="29" t="s">
        <v>283</v>
      </c>
    </row>
  </sheetData>
  <autoFilter ref="A5:X5" xr:uid="{00000000-0009-0000-0000-000006000000}"/>
  <mergeCells count="1">
    <mergeCell ref="G1:K1"/>
  </mergeCells>
  <hyperlinks>
    <hyperlink ref="G1" r:id="rId1" display="Siehe Anleitung" xr:uid="{00000000-0004-0000-0600-000000000000}"/>
    <hyperlink ref="G1:I1" r:id="rId2" display="Anleitung" xr:uid="{00000000-0004-0000-0600-000001000000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7030A0"/>
  </sheetPr>
  <dimension ref="A1:AD686"/>
  <sheetViews>
    <sheetView zoomScaleNormal="100" workbookViewId="0">
      <pane ySplit="5" topLeftCell="A6" activePane="bottomLeft" state="frozen"/>
      <selection pane="bottomLeft"/>
    </sheetView>
  </sheetViews>
  <sheetFormatPr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40.625" style="29" bestFit="1" customWidth="1"/>
    <col min="12" max="12" width="28.125" style="29" customWidth="1"/>
    <col min="13" max="16384" width="10.625" style="29"/>
  </cols>
  <sheetData>
    <row r="1" spans="1:30" s="207" customFormat="1" ht="21.95" customHeight="1" x14ac:dyDescent="0.2">
      <c r="A1" s="205" t="s">
        <v>296</v>
      </c>
      <c r="B1" s="206"/>
      <c r="C1" s="206"/>
      <c r="E1" s="208"/>
      <c r="L1" s="207" t="s">
        <v>1525</v>
      </c>
    </row>
    <row r="2" spans="1:30" s="209" customFormat="1" ht="65.099999999999994" customHeight="1" x14ac:dyDescent="0.2">
      <c r="A2" s="265" t="s">
        <v>557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30" x14ac:dyDescent="0.25">
      <c r="A3" s="29" t="s">
        <v>558</v>
      </c>
      <c r="B3" s="176"/>
      <c r="C3" s="176"/>
      <c r="D3" s="254" t="s">
        <v>166</v>
      </c>
      <c r="E3" s="254"/>
      <c r="F3" s="254"/>
      <c r="G3" s="254"/>
      <c r="H3" s="254"/>
      <c r="I3" s="254"/>
      <c r="J3" s="254"/>
      <c r="K3" s="254"/>
      <c r="L3" s="254"/>
      <c r="M3" s="244"/>
    </row>
    <row r="5" spans="1:30" s="210" customFormat="1" x14ac:dyDescent="0.25">
      <c r="A5" s="177" t="s">
        <v>22</v>
      </c>
      <c r="B5" s="177" t="s">
        <v>24</v>
      </c>
      <c r="C5" s="177" t="s">
        <v>26</v>
      </c>
      <c r="D5" s="177" t="s">
        <v>28</v>
      </c>
      <c r="E5" s="161" t="s">
        <v>32</v>
      </c>
      <c r="F5" s="161" t="s">
        <v>33</v>
      </c>
      <c r="G5" s="161" t="s">
        <v>39</v>
      </c>
      <c r="H5" s="161" t="s">
        <v>88</v>
      </c>
      <c r="I5" s="161" t="s">
        <v>286</v>
      </c>
      <c r="J5" s="161" t="s">
        <v>287</v>
      </c>
      <c r="K5" s="161" t="s">
        <v>90</v>
      </c>
      <c r="L5" s="161" t="s">
        <v>92</v>
      </c>
    </row>
    <row r="6" spans="1:30" s="211" customFormat="1" x14ac:dyDescent="0.25">
      <c r="A6" s="211" t="s">
        <v>129</v>
      </c>
      <c r="B6" s="211">
        <v>3506</v>
      </c>
      <c r="C6" s="211" t="s">
        <v>183</v>
      </c>
      <c r="D6" s="211">
        <v>1170395</v>
      </c>
      <c r="E6" s="211">
        <v>1020</v>
      </c>
      <c r="F6" s="211">
        <v>1121</v>
      </c>
      <c r="G6" s="211">
        <v>1004</v>
      </c>
      <c r="I6" s="211" t="s">
        <v>1527</v>
      </c>
      <c r="J6" s="212" t="s">
        <v>552</v>
      </c>
      <c r="K6" s="211" t="s">
        <v>554</v>
      </c>
      <c r="L6" s="211" t="s">
        <v>1410</v>
      </c>
      <c r="AD6" s="213"/>
    </row>
    <row r="7" spans="1:30" s="211" customFormat="1" x14ac:dyDescent="0.25">
      <c r="A7" s="211" t="s">
        <v>129</v>
      </c>
      <c r="B7" s="211">
        <v>3506</v>
      </c>
      <c r="C7" s="211" t="s">
        <v>183</v>
      </c>
      <c r="D7" s="211">
        <v>1170396</v>
      </c>
      <c r="E7" s="211">
        <v>1020</v>
      </c>
      <c r="F7" s="211">
        <v>1121</v>
      </c>
      <c r="G7" s="211">
        <v>1004</v>
      </c>
      <c r="I7" s="211" t="s">
        <v>1528</v>
      </c>
      <c r="J7" s="212" t="s">
        <v>552</v>
      </c>
      <c r="K7" s="211" t="s">
        <v>288</v>
      </c>
      <c r="L7" s="211" t="s">
        <v>1339</v>
      </c>
      <c r="AD7" s="213"/>
    </row>
    <row r="8" spans="1:30" s="211" customFormat="1" x14ac:dyDescent="0.25">
      <c r="A8" s="211" t="s">
        <v>129</v>
      </c>
      <c r="B8" s="211">
        <v>3506</v>
      </c>
      <c r="C8" s="211" t="s">
        <v>183</v>
      </c>
      <c r="D8" s="211">
        <v>1170638</v>
      </c>
      <c r="E8" s="211">
        <v>1040</v>
      </c>
      <c r="G8" s="211">
        <v>1004</v>
      </c>
      <c r="I8" s="211" t="s">
        <v>1529</v>
      </c>
      <c r="J8" s="212" t="s">
        <v>552</v>
      </c>
      <c r="K8" s="211" t="s">
        <v>288</v>
      </c>
      <c r="L8" s="211" t="s">
        <v>1092</v>
      </c>
      <c r="AD8" s="213"/>
    </row>
    <row r="9" spans="1:30" s="211" customFormat="1" x14ac:dyDescent="0.25">
      <c r="A9" s="211" t="s">
        <v>129</v>
      </c>
      <c r="B9" s="211">
        <v>3506</v>
      </c>
      <c r="C9" s="211" t="s">
        <v>183</v>
      </c>
      <c r="D9" s="211">
        <v>1171196</v>
      </c>
      <c r="E9" s="211">
        <v>1020</v>
      </c>
      <c r="F9" s="211">
        <v>1121</v>
      </c>
      <c r="G9" s="211">
        <v>1004</v>
      </c>
      <c r="I9" s="211" t="s">
        <v>1530</v>
      </c>
      <c r="J9" s="212" t="s">
        <v>552</v>
      </c>
      <c r="K9" s="211" t="s">
        <v>288</v>
      </c>
      <c r="L9" s="211" t="s">
        <v>1306</v>
      </c>
      <c r="AD9" s="213"/>
    </row>
    <row r="10" spans="1:30" s="211" customFormat="1" x14ac:dyDescent="0.25">
      <c r="A10" s="211" t="s">
        <v>129</v>
      </c>
      <c r="B10" s="211">
        <v>3506</v>
      </c>
      <c r="C10" s="211" t="s">
        <v>183</v>
      </c>
      <c r="D10" s="211">
        <v>1171465</v>
      </c>
      <c r="E10" s="211">
        <v>1040</v>
      </c>
      <c r="G10" s="211">
        <v>1004</v>
      </c>
      <c r="I10" s="211" t="s">
        <v>1531</v>
      </c>
      <c r="J10" s="212" t="s">
        <v>552</v>
      </c>
      <c r="K10" s="211" t="s">
        <v>553</v>
      </c>
      <c r="L10" s="211" t="s">
        <v>1093</v>
      </c>
      <c r="AD10" s="213"/>
    </row>
    <row r="11" spans="1:30" s="211" customFormat="1" x14ac:dyDescent="0.25">
      <c r="A11" s="211" t="s">
        <v>129</v>
      </c>
      <c r="B11" s="211">
        <v>3506</v>
      </c>
      <c r="C11" s="211" t="s">
        <v>183</v>
      </c>
      <c r="D11" s="211">
        <v>1171530</v>
      </c>
      <c r="E11" s="211">
        <v>1020</v>
      </c>
      <c r="F11" s="211">
        <v>1110</v>
      </c>
      <c r="G11" s="211">
        <v>1004</v>
      </c>
      <c r="I11" s="211" t="s">
        <v>1532</v>
      </c>
      <c r="J11" s="212" t="s">
        <v>552</v>
      </c>
      <c r="K11" s="211" t="s">
        <v>553</v>
      </c>
      <c r="L11" s="211" t="s">
        <v>1094</v>
      </c>
      <c r="AD11" s="213"/>
    </row>
    <row r="12" spans="1:30" s="211" customFormat="1" x14ac:dyDescent="0.25">
      <c r="A12" s="211" t="s">
        <v>129</v>
      </c>
      <c r="B12" s="211">
        <v>3506</v>
      </c>
      <c r="C12" s="211" t="s">
        <v>183</v>
      </c>
      <c r="D12" s="211">
        <v>1171566</v>
      </c>
      <c r="E12" s="211">
        <v>1020</v>
      </c>
      <c r="F12" s="211">
        <v>1110</v>
      </c>
      <c r="G12" s="211">
        <v>1004</v>
      </c>
      <c r="I12" s="211" t="s">
        <v>1533</v>
      </c>
      <c r="J12" s="212" t="s">
        <v>552</v>
      </c>
      <c r="K12" s="211" t="s">
        <v>553</v>
      </c>
      <c r="L12" s="211" t="s">
        <v>974</v>
      </c>
      <c r="AD12" s="213"/>
    </row>
    <row r="13" spans="1:30" s="211" customFormat="1" x14ac:dyDescent="0.25">
      <c r="A13" s="211" t="s">
        <v>129</v>
      </c>
      <c r="B13" s="211">
        <v>3506</v>
      </c>
      <c r="C13" s="211" t="s">
        <v>183</v>
      </c>
      <c r="D13" s="211">
        <v>1171574</v>
      </c>
      <c r="E13" s="211">
        <v>1020</v>
      </c>
      <c r="F13" s="211">
        <v>1121</v>
      </c>
      <c r="G13" s="211">
        <v>1004</v>
      </c>
      <c r="I13" s="211" t="s">
        <v>1534</v>
      </c>
      <c r="J13" s="212" t="s">
        <v>552</v>
      </c>
      <c r="K13" s="211" t="s">
        <v>553</v>
      </c>
      <c r="L13" s="211" t="s">
        <v>975</v>
      </c>
      <c r="AD13" s="213"/>
    </row>
    <row r="14" spans="1:30" s="211" customFormat="1" x14ac:dyDescent="0.25">
      <c r="A14" s="211" t="s">
        <v>129</v>
      </c>
      <c r="B14" s="211">
        <v>3506</v>
      </c>
      <c r="C14" s="211" t="s">
        <v>183</v>
      </c>
      <c r="D14" s="211">
        <v>3076540</v>
      </c>
      <c r="E14" s="211">
        <v>1020</v>
      </c>
      <c r="F14" s="211">
        <v>1110</v>
      </c>
      <c r="G14" s="211">
        <v>1004</v>
      </c>
      <c r="I14" s="211" t="s">
        <v>1535</v>
      </c>
      <c r="J14" s="212" t="s">
        <v>552</v>
      </c>
      <c r="K14" s="211" t="s">
        <v>553</v>
      </c>
      <c r="L14" s="211" t="s">
        <v>976</v>
      </c>
      <c r="AD14" s="213"/>
    </row>
    <row r="15" spans="1:30" s="211" customFormat="1" x14ac:dyDescent="0.25">
      <c r="A15" s="211" t="s">
        <v>129</v>
      </c>
      <c r="B15" s="211">
        <v>3506</v>
      </c>
      <c r="C15" s="211" t="s">
        <v>183</v>
      </c>
      <c r="D15" s="211">
        <v>9030752</v>
      </c>
      <c r="E15" s="211">
        <v>1060</v>
      </c>
      <c r="G15" s="211">
        <v>1004</v>
      </c>
      <c r="I15" s="211" t="s">
        <v>1536</v>
      </c>
      <c r="J15" s="212" t="s">
        <v>552</v>
      </c>
      <c r="K15" s="211" t="s">
        <v>288</v>
      </c>
      <c r="L15" s="211" t="s">
        <v>1307</v>
      </c>
      <c r="AD15" s="213"/>
    </row>
    <row r="16" spans="1:30" s="211" customFormat="1" x14ac:dyDescent="0.25">
      <c r="A16" s="211" t="s">
        <v>129</v>
      </c>
      <c r="B16" s="211">
        <v>3506</v>
      </c>
      <c r="C16" s="211" t="s">
        <v>183</v>
      </c>
      <c r="D16" s="211">
        <v>190468228</v>
      </c>
      <c r="E16" s="211">
        <v>1060</v>
      </c>
      <c r="F16" s="211">
        <v>1271</v>
      </c>
      <c r="G16" s="211">
        <v>1004</v>
      </c>
      <c r="I16" s="211" t="s">
        <v>1537</v>
      </c>
      <c r="J16" s="212" t="s">
        <v>552</v>
      </c>
      <c r="K16" s="211" t="s">
        <v>553</v>
      </c>
      <c r="L16" s="211" t="s">
        <v>977</v>
      </c>
      <c r="AD16" s="213"/>
    </row>
    <row r="17" spans="1:30" s="211" customFormat="1" x14ac:dyDescent="0.25">
      <c r="A17" s="211" t="s">
        <v>129</v>
      </c>
      <c r="B17" s="211">
        <v>3506</v>
      </c>
      <c r="C17" s="211" t="s">
        <v>183</v>
      </c>
      <c r="D17" s="211">
        <v>191679531</v>
      </c>
      <c r="E17" s="211">
        <v>1060</v>
      </c>
      <c r="F17" s="211">
        <v>1274</v>
      </c>
      <c r="G17" s="211">
        <v>1004</v>
      </c>
      <c r="I17" s="211" t="s">
        <v>1538</v>
      </c>
      <c r="J17" s="212" t="s">
        <v>552</v>
      </c>
      <c r="K17" s="211" t="s">
        <v>288</v>
      </c>
      <c r="L17" s="211" t="s">
        <v>969</v>
      </c>
      <c r="AD17" s="213"/>
    </row>
    <row r="18" spans="1:30" s="211" customFormat="1" x14ac:dyDescent="0.25">
      <c r="A18" s="211" t="s">
        <v>129</v>
      </c>
      <c r="B18" s="211">
        <v>3506</v>
      </c>
      <c r="C18" s="211" t="s">
        <v>183</v>
      </c>
      <c r="D18" s="211">
        <v>191747160</v>
      </c>
      <c r="E18" s="211">
        <v>1020</v>
      </c>
      <c r="F18" s="211">
        <v>1110</v>
      </c>
      <c r="G18" s="211">
        <v>1004</v>
      </c>
      <c r="I18" s="211" t="s">
        <v>1539</v>
      </c>
      <c r="J18" s="212" t="s">
        <v>552</v>
      </c>
      <c r="K18" s="211" t="s">
        <v>290</v>
      </c>
      <c r="L18" s="211" t="s">
        <v>589</v>
      </c>
      <c r="AD18" s="213"/>
    </row>
    <row r="19" spans="1:30" s="211" customFormat="1" x14ac:dyDescent="0.25">
      <c r="A19" s="211" t="s">
        <v>129</v>
      </c>
      <c r="B19" s="211">
        <v>3506</v>
      </c>
      <c r="C19" s="211" t="s">
        <v>183</v>
      </c>
      <c r="D19" s="211">
        <v>191747172</v>
      </c>
      <c r="E19" s="211">
        <v>1020</v>
      </c>
      <c r="F19" s="211">
        <v>1110</v>
      </c>
      <c r="G19" s="211">
        <v>1004</v>
      </c>
      <c r="I19" s="211" t="s">
        <v>1540</v>
      </c>
      <c r="J19" s="212" t="s">
        <v>552</v>
      </c>
      <c r="K19" s="211" t="s">
        <v>290</v>
      </c>
      <c r="L19" s="211" t="s">
        <v>589</v>
      </c>
      <c r="AD19" s="213"/>
    </row>
    <row r="20" spans="1:30" s="211" customFormat="1" x14ac:dyDescent="0.25">
      <c r="A20" s="211" t="s">
        <v>129</v>
      </c>
      <c r="B20" s="211">
        <v>3506</v>
      </c>
      <c r="C20" s="211" t="s">
        <v>183</v>
      </c>
      <c r="D20" s="211">
        <v>191884845</v>
      </c>
      <c r="E20" s="211">
        <v>1080</v>
      </c>
      <c r="F20" s="211">
        <v>1242</v>
      </c>
      <c r="G20" s="211">
        <v>1004</v>
      </c>
      <c r="I20" s="211" t="s">
        <v>1541</v>
      </c>
      <c r="J20" s="212" t="s">
        <v>552</v>
      </c>
      <c r="K20" s="211" t="s">
        <v>553</v>
      </c>
      <c r="L20" s="211" t="s">
        <v>978</v>
      </c>
      <c r="AD20" s="213"/>
    </row>
    <row r="21" spans="1:30" s="211" customFormat="1" x14ac:dyDescent="0.25">
      <c r="A21" s="211" t="s">
        <v>129</v>
      </c>
      <c r="B21" s="211">
        <v>3543</v>
      </c>
      <c r="C21" s="211" t="s">
        <v>187</v>
      </c>
      <c r="D21" s="211">
        <v>3076847</v>
      </c>
      <c r="E21" s="211">
        <v>1020</v>
      </c>
      <c r="F21" s="211">
        <v>1110</v>
      </c>
      <c r="G21" s="211">
        <v>1004</v>
      </c>
      <c r="I21" s="211" t="s">
        <v>1542</v>
      </c>
      <c r="J21" s="212" t="s">
        <v>552</v>
      </c>
      <c r="K21" s="211" t="s">
        <v>290</v>
      </c>
      <c r="L21" s="211" t="s">
        <v>1168</v>
      </c>
      <c r="AD21" s="213"/>
    </row>
    <row r="22" spans="1:30" s="211" customFormat="1" x14ac:dyDescent="0.25">
      <c r="A22" s="211" t="s">
        <v>129</v>
      </c>
      <c r="B22" s="211">
        <v>3543</v>
      </c>
      <c r="C22" s="211" t="s">
        <v>187</v>
      </c>
      <c r="D22" s="211">
        <v>3076851</v>
      </c>
      <c r="E22" s="211">
        <v>1030</v>
      </c>
      <c r="F22" s="211">
        <v>1110</v>
      </c>
      <c r="G22" s="211">
        <v>1004</v>
      </c>
      <c r="I22" s="211" t="s">
        <v>1543</v>
      </c>
      <c r="J22" s="212" t="s">
        <v>552</v>
      </c>
      <c r="K22" s="211" t="s">
        <v>290</v>
      </c>
      <c r="L22" s="211" t="s">
        <v>1169</v>
      </c>
      <c r="AD22" s="213"/>
    </row>
    <row r="23" spans="1:30" s="211" customFormat="1" x14ac:dyDescent="0.25">
      <c r="A23" s="211" t="s">
        <v>129</v>
      </c>
      <c r="B23" s="211">
        <v>3543</v>
      </c>
      <c r="C23" s="211" t="s">
        <v>187</v>
      </c>
      <c r="D23" s="211">
        <v>191956371</v>
      </c>
      <c r="E23" s="211">
        <v>1020</v>
      </c>
      <c r="F23" s="211">
        <v>1110</v>
      </c>
      <c r="G23" s="211">
        <v>1004</v>
      </c>
      <c r="I23" s="211" t="s">
        <v>1544</v>
      </c>
      <c r="J23" s="212" t="s">
        <v>552</v>
      </c>
      <c r="K23" s="211" t="s">
        <v>288</v>
      </c>
      <c r="L23" s="211" t="s">
        <v>592</v>
      </c>
      <c r="AD23" s="213"/>
    </row>
    <row r="24" spans="1:30" s="211" customFormat="1" x14ac:dyDescent="0.25">
      <c r="A24" s="211" t="s">
        <v>129</v>
      </c>
      <c r="B24" s="211">
        <v>3543</v>
      </c>
      <c r="C24" s="211" t="s">
        <v>187</v>
      </c>
      <c r="D24" s="211">
        <v>191963798</v>
      </c>
      <c r="E24" s="211">
        <v>1060</v>
      </c>
      <c r="F24" s="211">
        <v>1271</v>
      </c>
      <c r="G24" s="211">
        <v>1004</v>
      </c>
      <c r="I24" s="211" t="s">
        <v>1545</v>
      </c>
      <c r="J24" s="212" t="s">
        <v>552</v>
      </c>
      <c r="K24" s="211" t="s">
        <v>288</v>
      </c>
      <c r="L24" s="211" t="s">
        <v>866</v>
      </c>
      <c r="AD24" s="213"/>
    </row>
    <row r="25" spans="1:30" s="211" customFormat="1" x14ac:dyDescent="0.25">
      <c r="A25" s="211" t="s">
        <v>129</v>
      </c>
      <c r="B25" s="211">
        <v>3543</v>
      </c>
      <c r="C25" s="211" t="s">
        <v>187</v>
      </c>
      <c r="D25" s="211">
        <v>192037632</v>
      </c>
      <c r="E25" s="211">
        <v>1060</v>
      </c>
      <c r="F25" s="211">
        <v>1274</v>
      </c>
      <c r="G25" s="211">
        <v>1004</v>
      </c>
      <c r="I25" s="211" t="s">
        <v>1546</v>
      </c>
      <c r="J25" s="212" t="s">
        <v>552</v>
      </c>
      <c r="K25" s="211" t="s">
        <v>288</v>
      </c>
      <c r="L25" s="211" t="s">
        <v>1441</v>
      </c>
      <c r="AD25" s="213"/>
    </row>
    <row r="26" spans="1:30" s="211" customFormat="1" x14ac:dyDescent="0.25">
      <c r="A26" s="211" t="s">
        <v>129</v>
      </c>
      <c r="B26" s="211">
        <v>3551</v>
      </c>
      <c r="C26" s="211" t="s">
        <v>189</v>
      </c>
      <c r="D26" s="211">
        <v>1174616</v>
      </c>
      <c r="E26" s="211">
        <v>1020</v>
      </c>
      <c r="F26" s="211">
        <v>1110</v>
      </c>
      <c r="G26" s="211">
        <v>1004</v>
      </c>
      <c r="I26" s="211" t="s">
        <v>1547</v>
      </c>
      <c r="J26" s="212" t="s">
        <v>552</v>
      </c>
      <c r="K26" s="211" t="s">
        <v>288</v>
      </c>
      <c r="L26" s="211" t="s">
        <v>867</v>
      </c>
      <c r="AD26" s="213"/>
    </row>
    <row r="27" spans="1:30" s="211" customFormat="1" x14ac:dyDescent="0.25">
      <c r="A27" s="211" t="s">
        <v>129</v>
      </c>
      <c r="B27" s="211">
        <v>3551</v>
      </c>
      <c r="C27" s="211" t="s">
        <v>189</v>
      </c>
      <c r="D27" s="211">
        <v>191967156</v>
      </c>
      <c r="E27" s="211">
        <v>1060</v>
      </c>
      <c r="F27" s="211">
        <v>1252</v>
      </c>
      <c r="G27" s="211">
        <v>1004</v>
      </c>
      <c r="I27" s="211" t="s">
        <v>1548</v>
      </c>
      <c r="J27" s="212" t="s">
        <v>552</v>
      </c>
      <c r="K27" s="211" t="s">
        <v>553</v>
      </c>
      <c r="L27" s="211" t="s">
        <v>640</v>
      </c>
      <c r="AD27" s="213"/>
    </row>
    <row r="28" spans="1:30" s="211" customFormat="1" x14ac:dyDescent="0.25">
      <c r="A28" s="211" t="s">
        <v>129</v>
      </c>
      <c r="B28" s="211">
        <v>3551</v>
      </c>
      <c r="C28" s="211" t="s">
        <v>189</v>
      </c>
      <c r="D28" s="211">
        <v>191967159</v>
      </c>
      <c r="E28" s="211">
        <v>1060</v>
      </c>
      <c r="F28" s="211">
        <v>1242</v>
      </c>
      <c r="G28" s="211">
        <v>1004</v>
      </c>
      <c r="I28" s="211" t="s">
        <v>1549</v>
      </c>
      <c r="J28" s="212" t="s">
        <v>552</v>
      </c>
      <c r="K28" s="211" t="s">
        <v>553</v>
      </c>
      <c r="L28" s="211" t="s">
        <v>641</v>
      </c>
      <c r="AD28" s="213"/>
    </row>
    <row r="29" spans="1:30" s="211" customFormat="1" x14ac:dyDescent="0.25">
      <c r="A29" s="211" t="s">
        <v>129</v>
      </c>
      <c r="B29" s="211">
        <v>3551</v>
      </c>
      <c r="C29" s="211" t="s">
        <v>189</v>
      </c>
      <c r="D29" s="211">
        <v>191967166</v>
      </c>
      <c r="E29" s="211">
        <v>1060</v>
      </c>
      <c r="F29" s="211">
        <v>1271</v>
      </c>
      <c r="G29" s="211">
        <v>1004</v>
      </c>
      <c r="I29" s="211" t="s">
        <v>1550</v>
      </c>
      <c r="J29" s="212" t="s">
        <v>552</v>
      </c>
      <c r="K29" s="211" t="s">
        <v>553</v>
      </c>
      <c r="L29" s="211" t="s">
        <v>642</v>
      </c>
      <c r="AD29" s="213"/>
    </row>
    <row r="30" spans="1:30" s="211" customFormat="1" x14ac:dyDescent="0.25">
      <c r="A30" s="211" t="s">
        <v>129</v>
      </c>
      <c r="B30" s="211">
        <v>3551</v>
      </c>
      <c r="C30" s="211" t="s">
        <v>189</v>
      </c>
      <c r="D30" s="211">
        <v>191967187</v>
      </c>
      <c r="E30" s="211">
        <v>1060</v>
      </c>
      <c r="F30" s="211">
        <v>1271</v>
      </c>
      <c r="G30" s="211">
        <v>1004</v>
      </c>
      <c r="I30" s="211" t="s">
        <v>1551</v>
      </c>
      <c r="J30" s="212" t="s">
        <v>552</v>
      </c>
      <c r="K30" s="211" t="s">
        <v>553</v>
      </c>
      <c r="L30" s="211" t="s">
        <v>643</v>
      </c>
      <c r="AD30" s="213"/>
    </row>
    <row r="31" spans="1:30" s="211" customFormat="1" x14ac:dyDescent="0.25">
      <c r="A31" s="211" t="s">
        <v>129</v>
      </c>
      <c r="B31" s="211">
        <v>3551</v>
      </c>
      <c r="C31" s="211" t="s">
        <v>189</v>
      </c>
      <c r="D31" s="211">
        <v>191967195</v>
      </c>
      <c r="E31" s="211">
        <v>1060</v>
      </c>
      <c r="G31" s="211">
        <v>1004</v>
      </c>
      <c r="I31" s="211" t="s">
        <v>1552</v>
      </c>
      <c r="J31" s="212" t="s">
        <v>552</v>
      </c>
      <c r="K31" s="211" t="s">
        <v>288</v>
      </c>
      <c r="L31" s="211" t="s">
        <v>1185</v>
      </c>
      <c r="AD31" s="213"/>
    </row>
    <row r="32" spans="1:30" s="211" customFormat="1" x14ac:dyDescent="0.25">
      <c r="A32" s="211" t="s">
        <v>129</v>
      </c>
      <c r="B32" s="211">
        <v>3551</v>
      </c>
      <c r="C32" s="211" t="s">
        <v>189</v>
      </c>
      <c r="D32" s="211">
        <v>191967326</v>
      </c>
      <c r="E32" s="211">
        <v>1060</v>
      </c>
      <c r="F32" s="211">
        <v>1252</v>
      </c>
      <c r="G32" s="211">
        <v>1004</v>
      </c>
      <c r="I32" s="211" t="s">
        <v>1553</v>
      </c>
      <c r="J32" s="212" t="s">
        <v>552</v>
      </c>
      <c r="K32" s="211" t="s">
        <v>288</v>
      </c>
      <c r="L32" s="211" t="s">
        <v>1147</v>
      </c>
      <c r="AD32" s="213"/>
    </row>
    <row r="33" spans="1:30" s="211" customFormat="1" x14ac:dyDescent="0.25">
      <c r="A33" s="211" t="s">
        <v>129</v>
      </c>
      <c r="B33" s="211">
        <v>3551</v>
      </c>
      <c r="C33" s="211" t="s">
        <v>189</v>
      </c>
      <c r="D33" s="211">
        <v>191967810</v>
      </c>
      <c r="E33" s="211">
        <v>1060</v>
      </c>
      <c r="F33" s="211">
        <v>1252</v>
      </c>
      <c r="G33" s="211">
        <v>1004</v>
      </c>
      <c r="I33" s="211" t="s">
        <v>1554</v>
      </c>
      <c r="J33" s="212" t="s">
        <v>552</v>
      </c>
      <c r="K33" s="211" t="s">
        <v>553</v>
      </c>
      <c r="L33" s="211" t="s">
        <v>644</v>
      </c>
      <c r="AD33" s="213"/>
    </row>
    <row r="34" spans="1:30" s="211" customFormat="1" x14ac:dyDescent="0.25">
      <c r="A34" s="211" t="s">
        <v>129</v>
      </c>
      <c r="B34" s="211">
        <v>3551</v>
      </c>
      <c r="C34" s="211" t="s">
        <v>189</v>
      </c>
      <c r="D34" s="211">
        <v>191967856</v>
      </c>
      <c r="E34" s="211">
        <v>1060</v>
      </c>
      <c r="F34" s="211">
        <v>1271</v>
      </c>
      <c r="G34" s="211">
        <v>1004</v>
      </c>
      <c r="I34" s="211" t="s">
        <v>1555</v>
      </c>
      <c r="J34" s="212" t="s">
        <v>552</v>
      </c>
      <c r="K34" s="211" t="s">
        <v>553</v>
      </c>
      <c r="L34" s="211" t="s">
        <v>645</v>
      </c>
      <c r="AD34" s="213"/>
    </row>
    <row r="35" spans="1:30" s="211" customFormat="1" x14ac:dyDescent="0.25">
      <c r="A35" s="211" t="s">
        <v>129</v>
      </c>
      <c r="B35" s="211">
        <v>3551</v>
      </c>
      <c r="C35" s="211" t="s">
        <v>189</v>
      </c>
      <c r="D35" s="211">
        <v>191967858</v>
      </c>
      <c r="E35" s="211">
        <v>1060</v>
      </c>
      <c r="F35" s="211">
        <v>1252</v>
      </c>
      <c r="G35" s="211">
        <v>1004</v>
      </c>
      <c r="I35" s="211" t="s">
        <v>1556</v>
      </c>
      <c r="J35" s="212" t="s">
        <v>552</v>
      </c>
      <c r="K35" s="211" t="s">
        <v>553</v>
      </c>
      <c r="L35" s="211" t="s">
        <v>645</v>
      </c>
      <c r="AD35" s="213"/>
    </row>
    <row r="36" spans="1:30" s="211" customFormat="1" x14ac:dyDescent="0.25">
      <c r="A36" s="211" t="s">
        <v>129</v>
      </c>
      <c r="B36" s="211">
        <v>3551</v>
      </c>
      <c r="C36" s="211" t="s">
        <v>189</v>
      </c>
      <c r="D36" s="211">
        <v>191967864</v>
      </c>
      <c r="E36" s="211">
        <v>1060</v>
      </c>
      <c r="F36" s="211">
        <v>1271</v>
      </c>
      <c r="G36" s="211">
        <v>1004</v>
      </c>
      <c r="I36" s="211" t="s">
        <v>1557</v>
      </c>
      <c r="J36" s="212" t="s">
        <v>552</v>
      </c>
      <c r="K36" s="211" t="s">
        <v>290</v>
      </c>
      <c r="L36" s="211" t="s">
        <v>588</v>
      </c>
      <c r="AD36" s="213"/>
    </row>
    <row r="37" spans="1:30" s="211" customFormat="1" x14ac:dyDescent="0.25">
      <c r="A37" s="211" t="s">
        <v>129</v>
      </c>
      <c r="B37" s="211">
        <v>3551</v>
      </c>
      <c r="C37" s="211" t="s">
        <v>189</v>
      </c>
      <c r="D37" s="211">
        <v>191967866</v>
      </c>
      <c r="E37" s="211">
        <v>1060</v>
      </c>
      <c r="F37" s="211">
        <v>1252</v>
      </c>
      <c r="G37" s="211">
        <v>1004</v>
      </c>
      <c r="I37" s="211" t="s">
        <v>1558</v>
      </c>
      <c r="J37" s="212" t="s">
        <v>552</v>
      </c>
      <c r="K37" s="211" t="s">
        <v>288</v>
      </c>
      <c r="L37" s="211" t="s">
        <v>593</v>
      </c>
      <c r="AD37" s="213"/>
    </row>
    <row r="38" spans="1:30" s="211" customFormat="1" x14ac:dyDescent="0.25">
      <c r="A38" s="211" t="s">
        <v>129</v>
      </c>
      <c r="B38" s="211">
        <v>3551</v>
      </c>
      <c r="C38" s="211" t="s">
        <v>189</v>
      </c>
      <c r="D38" s="211">
        <v>191967867</v>
      </c>
      <c r="E38" s="211">
        <v>1060</v>
      </c>
      <c r="F38" s="211">
        <v>1271</v>
      </c>
      <c r="G38" s="211">
        <v>1004</v>
      </c>
      <c r="I38" s="211" t="s">
        <v>1559</v>
      </c>
      <c r="J38" s="212" t="s">
        <v>552</v>
      </c>
      <c r="K38" s="211" t="s">
        <v>290</v>
      </c>
      <c r="L38" s="211" t="s">
        <v>588</v>
      </c>
      <c r="AD38" s="213"/>
    </row>
    <row r="39" spans="1:30" s="211" customFormat="1" x14ac:dyDescent="0.25">
      <c r="A39" s="211" t="s">
        <v>129</v>
      </c>
      <c r="B39" s="211">
        <v>3551</v>
      </c>
      <c r="C39" s="211" t="s">
        <v>189</v>
      </c>
      <c r="D39" s="211">
        <v>191967886</v>
      </c>
      <c r="E39" s="211">
        <v>1060</v>
      </c>
      <c r="F39" s="211">
        <v>1271</v>
      </c>
      <c r="G39" s="211">
        <v>1004</v>
      </c>
      <c r="I39" s="211" t="s">
        <v>1560</v>
      </c>
      <c r="J39" s="212" t="s">
        <v>552</v>
      </c>
      <c r="K39" s="211" t="s">
        <v>553</v>
      </c>
      <c r="L39" s="211" t="s">
        <v>646</v>
      </c>
      <c r="AD39" s="213"/>
    </row>
    <row r="40" spans="1:30" s="211" customFormat="1" x14ac:dyDescent="0.25">
      <c r="A40" s="211" t="s">
        <v>129</v>
      </c>
      <c r="B40" s="211">
        <v>3551</v>
      </c>
      <c r="C40" s="211" t="s">
        <v>189</v>
      </c>
      <c r="D40" s="211">
        <v>191967905</v>
      </c>
      <c r="E40" s="211">
        <v>1060</v>
      </c>
      <c r="F40" s="211">
        <v>1252</v>
      </c>
      <c r="G40" s="211">
        <v>1004</v>
      </c>
      <c r="I40" s="211" t="s">
        <v>1561</v>
      </c>
      <c r="J40" s="212" t="s">
        <v>552</v>
      </c>
      <c r="K40" s="211" t="s">
        <v>553</v>
      </c>
      <c r="L40" s="211" t="s">
        <v>725</v>
      </c>
      <c r="AD40" s="213"/>
    </row>
    <row r="41" spans="1:30" s="211" customFormat="1" x14ac:dyDescent="0.25">
      <c r="A41" s="211" t="s">
        <v>129</v>
      </c>
      <c r="B41" s="211">
        <v>3551</v>
      </c>
      <c r="C41" s="211" t="s">
        <v>189</v>
      </c>
      <c r="D41" s="211">
        <v>191967952</v>
      </c>
      <c r="E41" s="211">
        <v>1060</v>
      </c>
      <c r="F41" s="211">
        <v>1242</v>
      </c>
      <c r="G41" s="211">
        <v>1004</v>
      </c>
      <c r="I41" s="211" t="s">
        <v>1562</v>
      </c>
      <c r="J41" s="212" t="s">
        <v>552</v>
      </c>
      <c r="K41" s="211" t="s">
        <v>553</v>
      </c>
      <c r="L41" s="211" t="s">
        <v>647</v>
      </c>
      <c r="AD41" s="213"/>
    </row>
    <row r="42" spans="1:30" s="211" customFormat="1" x14ac:dyDescent="0.25">
      <c r="A42" s="211" t="s">
        <v>129</v>
      </c>
      <c r="B42" s="211">
        <v>3551</v>
      </c>
      <c r="C42" s="211" t="s">
        <v>189</v>
      </c>
      <c r="D42" s="211">
        <v>191967955</v>
      </c>
      <c r="E42" s="211">
        <v>1060</v>
      </c>
      <c r="F42" s="211">
        <v>1274</v>
      </c>
      <c r="G42" s="211">
        <v>1004</v>
      </c>
      <c r="I42" s="211" t="s">
        <v>1563</v>
      </c>
      <c r="J42" s="212" t="s">
        <v>552</v>
      </c>
      <c r="K42" s="211" t="s">
        <v>553</v>
      </c>
      <c r="L42" s="211" t="s">
        <v>647</v>
      </c>
      <c r="AD42" s="213"/>
    </row>
    <row r="43" spans="1:30" s="211" customFormat="1" x14ac:dyDescent="0.25">
      <c r="A43" s="211" t="s">
        <v>129</v>
      </c>
      <c r="B43" s="211">
        <v>3551</v>
      </c>
      <c r="C43" s="211" t="s">
        <v>189</v>
      </c>
      <c r="D43" s="211">
        <v>191997550</v>
      </c>
      <c r="E43" s="211">
        <v>1060</v>
      </c>
      <c r="F43" s="211">
        <v>1271</v>
      </c>
      <c r="G43" s="211">
        <v>1004</v>
      </c>
      <c r="I43" s="211" t="s">
        <v>1564</v>
      </c>
      <c r="J43" s="212" t="s">
        <v>552</v>
      </c>
      <c r="K43" s="211" t="s">
        <v>553</v>
      </c>
      <c r="L43" s="211" t="s">
        <v>1012</v>
      </c>
      <c r="AD43" s="213"/>
    </row>
    <row r="44" spans="1:30" s="211" customFormat="1" x14ac:dyDescent="0.25">
      <c r="A44" s="211" t="s">
        <v>129</v>
      </c>
      <c r="B44" s="211">
        <v>3551</v>
      </c>
      <c r="C44" s="211" t="s">
        <v>189</v>
      </c>
      <c r="D44" s="211">
        <v>191997569</v>
      </c>
      <c r="E44" s="211">
        <v>1060</v>
      </c>
      <c r="F44" s="211">
        <v>1271</v>
      </c>
      <c r="G44" s="211">
        <v>1004</v>
      </c>
      <c r="I44" s="211" t="s">
        <v>1565</v>
      </c>
      <c r="J44" s="212" t="s">
        <v>552</v>
      </c>
      <c r="K44" s="211" t="s">
        <v>288</v>
      </c>
      <c r="L44" s="211" t="s">
        <v>942</v>
      </c>
      <c r="AD44" s="213"/>
    </row>
    <row r="45" spans="1:30" s="211" customFormat="1" x14ac:dyDescent="0.25">
      <c r="A45" s="211" t="s">
        <v>129</v>
      </c>
      <c r="B45" s="211">
        <v>3551</v>
      </c>
      <c r="C45" s="211" t="s">
        <v>189</v>
      </c>
      <c r="D45" s="211">
        <v>192031678</v>
      </c>
      <c r="E45" s="211">
        <v>1020</v>
      </c>
      <c r="F45" s="211">
        <v>1110</v>
      </c>
      <c r="G45" s="211">
        <v>1004</v>
      </c>
      <c r="I45" s="211" t="s">
        <v>1566</v>
      </c>
      <c r="J45" s="212" t="s">
        <v>552</v>
      </c>
      <c r="K45" s="211" t="s">
        <v>553</v>
      </c>
      <c r="L45" s="211" t="s">
        <v>1251</v>
      </c>
      <c r="AD45" s="213"/>
    </row>
    <row r="46" spans="1:30" s="211" customFormat="1" x14ac:dyDescent="0.25">
      <c r="A46" s="211" t="s">
        <v>129</v>
      </c>
      <c r="B46" s="211">
        <v>3561</v>
      </c>
      <c r="C46" s="211" t="s">
        <v>190</v>
      </c>
      <c r="D46" s="211">
        <v>1174960</v>
      </c>
      <c r="E46" s="211">
        <v>1040</v>
      </c>
      <c r="G46" s="211">
        <v>1004</v>
      </c>
      <c r="I46" s="211" t="s">
        <v>1567</v>
      </c>
      <c r="J46" s="212" t="s">
        <v>552</v>
      </c>
      <c r="K46" s="211" t="s">
        <v>288</v>
      </c>
      <c r="L46" s="211" t="s">
        <v>869</v>
      </c>
      <c r="AD46" s="213"/>
    </row>
    <row r="47" spans="1:30" s="211" customFormat="1" x14ac:dyDescent="0.25">
      <c r="A47" s="211" t="s">
        <v>129</v>
      </c>
      <c r="B47" s="211">
        <v>3561</v>
      </c>
      <c r="C47" s="211" t="s">
        <v>190</v>
      </c>
      <c r="D47" s="211">
        <v>9023968</v>
      </c>
      <c r="E47" s="211">
        <v>1060</v>
      </c>
      <c r="F47" s="211">
        <v>1220</v>
      </c>
      <c r="G47" s="211">
        <v>1004</v>
      </c>
      <c r="I47" s="211" t="s">
        <v>1568</v>
      </c>
      <c r="J47" s="212" t="s">
        <v>552</v>
      </c>
      <c r="K47" s="211" t="s">
        <v>288</v>
      </c>
      <c r="L47" s="211" t="s">
        <v>870</v>
      </c>
      <c r="AD47" s="213"/>
    </row>
    <row r="48" spans="1:30" s="211" customFormat="1" x14ac:dyDescent="0.25">
      <c r="A48" s="211" t="s">
        <v>129</v>
      </c>
      <c r="B48" s="211">
        <v>3561</v>
      </c>
      <c r="C48" s="211" t="s">
        <v>190</v>
      </c>
      <c r="D48" s="211">
        <v>9039180</v>
      </c>
      <c r="E48" s="211">
        <v>1060</v>
      </c>
      <c r="G48" s="211">
        <v>1004</v>
      </c>
      <c r="I48" s="211" t="s">
        <v>1569</v>
      </c>
      <c r="J48" s="212" t="s">
        <v>552</v>
      </c>
      <c r="K48" s="211" t="s">
        <v>553</v>
      </c>
      <c r="L48" s="211" t="s">
        <v>886</v>
      </c>
      <c r="AD48" s="213"/>
    </row>
    <row r="49" spans="1:30" s="211" customFormat="1" x14ac:dyDescent="0.25">
      <c r="A49" s="211" t="s">
        <v>129</v>
      </c>
      <c r="B49" s="211">
        <v>3561</v>
      </c>
      <c r="C49" s="211" t="s">
        <v>190</v>
      </c>
      <c r="D49" s="211">
        <v>9072181</v>
      </c>
      <c r="E49" s="211">
        <v>1060</v>
      </c>
      <c r="G49" s="211">
        <v>1004</v>
      </c>
      <c r="I49" s="211" t="s">
        <v>1570</v>
      </c>
      <c r="J49" s="212" t="s">
        <v>552</v>
      </c>
      <c r="K49" s="211" t="s">
        <v>288</v>
      </c>
      <c r="L49" s="211" t="s">
        <v>871</v>
      </c>
      <c r="AD49" s="213"/>
    </row>
    <row r="50" spans="1:30" s="211" customFormat="1" x14ac:dyDescent="0.25">
      <c r="A50" s="211" t="s">
        <v>129</v>
      </c>
      <c r="B50" s="211">
        <v>3561</v>
      </c>
      <c r="C50" s="211" t="s">
        <v>190</v>
      </c>
      <c r="D50" s="211">
        <v>190212762</v>
      </c>
      <c r="E50" s="211">
        <v>1020</v>
      </c>
      <c r="F50" s="211">
        <v>1121</v>
      </c>
      <c r="G50" s="211">
        <v>1004</v>
      </c>
      <c r="I50" s="211" t="s">
        <v>1571</v>
      </c>
      <c r="J50" s="212" t="s">
        <v>552</v>
      </c>
      <c r="K50" s="211" t="s">
        <v>553</v>
      </c>
      <c r="L50" s="211" t="s">
        <v>887</v>
      </c>
      <c r="AD50" s="213"/>
    </row>
    <row r="51" spans="1:30" s="211" customFormat="1" x14ac:dyDescent="0.25">
      <c r="A51" s="211" t="s">
        <v>129</v>
      </c>
      <c r="B51" s="211">
        <v>3561</v>
      </c>
      <c r="C51" s="211" t="s">
        <v>190</v>
      </c>
      <c r="D51" s="211">
        <v>191270373</v>
      </c>
      <c r="E51" s="211">
        <v>1020</v>
      </c>
      <c r="F51" s="211">
        <v>1110</v>
      </c>
      <c r="G51" s="211">
        <v>1004</v>
      </c>
      <c r="I51" s="211" t="s">
        <v>1572</v>
      </c>
      <c r="J51" s="212" t="s">
        <v>552</v>
      </c>
      <c r="K51" s="211" t="s">
        <v>553</v>
      </c>
      <c r="L51" s="211" t="s">
        <v>888</v>
      </c>
      <c r="AD51" s="213"/>
    </row>
    <row r="52" spans="1:30" s="211" customFormat="1" x14ac:dyDescent="0.25">
      <c r="A52" s="211" t="s">
        <v>129</v>
      </c>
      <c r="B52" s="211">
        <v>3561</v>
      </c>
      <c r="C52" s="211" t="s">
        <v>190</v>
      </c>
      <c r="D52" s="211">
        <v>191461890</v>
      </c>
      <c r="E52" s="211">
        <v>1020</v>
      </c>
      <c r="F52" s="211">
        <v>1110</v>
      </c>
      <c r="G52" s="211">
        <v>1004</v>
      </c>
      <c r="I52" s="211" t="s">
        <v>1573</v>
      </c>
      <c r="J52" s="212" t="s">
        <v>552</v>
      </c>
      <c r="K52" s="211" t="s">
        <v>288</v>
      </c>
      <c r="L52" s="211" t="s">
        <v>872</v>
      </c>
      <c r="AD52" s="213"/>
    </row>
    <row r="53" spans="1:30" s="211" customFormat="1" x14ac:dyDescent="0.25">
      <c r="A53" s="211" t="s">
        <v>129</v>
      </c>
      <c r="B53" s="211">
        <v>3561</v>
      </c>
      <c r="C53" s="211" t="s">
        <v>190</v>
      </c>
      <c r="D53" s="211">
        <v>191550191</v>
      </c>
      <c r="E53" s="211">
        <v>1060</v>
      </c>
      <c r="F53" s="211">
        <v>1252</v>
      </c>
      <c r="G53" s="211">
        <v>1004</v>
      </c>
      <c r="I53" s="211" t="s">
        <v>1574</v>
      </c>
      <c r="J53" s="212" t="s">
        <v>552</v>
      </c>
      <c r="K53" s="211" t="s">
        <v>288</v>
      </c>
      <c r="L53" s="211" t="s">
        <v>873</v>
      </c>
      <c r="AD53" s="213"/>
    </row>
    <row r="54" spans="1:30" s="211" customFormat="1" x14ac:dyDescent="0.25">
      <c r="A54" s="211" t="s">
        <v>129</v>
      </c>
      <c r="B54" s="211">
        <v>3561</v>
      </c>
      <c r="C54" s="211" t="s">
        <v>190</v>
      </c>
      <c r="D54" s="211">
        <v>191586052</v>
      </c>
      <c r="E54" s="211">
        <v>1060</v>
      </c>
      <c r="F54" s="211">
        <v>1271</v>
      </c>
      <c r="G54" s="211">
        <v>1004</v>
      </c>
      <c r="I54" s="211" t="s">
        <v>1575</v>
      </c>
      <c r="J54" s="212" t="s">
        <v>552</v>
      </c>
      <c r="K54" s="211" t="s">
        <v>553</v>
      </c>
      <c r="L54" s="211" t="s">
        <v>889</v>
      </c>
      <c r="AD54" s="213"/>
    </row>
    <row r="55" spans="1:30" s="211" customFormat="1" x14ac:dyDescent="0.25">
      <c r="A55" s="211" t="s">
        <v>129</v>
      </c>
      <c r="B55" s="211">
        <v>3561</v>
      </c>
      <c r="C55" s="211" t="s">
        <v>190</v>
      </c>
      <c r="D55" s="211">
        <v>191586093</v>
      </c>
      <c r="E55" s="211">
        <v>1060</v>
      </c>
      <c r="F55" s="211">
        <v>1271</v>
      </c>
      <c r="G55" s="211">
        <v>1004</v>
      </c>
      <c r="I55" s="211" t="s">
        <v>1576</v>
      </c>
      <c r="J55" s="212" t="s">
        <v>552</v>
      </c>
      <c r="K55" s="211" t="s">
        <v>553</v>
      </c>
      <c r="L55" s="211" t="s">
        <v>890</v>
      </c>
      <c r="AD55" s="213"/>
    </row>
    <row r="56" spans="1:30" s="211" customFormat="1" x14ac:dyDescent="0.25">
      <c r="A56" s="211" t="s">
        <v>129</v>
      </c>
      <c r="B56" s="211">
        <v>3561</v>
      </c>
      <c r="C56" s="211" t="s">
        <v>190</v>
      </c>
      <c r="D56" s="211">
        <v>191587446</v>
      </c>
      <c r="E56" s="211">
        <v>1060</v>
      </c>
      <c r="F56" s="211">
        <v>1271</v>
      </c>
      <c r="G56" s="211">
        <v>1004</v>
      </c>
      <c r="I56" s="211" t="s">
        <v>1577</v>
      </c>
      <c r="J56" s="212" t="s">
        <v>552</v>
      </c>
      <c r="K56" s="211" t="s">
        <v>553</v>
      </c>
      <c r="L56" s="211" t="s">
        <v>891</v>
      </c>
      <c r="AD56" s="213"/>
    </row>
    <row r="57" spans="1:30" s="211" customFormat="1" x14ac:dyDescent="0.25">
      <c r="A57" s="211" t="s">
        <v>129</v>
      </c>
      <c r="B57" s="211">
        <v>3561</v>
      </c>
      <c r="C57" s="211" t="s">
        <v>190</v>
      </c>
      <c r="D57" s="211">
        <v>191588618</v>
      </c>
      <c r="E57" s="211">
        <v>1060</v>
      </c>
      <c r="F57" s="211">
        <v>1271</v>
      </c>
      <c r="G57" s="211">
        <v>1004</v>
      </c>
      <c r="I57" s="211" t="s">
        <v>1578</v>
      </c>
      <c r="J57" s="212" t="s">
        <v>552</v>
      </c>
      <c r="K57" s="211" t="s">
        <v>288</v>
      </c>
      <c r="L57" s="211" t="s">
        <v>874</v>
      </c>
      <c r="AD57" s="213"/>
    </row>
    <row r="58" spans="1:30" s="211" customFormat="1" x14ac:dyDescent="0.25">
      <c r="A58" s="211" t="s">
        <v>129</v>
      </c>
      <c r="B58" s="211">
        <v>3561</v>
      </c>
      <c r="C58" s="211" t="s">
        <v>190</v>
      </c>
      <c r="D58" s="211">
        <v>191589051</v>
      </c>
      <c r="E58" s="211">
        <v>1060</v>
      </c>
      <c r="F58" s="211">
        <v>1271</v>
      </c>
      <c r="G58" s="211">
        <v>1004</v>
      </c>
      <c r="I58" s="211" t="s">
        <v>1579</v>
      </c>
      <c r="J58" s="212" t="s">
        <v>552</v>
      </c>
      <c r="K58" s="211" t="s">
        <v>553</v>
      </c>
      <c r="L58" s="211" t="s">
        <v>892</v>
      </c>
      <c r="AD58" s="213"/>
    </row>
    <row r="59" spans="1:30" s="211" customFormat="1" x14ac:dyDescent="0.25">
      <c r="A59" s="211" t="s">
        <v>129</v>
      </c>
      <c r="B59" s="211">
        <v>3561</v>
      </c>
      <c r="C59" s="211" t="s">
        <v>190</v>
      </c>
      <c r="D59" s="211">
        <v>191597153</v>
      </c>
      <c r="E59" s="211">
        <v>1060</v>
      </c>
      <c r="F59" s="211">
        <v>1271</v>
      </c>
      <c r="G59" s="211">
        <v>1004</v>
      </c>
      <c r="I59" s="211" t="s">
        <v>1580</v>
      </c>
      <c r="J59" s="212" t="s">
        <v>552</v>
      </c>
      <c r="K59" s="211" t="s">
        <v>288</v>
      </c>
      <c r="L59" s="211" t="s">
        <v>875</v>
      </c>
      <c r="AD59" s="213"/>
    </row>
    <row r="60" spans="1:30" s="211" customFormat="1" x14ac:dyDescent="0.25">
      <c r="A60" s="211" t="s">
        <v>129</v>
      </c>
      <c r="B60" s="211">
        <v>3561</v>
      </c>
      <c r="C60" s="211" t="s">
        <v>190</v>
      </c>
      <c r="D60" s="211">
        <v>191597172</v>
      </c>
      <c r="E60" s="211">
        <v>1060</v>
      </c>
      <c r="F60" s="211">
        <v>1271</v>
      </c>
      <c r="G60" s="211">
        <v>1004</v>
      </c>
      <c r="I60" s="211" t="s">
        <v>1581</v>
      </c>
      <c r="J60" s="212" t="s">
        <v>552</v>
      </c>
      <c r="K60" s="211" t="s">
        <v>288</v>
      </c>
      <c r="L60" s="211" t="s">
        <v>876</v>
      </c>
      <c r="AD60" s="213"/>
    </row>
    <row r="61" spans="1:30" s="211" customFormat="1" x14ac:dyDescent="0.25">
      <c r="A61" s="211" t="s">
        <v>129</v>
      </c>
      <c r="B61" s="211">
        <v>3561</v>
      </c>
      <c r="C61" s="211" t="s">
        <v>190</v>
      </c>
      <c r="D61" s="211">
        <v>191666902</v>
      </c>
      <c r="E61" s="211">
        <v>1030</v>
      </c>
      <c r="F61" s="211">
        <v>1110</v>
      </c>
      <c r="G61" s="211">
        <v>1004</v>
      </c>
      <c r="I61" s="211" t="s">
        <v>1582</v>
      </c>
      <c r="J61" s="212" t="s">
        <v>552</v>
      </c>
      <c r="K61" s="211" t="s">
        <v>288</v>
      </c>
      <c r="L61" s="211" t="s">
        <v>877</v>
      </c>
      <c r="AD61" s="213"/>
    </row>
    <row r="62" spans="1:30" s="211" customFormat="1" x14ac:dyDescent="0.25">
      <c r="A62" s="211" t="s">
        <v>129</v>
      </c>
      <c r="B62" s="211">
        <v>3561</v>
      </c>
      <c r="C62" s="211" t="s">
        <v>190</v>
      </c>
      <c r="D62" s="211">
        <v>191891287</v>
      </c>
      <c r="E62" s="211">
        <v>1060</v>
      </c>
      <c r="F62" s="211">
        <v>1242</v>
      </c>
      <c r="G62" s="211">
        <v>1004</v>
      </c>
      <c r="I62" s="211" t="s">
        <v>1583</v>
      </c>
      <c r="J62" s="212" t="s">
        <v>552</v>
      </c>
      <c r="K62" s="211" t="s">
        <v>288</v>
      </c>
      <c r="L62" s="211" t="s">
        <v>878</v>
      </c>
      <c r="AD62" s="213"/>
    </row>
    <row r="63" spans="1:30" s="211" customFormat="1" x14ac:dyDescent="0.25">
      <c r="A63" s="211" t="s">
        <v>129</v>
      </c>
      <c r="B63" s="211">
        <v>3561</v>
      </c>
      <c r="C63" s="211" t="s">
        <v>190</v>
      </c>
      <c r="D63" s="211">
        <v>191897756</v>
      </c>
      <c r="E63" s="211">
        <v>1060</v>
      </c>
      <c r="F63" s="211">
        <v>1242</v>
      </c>
      <c r="G63" s="211">
        <v>1004</v>
      </c>
      <c r="I63" s="211" t="s">
        <v>1584</v>
      </c>
      <c r="J63" s="212" t="s">
        <v>552</v>
      </c>
      <c r="K63" s="211" t="s">
        <v>288</v>
      </c>
      <c r="L63" s="211" t="s">
        <v>879</v>
      </c>
      <c r="AD63" s="213"/>
    </row>
    <row r="64" spans="1:30" s="211" customFormat="1" x14ac:dyDescent="0.25">
      <c r="A64" s="211" t="s">
        <v>129</v>
      </c>
      <c r="B64" s="211">
        <v>3561</v>
      </c>
      <c r="C64" s="211" t="s">
        <v>190</v>
      </c>
      <c r="D64" s="211">
        <v>191951899</v>
      </c>
      <c r="E64" s="211">
        <v>1060</v>
      </c>
      <c r="F64" s="211">
        <v>1251</v>
      </c>
      <c r="G64" s="211">
        <v>1004</v>
      </c>
      <c r="I64" s="211" t="s">
        <v>1585</v>
      </c>
      <c r="J64" s="212" t="s">
        <v>552</v>
      </c>
      <c r="K64" s="211" t="s">
        <v>290</v>
      </c>
      <c r="L64" s="211" t="s">
        <v>1031</v>
      </c>
      <c r="AD64" s="213"/>
    </row>
    <row r="65" spans="1:30" s="211" customFormat="1" x14ac:dyDescent="0.25">
      <c r="A65" s="211" t="s">
        <v>129</v>
      </c>
      <c r="B65" s="211">
        <v>3561</v>
      </c>
      <c r="C65" s="211" t="s">
        <v>190</v>
      </c>
      <c r="D65" s="211">
        <v>191951901</v>
      </c>
      <c r="E65" s="211">
        <v>1020</v>
      </c>
      <c r="F65" s="211">
        <v>1110</v>
      </c>
      <c r="G65" s="211">
        <v>1004</v>
      </c>
      <c r="I65" s="211" t="s">
        <v>1586</v>
      </c>
      <c r="J65" s="212" t="s">
        <v>552</v>
      </c>
      <c r="K65" s="211" t="s">
        <v>553</v>
      </c>
      <c r="L65" s="211" t="s">
        <v>893</v>
      </c>
      <c r="AD65" s="213"/>
    </row>
    <row r="66" spans="1:30" s="211" customFormat="1" x14ac:dyDescent="0.25">
      <c r="A66" s="211" t="s">
        <v>129</v>
      </c>
      <c r="B66" s="211">
        <v>3561</v>
      </c>
      <c r="C66" s="211" t="s">
        <v>190</v>
      </c>
      <c r="D66" s="211">
        <v>191994957</v>
      </c>
      <c r="E66" s="211">
        <v>1060</v>
      </c>
      <c r="F66" s="211">
        <v>1242</v>
      </c>
      <c r="G66" s="211">
        <v>1004</v>
      </c>
      <c r="I66" s="211" t="s">
        <v>1587</v>
      </c>
      <c r="J66" s="212" t="s">
        <v>552</v>
      </c>
      <c r="K66" s="211" t="s">
        <v>553</v>
      </c>
      <c r="L66" s="211" t="s">
        <v>894</v>
      </c>
      <c r="AD66" s="213"/>
    </row>
    <row r="67" spans="1:30" s="211" customFormat="1" x14ac:dyDescent="0.25">
      <c r="A67" s="211" t="s">
        <v>129</v>
      </c>
      <c r="B67" s="211">
        <v>3561</v>
      </c>
      <c r="C67" s="211" t="s">
        <v>190</v>
      </c>
      <c r="D67" s="211">
        <v>191995664</v>
      </c>
      <c r="E67" s="211">
        <v>1060</v>
      </c>
      <c r="F67" s="211">
        <v>1242</v>
      </c>
      <c r="G67" s="211">
        <v>1004</v>
      </c>
      <c r="I67" s="211" t="s">
        <v>1588</v>
      </c>
      <c r="J67" s="212" t="s">
        <v>552</v>
      </c>
      <c r="K67" s="211" t="s">
        <v>553</v>
      </c>
      <c r="L67" s="211" t="s">
        <v>895</v>
      </c>
      <c r="AD67" s="213"/>
    </row>
    <row r="68" spans="1:30" s="211" customFormat="1" x14ac:dyDescent="0.25">
      <c r="A68" s="211" t="s">
        <v>129</v>
      </c>
      <c r="B68" s="211">
        <v>3561</v>
      </c>
      <c r="C68" s="211" t="s">
        <v>190</v>
      </c>
      <c r="D68" s="211">
        <v>191998661</v>
      </c>
      <c r="E68" s="211">
        <v>1080</v>
      </c>
      <c r="F68" s="211">
        <v>1242</v>
      </c>
      <c r="G68" s="211">
        <v>1004</v>
      </c>
      <c r="I68" s="211" t="s">
        <v>1589</v>
      </c>
      <c r="J68" s="212" t="s">
        <v>552</v>
      </c>
      <c r="K68" s="211" t="s">
        <v>288</v>
      </c>
      <c r="L68" s="211" t="s">
        <v>956</v>
      </c>
      <c r="AD68" s="213"/>
    </row>
    <row r="69" spans="1:30" s="211" customFormat="1" x14ac:dyDescent="0.25">
      <c r="A69" s="211" t="s">
        <v>129</v>
      </c>
      <c r="B69" s="211">
        <v>3561</v>
      </c>
      <c r="C69" s="211" t="s">
        <v>190</v>
      </c>
      <c r="D69" s="211">
        <v>191998853</v>
      </c>
      <c r="E69" s="211">
        <v>1060</v>
      </c>
      <c r="F69" s="211">
        <v>1274</v>
      </c>
      <c r="G69" s="211">
        <v>1004</v>
      </c>
      <c r="I69" s="211" t="s">
        <v>1590</v>
      </c>
      <c r="J69" s="212" t="s">
        <v>552</v>
      </c>
      <c r="K69" s="211" t="s">
        <v>288</v>
      </c>
      <c r="L69" s="211" t="s">
        <v>957</v>
      </c>
      <c r="AD69" s="213"/>
    </row>
    <row r="70" spans="1:30" s="211" customFormat="1" x14ac:dyDescent="0.25">
      <c r="A70" s="211" t="s">
        <v>129</v>
      </c>
      <c r="B70" s="211">
        <v>3561</v>
      </c>
      <c r="C70" s="211" t="s">
        <v>190</v>
      </c>
      <c r="D70" s="211">
        <v>191999133</v>
      </c>
      <c r="E70" s="211">
        <v>1060</v>
      </c>
      <c r="F70" s="211">
        <v>1271</v>
      </c>
      <c r="G70" s="211">
        <v>1004</v>
      </c>
      <c r="I70" s="211" t="s">
        <v>1591</v>
      </c>
      <c r="J70" s="212" t="s">
        <v>552</v>
      </c>
      <c r="K70" s="211" t="s">
        <v>290</v>
      </c>
      <c r="L70" s="211" t="s">
        <v>968</v>
      </c>
      <c r="AD70" s="213"/>
    </row>
    <row r="71" spans="1:30" s="211" customFormat="1" x14ac:dyDescent="0.25">
      <c r="A71" s="211" t="s">
        <v>129</v>
      </c>
      <c r="B71" s="211">
        <v>3561</v>
      </c>
      <c r="C71" s="211" t="s">
        <v>190</v>
      </c>
      <c r="D71" s="211">
        <v>191999149</v>
      </c>
      <c r="E71" s="211">
        <v>1020</v>
      </c>
      <c r="F71" s="211">
        <v>1271</v>
      </c>
      <c r="G71" s="211">
        <v>1004</v>
      </c>
      <c r="I71" s="211" t="s">
        <v>1592</v>
      </c>
      <c r="J71" s="212" t="s">
        <v>552</v>
      </c>
      <c r="K71" s="211" t="s">
        <v>290</v>
      </c>
      <c r="L71" s="211" t="s">
        <v>968</v>
      </c>
      <c r="AD71" s="213"/>
    </row>
    <row r="72" spans="1:30" s="211" customFormat="1" x14ac:dyDescent="0.25">
      <c r="A72" s="211" t="s">
        <v>129</v>
      </c>
      <c r="B72" s="211">
        <v>3561</v>
      </c>
      <c r="C72" s="211" t="s">
        <v>190</v>
      </c>
      <c r="D72" s="211">
        <v>192000055</v>
      </c>
      <c r="E72" s="211">
        <v>1060</v>
      </c>
      <c r="F72" s="211">
        <v>1271</v>
      </c>
      <c r="G72" s="211">
        <v>1004</v>
      </c>
      <c r="I72" s="211" t="s">
        <v>1593</v>
      </c>
      <c r="J72" s="212" t="s">
        <v>552</v>
      </c>
      <c r="K72" s="211" t="s">
        <v>288</v>
      </c>
      <c r="L72" s="211" t="s">
        <v>992</v>
      </c>
      <c r="AD72" s="213"/>
    </row>
    <row r="73" spans="1:30" s="211" customFormat="1" x14ac:dyDescent="0.25">
      <c r="A73" s="211" t="s">
        <v>129</v>
      </c>
      <c r="B73" s="211">
        <v>3561</v>
      </c>
      <c r="C73" s="211" t="s">
        <v>190</v>
      </c>
      <c r="D73" s="211">
        <v>192001155</v>
      </c>
      <c r="E73" s="211">
        <v>1060</v>
      </c>
      <c r="F73" s="211">
        <v>1220</v>
      </c>
      <c r="G73" s="211">
        <v>1004</v>
      </c>
      <c r="I73" s="211" t="s">
        <v>1594</v>
      </c>
      <c r="J73" s="212" t="s">
        <v>552</v>
      </c>
      <c r="K73" s="211" t="s">
        <v>553</v>
      </c>
      <c r="L73" s="211" t="s">
        <v>1029</v>
      </c>
      <c r="AD73" s="213"/>
    </row>
    <row r="74" spans="1:30" s="211" customFormat="1" x14ac:dyDescent="0.25">
      <c r="A74" s="211" t="s">
        <v>129</v>
      </c>
      <c r="B74" s="211">
        <v>3561</v>
      </c>
      <c r="C74" s="211" t="s">
        <v>190</v>
      </c>
      <c r="D74" s="211">
        <v>192001287</v>
      </c>
      <c r="E74" s="211">
        <v>1060</v>
      </c>
      <c r="F74" s="211">
        <v>1274</v>
      </c>
      <c r="G74" s="211">
        <v>1004</v>
      </c>
      <c r="I74" s="211" t="s">
        <v>1595</v>
      </c>
      <c r="J74" s="212" t="s">
        <v>552</v>
      </c>
      <c r="K74" s="211" t="s">
        <v>553</v>
      </c>
      <c r="L74" s="211" t="s">
        <v>1029</v>
      </c>
      <c r="AD74" s="213"/>
    </row>
    <row r="75" spans="1:30" s="211" customFormat="1" x14ac:dyDescent="0.25">
      <c r="A75" s="211" t="s">
        <v>129</v>
      </c>
      <c r="B75" s="211">
        <v>3561</v>
      </c>
      <c r="C75" s="211" t="s">
        <v>190</v>
      </c>
      <c r="D75" s="211">
        <v>192001401</v>
      </c>
      <c r="E75" s="211">
        <v>1060</v>
      </c>
      <c r="F75" s="211">
        <v>1274</v>
      </c>
      <c r="G75" s="211">
        <v>1004</v>
      </c>
      <c r="I75" s="211" t="s">
        <v>1596</v>
      </c>
      <c r="J75" s="212" t="s">
        <v>552</v>
      </c>
      <c r="K75" s="211" t="s">
        <v>288</v>
      </c>
      <c r="L75" s="211" t="s">
        <v>1016</v>
      </c>
      <c r="AD75" s="213"/>
    </row>
    <row r="76" spans="1:30" s="211" customFormat="1" x14ac:dyDescent="0.25">
      <c r="A76" s="211" t="s">
        <v>129</v>
      </c>
      <c r="B76" s="211">
        <v>3561</v>
      </c>
      <c r="C76" s="211" t="s">
        <v>190</v>
      </c>
      <c r="D76" s="211">
        <v>192001404</v>
      </c>
      <c r="E76" s="211">
        <v>1060</v>
      </c>
      <c r="F76" s="211">
        <v>1274</v>
      </c>
      <c r="G76" s="211">
        <v>1004</v>
      </c>
      <c r="I76" s="211" t="s">
        <v>1597</v>
      </c>
      <c r="J76" s="212" t="s">
        <v>552</v>
      </c>
      <c r="K76" s="211" t="s">
        <v>288</v>
      </c>
      <c r="L76" s="211" t="s">
        <v>1017</v>
      </c>
      <c r="AD76" s="213"/>
    </row>
    <row r="77" spans="1:30" s="211" customFormat="1" x14ac:dyDescent="0.25">
      <c r="A77" s="211" t="s">
        <v>129</v>
      </c>
      <c r="B77" s="211">
        <v>3561</v>
      </c>
      <c r="C77" s="211" t="s">
        <v>190</v>
      </c>
      <c r="D77" s="211">
        <v>192001409</v>
      </c>
      <c r="E77" s="211">
        <v>1060</v>
      </c>
      <c r="F77" s="211">
        <v>1274</v>
      </c>
      <c r="G77" s="211">
        <v>1004</v>
      </c>
      <c r="I77" s="211" t="s">
        <v>1598</v>
      </c>
      <c r="J77" s="212" t="s">
        <v>552</v>
      </c>
      <c r="K77" s="211" t="s">
        <v>288</v>
      </c>
      <c r="L77" s="211" t="s">
        <v>1018</v>
      </c>
      <c r="AD77" s="213"/>
    </row>
    <row r="78" spans="1:30" s="211" customFormat="1" x14ac:dyDescent="0.25">
      <c r="A78" s="211" t="s">
        <v>129</v>
      </c>
      <c r="B78" s="211">
        <v>3561</v>
      </c>
      <c r="C78" s="211" t="s">
        <v>190</v>
      </c>
      <c r="D78" s="211">
        <v>192001468</v>
      </c>
      <c r="E78" s="211">
        <v>1020</v>
      </c>
      <c r="F78" s="211">
        <v>1110</v>
      </c>
      <c r="G78" s="211">
        <v>1004</v>
      </c>
      <c r="I78" s="211" t="s">
        <v>1599</v>
      </c>
      <c r="J78" s="212" t="s">
        <v>552</v>
      </c>
      <c r="K78" s="211" t="s">
        <v>288</v>
      </c>
      <c r="L78" s="211" t="s">
        <v>1019</v>
      </c>
      <c r="AD78" s="213"/>
    </row>
    <row r="79" spans="1:30" s="211" customFormat="1" x14ac:dyDescent="0.25">
      <c r="A79" s="211" t="s">
        <v>129</v>
      </c>
      <c r="B79" s="211">
        <v>3561</v>
      </c>
      <c r="C79" s="211" t="s">
        <v>190</v>
      </c>
      <c r="D79" s="211">
        <v>192001492</v>
      </c>
      <c r="E79" s="211">
        <v>1020</v>
      </c>
      <c r="F79" s="211">
        <v>1110</v>
      </c>
      <c r="G79" s="211">
        <v>1004</v>
      </c>
      <c r="I79" s="211" t="s">
        <v>1600</v>
      </c>
      <c r="J79" s="212" t="s">
        <v>552</v>
      </c>
      <c r="K79" s="211" t="s">
        <v>288</v>
      </c>
      <c r="L79" s="211" t="s">
        <v>1020</v>
      </c>
      <c r="AD79" s="213"/>
    </row>
    <row r="80" spans="1:30" s="211" customFormat="1" x14ac:dyDescent="0.25">
      <c r="A80" s="211" t="s">
        <v>129</v>
      </c>
      <c r="B80" s="211">
        <v>3561</v>
      </c>
      <c r="C80" s="211" t="s">
        <v>190</v>
      </c>
      <c r="D80" s="211">
        <v>192001495</v>
      </c>
      <c r="E80" s="211">
        <v>1020</v>
      </c>
      <c r="F80" s="211">
        <v>1110</v>
      </c>
      <c r="G80" s="211">
        <v>1004</v>
      </c>
      <c r="I80" s="211" t="s">
        <v>1601</v>
      </c>
      <c r="J80" s="212" t="s">
        <v>552</v>
      </c>
      <c r="K80" s="211" t="s">
        <v>288</v>
      </c>
      <c r="L80" s="211" t="s">
        <v>1021</v>
      </c>
      <c r="AD80" s="213"/>
    </row>
    <row r="81" spans="1:30" s="211" customFormat="1" x14ac:dyDescent="0.25">
      <c r="A81" s="211" t="s">
        <v>129</v>
      </c>
      <c r="B81" s="211">
        <v>3561</v>
      </c>
      <c r="C81" s="211" t="s">
        <v>190</v>
      </c>
      <c r="D81" s="211">
        <v>192001820</v>
      </c>
      <c r="E81" s="211">
        <v>1060</v>
      </c>
      <c r="F81" s="211">
        <v>1274</v>
      </c>
      <c r="G81" s="211">
        <v>1004</v>
      </c>
      <c r="I81" s="211" t="s">
        <v>1602</v>
      </c>
      <c r="J81" s="212" t="s">
        <v>552</v>
      </c>
      <c r="K81" s="211" t="s">
        <v>288</v>
      </c>
      <c r="L81" s="211" t="s">
        <v>1036</v>
      </c>
      <c r="AD81" s="213"/>
    </row>
    <row r="82" spans="1:30" s="211" customFormat="1" x14ac:dyDescent="0.25">
      <c r="A82" s="211" t="s">
        <v>129</v>
      </c>
      <c r="B82" s="211">
        <v>3561</v>
      </c>
      <c r="C82" s="211" t="s">
        <v>190</v>
      </c>
      <c r="D82" s="211">
        <v>192001842</v>
      </c>
      <c r="E82" s="211">
        <v>1060</v>
      </c>
      <c r="F82" s="211">
        <v>1274</v>
      </c>
      <c r="G82" s="211">
        <v>1004</v>
      </c>
      <c r="I82" s="211" t="s">
        <v>1603</v>
      </c>
      <c r="J82" s="212" t="s">
        <v>552</v>
      </c>
      <c r="K82" s="211" t="s">
        <v>553</v>
      </c>
      <c r="L82" s="211" t="s">
        <v>1055</v>
      </c>
      <c r="AD82" s="213"/>
    </row>
    <row r="83" spans="1:30" s="211" customFormat="1" x14ac:dyDescent="0.25">
      <c r="A83" s="211" t="s">
        <v>129</v>
      </c>
      <c r="B83" s="211">
        <v>3561</v>
      </c>
      <c r="C83" s="211" t="s">
        <v>190</v>
      </c>
      <c r="D83" s="211">
        <v>192001869</v>
      </c>
      <c r="E83" s="211">
        <v>1060</v>
      </c>
      <c r="G83" s="211">
        <v>1004</v>
      </c>
      <c r="I83" s="211" t="s">
        <v>1604</v>
      </c>
      <c r="J83" s="212" t="s">
        <v>552</v>
      </c>
      <c r="K83" s="211" t="s">
        <v>553</v>
      </c>
      <c r="L83" s="211" t="s">
        <v>1056</v>
      </c>
      <c r="AD83" s="213"/>
    </row>
    <row r="84" spans="1:30" s="211" customFormat="1" x14ac:dyDescent="0.25">
      <c r="A84" s="211" t="s">
        <v>129</v>
      </c>
      <c r="B84" s="211">
        <v>3561</v>
      </c>
      <c r="C84" s="211" t="s">
        <v>190</v>
      </c>
      <c r="D84" s="211">
        <v>192001932</v>
      </c>
      <c r="E84" s="211">
        <v>1060</v>
      </c>
      <c r="F84" s="211">
        <v>1271</v>
      </c>
      <c r="G84" s="211">
        <v>1004</v>
      </c>
      <c r="I84" s="211" t="s">
        <v>1605</v>
      </c>
      <c r="J84" s="212" t="s">
        <v>552</v>
      </c>
      <c r="K84" s="211" t="s">
        <v>553</v>
      </c>
      <c r="L84" s="211" t="s">
        <v>1057</v>
      </c>
      <c r="AD84" s="213"/>
    </row>
    <row r="85" spans="1:30" s="211" customFormat="1" x14ac:dyDescent="0.25">
      <c r="A85" s="211" t="s">
        <v>129</v>
      </c>
      <c r="B85" s="211">
        <v>3561</v>
      </c>
      <c r="C85" s="211" t="s">
        <v>190</v>
      </c>
      <c r="D85" s="211">
        <v>192003707</v>
      </c>
      <c r="E85" s="211">
        <v>1060</v>
      </c>
      <c r="F85" s="211">
        <v>1242</v>
      </c>
      <c r="G85" s="211">
        <v>1004</v>
      </c>
      <c r="I85" s="211" t="s">
        <v>1606</v>
      </c>
      <c r="J85" s="212" t="s">
        <v>552</v>
      </c>
      <c r="K85" s="211" t="s">
        <v>553</v>
      </c>
      <c r="L85" s="211" t="s">
        <v>1076</v>
      </c>
      <c r="AD85" s="213"/>
    </row>
    <row r="86" spans="1:30" s="211" customFormat="1" x14ac:dyDescent="0.25">
      <c r="A86" s="211" t="s">
        <v>129</v>
      </c>
      <c r="B86" s="211">
        <v>3561</v>
      </c>
      <c r="C86" s="211" t="s">
        <v>190</v>
      </c>
      <c r="D86" s="211">
        <v>192003741</v>
      </c>
      <c r="E86" s="211">
        <v>1060</v>
      </c>
      <c r="F86" s="211">
        <v>1274</v>
      </c>
      <c r="G86" s="211">
        <v>1004</v>
      </c>
      <c r="I86" s="211" t="s">
        <v>1607</v>
      </c>
      <c r="J86" s="212" t="s">
        <v>552</v>
      </c>
      <c r="K86" s="211" t="s">
        <v>553</v>
      </c>
      <c r="L86" s="211" t="s">
        <v>1077</v>
      </c>
      <c r="AD86" s="213"/>
    </row>
    <row r="87" spans="1:30" s="211" customFormat="1" x14ac:dyDescent="0.25">
      <c r="A87" s="211" t="s">
        <v>129</v>
      </c>
      <c r="B87" s="211">
        <v>3561</v>
      </c>
      <c r="C87" s="211" t="s">
        <v>190</v>
      </c>
      <c r="D87" s="211">
        <v>192004035</v>
      </c>
      <c r="E87" s="211">
        <v>1060</v>
      </c>
      <c r="F87" s="211">
        <v>1274</v>
      </c>
      <c r="G87" s="211">
        <v>1004</v>
      </c>
      <c r="I87" s="211" t="s">
        <v>1608</v>
      </c>
      <c r="J87" s="212" t="s">
        <v>552</v>
      </c>
      <c r="K87" s="211" t="s">
        <v>553</v>
      </c>
      <c r="L87" s="211" t="s">
        <v>1078</v>
      </c>
      <c r="AD87" s="213"/>
    </row>
    <row r="88" spans="1:30" s="211" customFormat="1" x14ac:dyDescent="0.25">
      <c r="A88" s="211" t="s">
        <v>129</v>
      </c>
      <c r="B88" s="211">
        <v>3561</v>
      </c>
      <c r="C88" s="211" t="s">
        <v>190</v>
      </c>
      <c r="D88" s="211">
        <v>192004126</v>
      </c>
      <c r="E88" s="211">
        <v>1020</v>
      </c>
      <c r="F88" s="211">
        <v>1110</v>
      </c>
      <c r="G88" s="211">
        <v>1004</v>
      </c>
      <c r="I88" s="211" t="s">
        <v>1609</v>
      </c>
      <c r="J88" s="212" t="s">
        <v>552</v>
      </c>
      <c r="K88" s="211" t="s">
        <v>288</v>
      </c>
      <c r="L88" s="211" t="s">
        <v>1085</v>
      </c>
      <c r="AD88" s="213"/>
    </row>
    <row r="89" spans="1:30" s="211" customFormat="1" x14ac:dyDescent="0.25">
      <c r="A89" s="211" t="s">
        <v>129</v>
      </c>
      <c r="B89" s="211">
        <v>3561</v>
      </c>
      <c r="C89" s="211" t="s">
        <v>190</v>
      </c>
      <c r="D89" s="211">
        <v>192004159</v>
      </c>
      <c r="E89" s="211">
        <v>1060</v>
      </c>
      <c r="F89" s="211">
        <v>1274</v>
      </c>
      <c r="G89" s="211">
        <v>1004</v>
      </c>
      <c r="I89" s="211" t="s">
        <v>1610</v>
      </c>
      <c r="J89" s="212" t="s">
        <v>552</v>
      </c>
      <c r="K89" s="211" t="s">
        <v>288</v>
      </c>
      <c r="L89" s="211" t="s">
        <v>1086</v>
      </c>
      <c r="AD89" s="213"/>
    </row>
    <row r="90" spans="1:30" s="211" customFormat="1" x14ac:dyDescent="0.25">
      <c r="A90" s="211" t="s">
        <v>129</v>
      </c>
      <c r="B90" s="211">
        <v>3561</v>
      </c>
      <c r="C90" s="211" t="s">
        <v>190</v>
      </c>
      <c r="D90" s="211">
        <v>192004172</v>
      </c>
      <c r="E90" s="211">
        <v>1060</v>
      </c>
      <c r="F90" s="211">
        <v>1242</v>
      </c>
      <c r="G90" s="211">
        <v>1004</v>
      </c>
      <c r="I90" s="211" t="s">
        <v>1611</v>
      </c>
      <c r="J90" s="212" t="s">
        <v>552</v>
      </c>
      <c r="K90" s="211" t="s">
        <v>288</v>
      </c>
      <c r="L90" s="211" t="s">
        <v>1087</v>
      </c>
      <c r="AD90" s="213"/>
    </row>
    <row r="91" spans="1:30" s="211" customFormat="1" x14ac:dyDescent="0.25">
      <c r="A91" s="211" t="s">
        <v>129</v>
      </c>
      <c r="B91" s="211">
        <v>3561</v>
      </c>
      <c r="C91" s="211" t="s">
        <v>190</v>
      </c>
      <c r="D91" s="211">
        <v>192004173</v>
      </c>
      <c r="E91" s="211">
        <v>1060</v>
      </c>
      <c r="F91" s="211">
        <v>1274</v>
      </c>
      <c r="G91" s="211">
        <v>1004</v>
      </c>
      <c r="I91" s="211" t="s">
        <v>1612</v>
      </c>
      <c r="J91" s="212" t="s">
        <v>552</v>
      </c>
      <c r="K91" s="211" t="s">
        <v>288</v>
      </c>
      <c r="L91" s="211" t="s">
        <v>1088</v>
      </c>
      <c r="AD91" s="213"/>
    </row>
    <row r="92" spans="1:30" s="211" customFormat="1" x14ac:dyDescent="0.25">
      <c r="A92" s="211" t="s">
        <v>129</v>
      </c>
      <c r="B92" s="211">
        <v>3561</v>
      </c>
      <c r="C92" s="211" t="s">
        <v>190</v>
      </c>
      <c r="D92" s="211">
        <v>192004180</v>
      </c>
      <c r="E92" s="211">
        <v>1060</v>
      </c>
      <c r="F92" s="211">
        <v>1274</v>
      </c>
      <c r="G92" s="211">
        <v>1004</v>
      </c>
      <c r="I92" s="211" t="s">
        <v>1613</v>
      </c>
      <c r="J92" s="212" t="s">
        <v>552</v>
      </c>
      <c r="K92" s="211" t="s">
        <v>553</v>
      </c>
      <c r="L92" s="211" t="s">
        <v>1091</v>
      </c>
      <c r="AD92" s="213"/>
    </row>
    <row r="93" spans="1:30" s="211" customFormat="1" x14ac:dyDescent="0.25">
      <c r="A93" s="211" t="s">
        <v>129</v>
      </c>
      <c r="B93" s="211">
        <v>3561</v>
      </c>
      <c r="C93" s="211" t="s">
        <v>190</v>
      </c>
      <c r="D93" s="211">
        <v>192004215</v>
      </c>
      <c r="E93" s="211">
        <v>1060</v>
      </c>
      <c r="F93" s="211">
        <v>1271</v>
      </c>
      <c r="G93" s="211">
        <v>1004</v>
      </c>
      <c r="I93" s="211" t="s">
        <v>1614</v>
      </c>
      <c r="J93" s="212" t="s">
        <v>552</v>
      </c>
      <c r="K93" s="211" t="s">
        <v>288</v>
      </c>
      <c r="L93" s="211" t="s">
        <v>1089</v>
      </c>
      <c r="AD93" s="213"/>
    </row>
    <row r="94" spans="1:30" s="211" customFormat="1" x14ac:dyDescent="0.25">
      <c r="A94" s="211" t="s">
        <v>129</v>
      </c>
      <c r="B94" s="211">
        <v>3561</v>
      </c>
      <c r="C94" s="211" t="s">
        <v>190</v>
      </c>
      <c r="D94" s="211">
        <v>192004250</v>
      </c>
      <c r="E94" s="211">
        <v>1060</v>
      </c>
      <c r="F94" s="211">
        <v>1271</v>
      </c>
      <c r="G94" s="211">
        <v>1004</v>
      </c>
      <c r="I94" s="211" t="s">
        <v>1615</v>
      </c>
      <c r="J94" s="212" t="s">
        <v>552</v>
      </c>
      <c r="K94" s="211" t="s">
        <v>288</v>
      </c>
      <c r="L94" s="211" t="s">
        <v>1090</v>
      </c>
      <c r="AD94" s="213"/>
    </row>
    <row r="95" spans="1:30" s="211" customFormat="1" x14ac:dyDescent="0.25">
      <c r="A95" s="211" t="s">
        <v>129</v>
      </c>
      <c r="B95" s="211">
        <v>3561</v>
      </c>
      <c r="C95" s="211" t="s">
        <v>190</v>
      </c>
      <c r="D95" s="211">
        <v>192007668</v>
      </c>
      <c r="E95" s="211">
        <v>1020</v>
      </c>
      <c r="F95" s="211">
        <v>1110</v>
      </c>
      <c r="G95" s="211">
        <v>1004</v>
      </c>
      <c r="I95" s="211" t="s">
        <v>1616</v>
      </c>
      <c r="J95" s="212" t="s">
        <v>552</v>
      </c>
      <c r="K95" s="211" t="s">
        <v>553</v>
      </c>
      <c r="L95" s="211" t="s">
        <v>1102</v>
      </c>
      <c r="AD95" s="213"/>
    </row>
    <row r="96" spans="1:30" s="211" customFormat="1" x14ac:dyDescent="0.25">
      <c r="A96" s="211" t="s">
        <v>129</v>
      </c>
      <c r="B96" s="211">
        <v>3561</v>
      </c>
      <c r="C96" s="211" t="s">
        <v>190</v>
      </c>
      <c r="D96" s="211">
        <v>192008949</v>
      </c>
      <c r="E96" s="211">
        <v>1020</v>
      </c>
      <c r="F96" s="211">
        <v>1110</v>
      </c>
      <c r="G96" s="211">
        <v>1004</v>
      </c>
      <c r="I96" s="211" t="s">
        <v>1617</v>
      </c>
      <c r="J96" s="212" t="s">
        <v>552</v>
      </c>
      <c r="K96" s="211" t="s">
        <v>288</v>
      </c>
      <c r="L96" s="211" t="s">
        <v>1109</v>
      </c>
      <c r="AD96" s="213"/>
    </row>
    <row r="97" spans="1:30" s="211" customFormat="1" x14ac:dyDescent="0.25">
      <c r="A97" s="211" t="s">
        <v>129</v>
      </c>
      <c r="B97" s="211">
        <v>3561</v>
      </c>
      <c r="C97" s="211" t="s">
        <v>190</v>
      </c>
      <c r="D97" s="211">
        <v>192008950</v>
      </c>
      <c r="E97" s="211">
        <v>1020</v>
      </c>
      <c r="F97" s="211">
        <v>1122</v>
      </c>
      <c r="G97" s="211">
        <v>1004</v>
      </c>
      <c r="I97" s="211" t="s">
        <v>1618</v>
      </c>
      <c r="J97" s="212" t="s">
        <v>552</v>
      </c>
      <c r="K97" s="211" t="s">
        <v>553</v>
      </c>
      <c r="L97" s="211" t="s">
        <v>1110</v>
      </c>
      <c r="AD97" s="213"/>
    </row>
    <row r="98" spans="1:30" s="211" customFormat="1" x14ac:dyDescent="0.25">
      <c r="A98" s="211" t="s">
        <v>129</v>
      </c>
      <c r="B98" s="211">
        <v>3561</v>
      </c>
      <c r="C98" s="211" t="s">
        <v>190</v>
      </c>
      <c r="D98" s="211">
        <v>192009187</v>
      </c>
      <c r="E98" s="211">
        <v>1060</v>
      </c>
      <c r="F98" s="211">
        <v>1271</v>
      </c>
      <c r="G98" s="211">
        <v>1004</v>
      </c>
      <c r="I98" s="211" t="s">
        <v>1619</v>
      </c>
      <c r="J98" s="212" t="s">
        <v>552</v>
      </c>
      <c r="K98" s="211" t="s">
        <v>288</v>
      </c>
      <c r="L98" s="211" t="s">
        <v>1111</v>
      </c>
      <c r="AD98" s="213"/>
    </row>
    <row r="99" spans="1:30" s="211" customFormat="1" x14ac:dyDescent="0.25">
      <c r="A99" s="211" t="s">
        <v>129</v>
      </c>
      <c r="B99" s="211">
        <v>3561</v>
      </c>
      <c r="C99" s="211" t="s">
        <v>190</v>
      </c>
      <c r="D99" s="211">
        <v>192013734</v>
      </c>
      <c r="E99" s="211">
        <v>1020</v>
      </c>
      <c r="F99" s="211">
        <v>1110</v>
      </c>
      <c r="G99" s="211">
        <v>1004</v>
      </c>
      <c r="I99" s="211" t="s">
        <v>1620</v>
      </c>
      <c r="J99" s="212" t="s">
        <v>552</v>
      </c>
      <c r="K99" s="211" t="s">
        <v>553</v>
      </c>
      <c r="L99" s="211" t="s">
        <v>1120</v>
      </c>
      <c r="AD99" s="213"/>
    </row>
    <row r="100" spans="1:30" s="211" customFormat="1" x14ac:dyDescent="0.25">
      <c r="A100" s="211" t="s">
        <v>129</v>
      </c>
      <c r="B100" s="211">
        <v>3561</v>
      </c>
      <c r="C100" s="211" t="s">
        <v>190</v>
      </c>
      <c r="D100" s="211">
        <v>192014029</v>
      </c>
      <c r="E100" s="211">
        <v>1060</v>
      </c>
      <c r="F100" s="211">
        <v>1251</v>
      </c>
      <c r="G100" s="211">
        <v>1004</v>
      </c>
      <c r="I100" s="211" t="s">
        <v>1621</v>
      </c>
      <c r="J100" s="212" t="s">
        <v>552</v>
      </c>
      <c r="K100" s="211" t="s">
        <v>553</v>
      </c>
      <c r="L100" s="211" t="s">
        <v>1121</v>
      </c>
      <c r="AD100" s="213"/>
    </row>
    <row r="101" spans="1:30" s="211" customFormat="1" x14ac:dyDescent="0.25">
      <c r="A101" s="211" t="s">
        <v>129</v>
      </c>
      <c r="B101" s="211">
        <v>3561</v>
      </c>
      <c r="C101" s="211" t="s">
        <v>190</v>
      </c>
      <c r="D101" s="211">
        <v>192015511</v>
      </c>
      <c r="E101" s="211">
        <v>1060</v>
      </c>
      <c r="G101" s="211">
        <v>1004</v>
      </c>
      <c r="I101" s="211" t="s">
        <v>1622</v>
      </c>
      <c r="J101" s="212" t="s">
        <v>552</v>
      </c>
      <c r="K101" s="211" t="s">
        <v>553</v>
      </c>
      <c r="L101" s="211" t="s">
        <v>1135</v>
      </c>
      <c r="AD101" s="213"/>
    </row>
    <row r="102" spans="1:30" s="211" customFormat="1" x14ac:dyDescent="0.25">
      <c r="A102" s="211" t="s">
        <v>129</v>
      </c>
      <c r="B102" s="211">
        <v>3561</v>
      </c>
      <c r="C102" s="211" t="s">
        <v>190</v>
      </c>
      <c r="D102" s="211">
        <v>192015561</v>
      </c>
      <c r="E102" s="211">
        <v>1020</v>
      </c>
      <c r="F102" s="211">
        <v>1110</v>
      </c>
      <c r="G102" s="211">
        <v>1004</v>
      </c>
      <c r="I102" s="211" t="s">
        <v>1623</v>
      </c>
      <c r="J102" s="212" t="s">
        <v>552</v>
      </c>
      <c r="K102" s="211" t="s">
        <v>553</v>
      </c>
      <c r="L102" s="211" t="s">
        <v>1136</v>
      </c>
      <c r="AD102" s="213"/>
    </row>
    <row r="103" spans="1:30" s="211" customFormat="1" x14ac:dyDescent="0.25">
      <c r="A103" s="211" t="s">
        <v>129</v>
      </c>
      <c r="B103" s="211">
        <v>3561</v>
      </c>
      <c r="C103" s="211" t="s">
        <v>190</v>
      </c>
      <c r="D103" s="211">
        <v>192015592</v>
      </c>
      <c r="E103" s="211">
        <v>1060</v>
      </c>
      <c r="G103" s="211">
        <v>1004</v>
      </c>
      <c r="I103" s="211" t="s">
        <v>1624</v>
      </c>
      <c r="J103" s="212" t="s">
        <v>552</v>
      </c>
      <c r="K103" s="211" t="s">
        <v>288</v>
      </c>
      <c r="L103" s="211" t="s">
        <v>1134</v>
      </c>
      <c r="AD103" s="213"/>
    </row>
    <row r="104" spans="1:30" s="211" customFormat="1" x14ac:dyDescent="0.25">
      <c r="A104" s="211" t="s">
        <v>129</v>
      </c>
      <c r="B104" s="211">
        <v>3561</v>
      </c>
      <c r="C104" s="211" t="s">
        <v>190</v>
      </c>
      <c r="D104" s="211">
        <v>192017168</v>
      </c>
      <c r="E104" s="211">
        <v>1060</v>
      </c>
      <c r="F104" s="211">
        <v>1242</v>
      </c>
      <c r="G104" s="211">
        <v>1004</v>
      </c>
      <c r="I104" s="211" t="s">
        <v>1625</v>
      </c>
      <c r="J104" s="212" t="s">
        <v>552</v>
      </c>
      <c r="K104" s="211" t="s">
        <v>288</v>
      </c>
      <c r="L104" s="211" t="s">
        <v>1342</v>
      </c>
      <c r="AD104" s="213"/>
    </row>
    <row r="105" spans="1:30" s="211" customFormat="1" x14ac:dyDescent="0.25">
      <c r="A105" s="211" t="s">
        <v>129</v>
      </c>
      <c r="B105" s="211">
        <v>3561</v>
      </c>
      <c r="C105" s="211" t="s">
        <v>190</v>
      </c>
      <c r="D105" s="211">
        <v>192018294</v>
      </c>
      <c r="E105" s="211">
        <v>1060</v>
      </c>
      <c r="F105" s="211">
        <v>1242</v>
      </c>
      <c r="G105" s="211">
        <v>1004</v>
      </c>
      <c r="I105" s="211" t="s">
        <v>1626</v>
      </c>
      <c r="J105" s="212" t="s">
        <v>552</v>
      </c>
      <c r="K105" s="211" t="s">
        <v>553</v>
      </c>
      <c r="L105" s="211" t="s">
        <v>1151</v>
      </c>
      <c r="AD105" s="213"/>
    </row>
    <row r="106" spans="1:30" s="211" customFormat="1" x14ac:dyDescent="0.25">
      <c r="A106" s="211" t="s">
        <v>129</v>
      </c>
      <c r="B106" s="211">
        <v>3561</v>
      </c>
      <c r="C106" s="211" t="s">
        <v>190</v>
      </c>
      <c r="D106" s="211">
        <v>192018366</v>
      </c>
      <c r="E106" s="211">
        <v>1060</v>
      </c>
      <c r="F106" s="211">
        <v>1271</v>
      </c>
      <c r="G106" s="211">
        <v>1004</v>
      </c>
      <c r="I106" s="211" t="s">
        <v>1627</v>
      </c>
      <c r="J106" s="212" t="s">
        <v>552</v>
      </c>
      <c r="K106" s="211" t="s">
        <v>553</v>
      </c>
      <c r="L106" s="211" t="s">
        <v>1152</v>
      </c>
      <c r="AD106" s="213"/>
    </row>
    <row r="107" spans="1:30" s="211" customFormat="1" x14ac:dyDescent="0.25">
      <c r="A107" s="211" t="s">
        <v>129</v>
      </c>
      <c r="B107" s="211">
        <v>3561</v>
      </c>
      <c r="C107" s="211" t="s">
        <v>190</v>
      </c>
      <c r="D107" s="211">
        <v>192018388</v>
      </c>
      <c r="E107" s="211">
        <v>1080</v>
      </c>
      <c r="F107" s="211">
        <v>1274</v>
      </c>
      <c r="G107" s="211">
        <v>1004</v>
      </c>
      <c r="I107" s="211" t="s">
        <v>1628</v>
      </c>
      <c r="J107" s="212" t="s">
        <v>552</v>
      </c>
      <c r="K107" s="211" t="s">
        <v>290</v>
      </c>
      <c r="L107" s="211" t="s">
        <v>1150</v>
      </c>
      <c r="AD107" s="213"/>
    </row>
    <row r="108" spans="1:30" s="211" customFormat="1" x14ac:dyDescent="0.25">
      <c r="A108" s="211" t="s">
        <v>129</v>
      </c>
      <c r="B108" s="211">
        <v>3561</v>
      </c>
      <c r="C108" s="211" t="s">
        <v>190</v>
      </c>
      <c r="D108" s="211">
        <v>192018517</v>
      </c>
      <c r="E108" s="211">
        <v>1060</v>
      </c>
      <c r="F108" s="211">
        <v>1274</v>
      </c>
      <c r="G108" s="211">
        <v>1004</v>
      </c>
      <c r="I108" s="211" t="s">
        <v>1629</v>
      </c>
      <c r="J108" s="212" t="s">
        <v>552</v>
      </c>
      <c r="K108" s="211" t="s">
        <v>290</v>
      </c>
      <c r="L108" s="211" t="s">
        <v>1149</v>
      </c>
      <c r="AD108" s="213"/>
    </row>
    <row r="109" spans="1:30" s="211" customFormat="1" x14ac:dyDescent="0.25">
      <c r="A109" s="211" t="s">
        <v>129</v>
      </c>
      <c r="B109" s="211">
        <v>3561</v>
      </c>
      <c r="C109" s="211" t="s">
        <v>190</v>
      </c>
      <c r="D109" s="211">
        <v>192019375</v>
      </c>
      <c r="E109" s="211">
        <v>1060</v>
      </c>
      <c r="F109" s="211">
        <v>1271</v>
      </c>
      <c r="G109" s="211">
        <v>1004</v>
      </c>
      <c r="I109" s="211" t="s">
        <v>1630</v>
      </c>
      <c r="J109" s="212" t="s">
        <v>552</v>
      </c>
      <c r="K109" s="211" t="s">
        <v>553</v>
      </c>
      <c r="L109" s="211" t="s">
        <v>1161</v>
      </c>
      <c r="AD109" s="213"/>
    </row>
    <row r="110" spans="1:30" s="211" customFormat="1" x14ac:dyDescent="0.25">
      <c r="A110" s="211" t="s">
        <v>129</v>
      </c>
      <c r="B110" s="211">
        <v>3561</v>
      </c>
      <c r="C110" s="211" t="s">
        <v>190</v>
      </c>
      <c r="D110" s="211">
        <v>192019676</v>
      </c>
      <c r="E110" s="211">
        <v>1020</v>
      </c>
      <c r="F110" s="211">
        <v>1110</v>
      </c>
      <c r="G110" s="211">
        <v>1004</v>
      </c>
      <c r="I110" s="211" t="s">
        <v>1631</v>
      </c>
      <c r="J110" s="212" t="s">
        <v>552</v>
      </c>
      <c r="K110" s="211" t="s">
        <v>288</v>
      </c>
      <c r="L110" s="211" t="s">
        <v>1159</v>
      </c>
      <c r="AD110" s="213"/>
    </row>
    <row r="111" spans="1:30" s="211" customFormat="1" x14ac:dyDescent="0.25">
      <c r="A111" s="211" t="s">
        <v>129</v>
      </c>
      <c r="B111" s="211">
        <v>3561</v>
      </c>
      <c r="C111" s="211" t="s">
        <v>190</v>
      </c>
      <c r="D111" s="211">
        <v>192019678</v>
      </c>
      <c r="E111" s="211">
        <v>1060</v>
      </c>
      <c r="G111" s="211">
        <v>1004</v>
      </c>
      <c r="I111" s="211" t="s">
        <v>1632</v>
      </c>
      <c r="J111" s="212" t="s">
        <v>552</v>
      </c>
      <c r="K111" s="211" t="s">
        <v>288</v>
      </c>
      <c r="L111" s="211" t="s">
        <v>1160</v>
      </c>
      <c r="AD111" s="213"/>
    </row>
    <row r="112" spans="1:30" s="211" customFormat="1" x14ac:dyDescent="0.25">
      <c r="A112" s="211" t="s">
        <v>129</v>
      </c>
      <c r="B112" s="211">
        <v>3561</v>
      </c>
      <c r="C112" s="211" t="s">
        <v>190</v>
      </c>
      <c r="D112" s="211">
        <v>192020071</v>
      </c>
      <c r="E112" s="211">
        <v>1060</v>
      </c>
      <c r="G112" s="211">
        <v>1004</v>
      </c>
      <c r="I112" s="211" t="s">
        <v>1633</v>
      </c>
      <c r="J112" s="212" t="s">
        <v>552</v>
      </c>
      <c r="K112" s="211" t="s">
        <v>288</v>
      </c>
      <c r="L112" s="211" t="s">
        <v>1165</v>
      </c>
      <c r="AD112" s="213"/>
    </row>
    <row r="113" spans="1:30" s="211" customFormat="1" x14ac:dyDescent="0.25">
      <c r="A113" s="211" t="s">
        <v>129</v>
      </c>
      <c r="B113" s="211">
        <v>3561</v>
      </c>
      <c r="C113" s="211" t="s">
        <v>190</v>
      </c>
      <c r="D113" s="211">
        <v>192020092</v>
      </c>
      <c r="E113" s="211">
        <v>1060</v>
      </c>
      <c r="F113" s="211">
        <v>1271</v>
      </c>
      <c r="G113" s="211">
        <v>1004</v>
      </c>
      <c r="I113" s="211" t="s">
        <v>1634</v>
      </c>
      <c r="J113" s="212" t="s">
        <v>552</v>
      </c>
      <c r="K113" s="211" t="s">
        <v>553</v>
      </c>
      <c r="L113" s="211" t="s">
        <v>1166</v>
      </c>
      <c r="AD113" s="213"/>
    </row>
    <row r="114" spans="1:30" s="211" customFormat="1" x14ac:dyDescent="0.25">
      <c r="A114" s="211" t="s">
        <v>129</v>
      </c>
      <c r="B114" s="211">
        <v>3561</v>
      </c>
      <c r="C114" s="211" t="s">
        <v>190</v>
      </c>
      <c r="D114" s="211">
        <v>192021435</v>
      </c>
      <c r="E114" s="211">
        <v>1060</v>
      </c>
      <c r="F114" s="211">
        <v>1271</v>
      </c>
      <c r="G114" s="211">
        <v>1004</v>
      </c>
      <c r="I114" s="211" t="s">
        <v>1635</v>
      </c>
      <c r="J114" s="212" t="s">
        <v>552</v>
      </c>
      <c r="K114" s="211" t="s">
        <v>553</v>
      </c>
      <c r="L114" s="211" t="s">
        <v>1178</v>
      </c>
      <c r="AD114" s="213"/>
    </row>
    <row r="115" spans="1:30" s="211" customFormat="1" x14ac:dyDescent="0.25">
      <c r="A115" s="211" t="s">
        <v>129</v>
      </c>
      <c r="B115" s="211">
        <v>3561</v>
      </c>
      <c r="C115" s="211" t="s">
        <v>190</v>
      </c>
      <c r="D115" s="211">
        <v>192024696</v>
      </c>
      <c r="E115" s="211">
        <v>1060</v>
      </c>
      <c r="F115" s="211">
        <v>1271</v>
      </c>
      <c r="G115" s="211">
        <v>1004</v>
      </c>
      <c r="I115" s="211" t="s">
        <v>1636</v>
      </c>
      <c r="J115" s="212" t="s">
        <v>552</v>
      </c>
      <c r="K115" s="211" t="s">
        <v>288</v>
      </c>
      <c r="L115" s="211" t="s">
        <v>1194</v>
      </c>
      <c r="AD115" s="213"/>
    </row>
    <row r="116" spans="1:30" s="211" customFormat="1" x14ac:dyDescent="0.25">
      <c r="A116" s="211" t="s">
        <v>129</v>
      </c>
      <c r="B116" s="211">
        <v>3561</v>
      </c>
      <c r="C116" s="211" t="s">
        <v>190</v>
      </c>
      <c r="D116" s="211">
        <v>192025358</v>
      </c>
      <c r="E116" s="211">
        <v>1060</v>
      </c>
      <c r="F116" s="211">
        <v>1271</v>
      </c>
      <c r="G116" s="211">
        <v>1004</v>
      </c>
      <c r="I116" s="211" t="s">
        <v>1637</v>
      </c>
      <c r="J116" s="212" t="s">
        <v>552</v>
      </c>
      <c r="K116" s="211" t="s">
        <v>553</v>
      </c>
      <c r="L116" s="211" t="s">
        <v>1213</v>
      </c>
      <c r="AD116" s="213"/>
    </row>
    <row r="117" spans="1:30" s="211" customFormat="1" x14ac:dyDescent="0.25">
      <c r="A117" s="211" t="s">
        <v>129</v>
      </c>
      <c r="B117" s="211">
        <v>3561</v>
      </c>
      <c r="C117" s="211" t="s">
        <v>190</v>
      </c>
      <c r="D117" s="211">
        <v>192025367</v>
      </c>
      <c r="E117" s="211">
        <v>1060</v>
      </c>
      <c r="F117" s="211">
        <v>1251</v>
      </c>
      <c r="G117" s="211">
        <v>1004</v>
      </c>
      <c r="I117" s="211" t="s">
        <v>1638</v>
      </c>
      <c r="J117" s="212" t="s">
        <v>552</v>
      </c>
      <c r="K117" s="211" t="s">
        <v>290</v>
      </c>
      <c r="L117" s="211" t="s">
        <v>1207</v>
      </c>
      <c r="AD117" s="213"/>
    </row>
    <row r="118" spans="1:30" s="211" customFormat="1" x14ac:dyDescent="0.25">
      <c r="A118" s="211" t="s">
        <v>129</v>
      </c>
      <c r="B118" s="211">
        <v>3561</v>
      </c>
      <c r="C118" s="211" t="s">
        <v>190</v>
      </c>
      <c r="D118" s="211">
        <v>192025379</v>
      </c>
      <c r="E118" s="211">
        <v>1060</v>
      </c>
      <c r="F118" s="211">
        <v>1251</v>
      </c>
      <c r="G118" s="211">
        <v>1004</v>
      </c>
      <c r="I118" s="211" t="s">
        <v>1639</v>
      </c>
      <c r="J118" s="212" t="s">
        <v>552</v>
      </c>
      <c r="K118" s="211" t="s">
        <v>290</v>
      </c>
      <c r="L118" s="211" t="s">
        <v>1207</v>
      </c>
      <c r="AD118" s="213"/>
    </row>
    <row r="119" spans="1:30" s="211" customFormat="1" x14ac:dyDescent="0.25">
      <c r="A119" s="211" t="s">
        <v>129</v>
      </c>
      <c r="B119" s="211">
        <v>3561</v>
      </c>
      <c r="C119" s="211" t="s">
        <v>190</v>
      </c>
      <c r="D119" s="211">
        <v>192025380</v>
      </c>
      <c r="E119" s="211">
        <v>1060</v>
      </c>
      <c r="F119" s="211">
        <v>1271</v>
      </c>
      <c r="G119" s="211">
        <v>1004</v>
      </c>
      <c r="I119" s="211" t="s">
        <v>1640</v>
      </c>
      <c r="J119" s="212" t="s">
        <v>552</v>
      </c>
      <c r="K119" s="211" t="s">
        <v>288</v>
      </c>
      <c r="L119" s="211" t="s">
        <v>1211</v>
      </c>
      <c r="AD119" s="213"/>
    </row>
    <row r="120" spans="1:30" s="211" customFormat="1" x14ac:dyDescent="0.25">
      <c r="A120" s="211" t="s">
        <v>129</v>
      </c>
      <c r="B120" s="211">
        <v>3561</v>
      </c>
      <c r="C120" s="211" t="s">
        <v>190</v>
      </c>
      <c r="D120" s="211">
        <v>192025525</v>
      </c>
      <c r="E120" s="211">
        <v>1080</v>
      </c>
      <c r="F120" s="211">
        <v>1271</v>
      </c>
      <c r="G120" s="211">
        <v>1004</v>
      </c>
      <c r="I120" s="211" t="s">
        <v>1641</v>
      </c>
      <c r="J120" s="212" t="s">
        <v>552</v>
      </c>
      <c r="K120" s="211" t="s">
        <v>290</v>
      </c>
      <c r="L120" s="211" t="s">
        <v>1210</v>
      </c>
      <c r="AD120" s="213"/>
    </row>
    <row r="121" spans="1:30" s="211" customFormat="1" x14ac:dyDescent="0.25">
      <c r="A121" s="211" t="s">
        <v>129</v>
      </c>
      <c r="B121" s="211">
        <v>3561</v>
      </c>
      <c r="C121" s="211" t="s">
        <v>190</v>
      </c>
      <c r="D121" s="211">
        <v>192025527</v>
      </c>
      <c r="E121" s="211">
        <v>1060</v>
      </c>
      <c r="F121" s="211">
        <v>1271</v>
      </c>
      <c r="G121" s="211">
        <v>1004</v>
      </c>
      <c r="I121" s="211" t="s">
        <v>1642</v>
      </c>
      <c r="J121" s="212" t="s">
        <v>552</v>
      </c>
      <c r="K121" s="211" t="s">
        <v>290</v>
      </c>
      <c r="L121" s="211" t="s">
        <v>1208</v>
      </c>
      <c r="AD121" s="213"/>
    </row>
    <row r="122" spans="1:30" s="211" customFormat="1" x14ac:dyDescent="0.25">
      <c r="A122" s="211" t="s">
        <v>129</v>
      </c>
      <c r="B122" s="211">
        <v>3561</v>
      </c>
      <c r="C122" s="211" t="s">
        <v>190</v>
      </c>
      <c r="D122" s="211">
        <v>192025557</v>
      </c>
      <c r="E122" s="211">
        <v>1020</v>
      </c>
      <c r="F122" s="211">
        <v>1110</v>
      </c>
      <c r="G122" s="211">
        <v>1003</v>
      </c>
      <c r="I122" s="211" t="s">
        <v>1643</v>
      </c>
      <c r="J122" s="212" t="s">
        <v>552</v>
      </c>
      <c r="K122" s="211" t="s">
        <v>288</v>
      </c>
      <c r="L122" s="211" t="s">
        <v>1217</v>
      </c>
      <c r="AD122" s="213"/>
    </row>
    <row r="123" spans="1:30" s="211" customFormat="1" x14ac:dyDescent="0.25">
      <c r="A123" s="211" t="s">
        <v>129</v>
      </c>
      <c r="B123" s="211">
        <v>3561</v>
      </c>
      <c r="C123" s="211" t="s">
        <v>190</v>
      </c>
      <c r="D123" s="211">
        <v>192028446</v>
      </c>
      <c r="E123" s="211">
        <v>1060</v>
      </c>
      <c r="F123" s="211">
        <v>1251</v>
      </c>
      <c r="G123" s="211">
        <v>1004</v>
      </c>
      <c r="I123" s="211" t="s">
        <v>1644</v>
      </c>
      <c r="J123" s="212" t="s">
        <v>552</v>
      </c>
      <c r="K123" s="211" t="s">
        <v>553</v>
      </c>
      <c r="L123" s="211" t="s">
        <v>1229</v>
      </c>
      <c r="AD123" s="213"/>
    </row>
    <row r="124" spans="1:30" s="211" customFormat="1" x14ac:dyDescent="0.25">
      <c r="A124" s="211" t="s">
        <v>129</v>
      </c>
      <c r="B124" s="211">
        <v>3561</v>
      </c>
      <c r="C124" s="211" t="s">
        <v>190</v>
      </c>
      <c r="D124" s="211">
        <v>192028582</v>
      </c>
      <c r="E124" s="211">
        <v>1080</v>
      </c>
      <c r="G124" s="211">
        <v>1004</v>
      </c>
      <c r="I124" s="211" t="s">
        <v>1645</v>
      </c>
      <c r="J124" s="212" t="s">
        <v>552</v>
      </c>
      <c r="K124" s="211" t="s">
        <v>553</v>
      </c>
      <c r="L124" s="211" t="s">
        <v>1230</v>
      </c>
      <c r="AD124" s="213"/>
    </row>
    <row r="125" spans="1:30" s="211" customFormat="1" x14ac:dyDescent="0.25">
      <c r="A125" s="211" t="s">
        <v>129</v>
      </c>
      <c r="B125" s="211">
        <v>3561</v>
      </c>
      <c r="C125" s="211" t="s">
        <v>190</v>
      </c>
      <c r="D125" s="211">
        <v>192028838</v>
      </c>
      <c r="E125" s="211">
        <v>1060</v>
      </c>
      <c r="F125" s="211">
        <v>1251</v>
      </c>
      <c r="G125" s="211">
        <v>1004</v>
      </c>
      <c r="I125" s="211" t="s">
        <v>1646</v>
      </c>
      <c r="J125" s="212" t="s">
        <v>552</v>
      </c>
      <c r="K125" s="211" t="s">
        <v>553</v>
      </c>
      <c r="L125" s="211" t="s">
        <v>1231</v>
      </c>
      <c r="AD125" s="213"/>
    </row>
    <row r="126" spans="1:30" s="211" customFormat="1" x14ac:dyDescent="0.25">
      <c r="A126" s="211" t="s">
        <v>129</v>
      </c>
      <c r="B126" s="211">
        <v>3561</v>
      </c>
      <c r="C126" s="211" t="s">
        <v>190</v>
      </c>
      <c r="D126" s="211">
        <v>192032461</v>
      </c>
      <c r="E126" s="211">
        <v>1060</v>
      </c>
      <c r="F126" s="211">
        <v>1230</v>
      </c>
      <c r="G126" s="211">
        <v>1004</v>
      </c>
      <c r="I126" s="211" t="s">
        <v>1647</v>
      </c>
      <c r="J126" s="212" t="s">
        <v>552</v>
      </c>
      <c r="K126" s="211" t="s">
        <v>553</v>
      </c>
      <c r="L126" s="211" t="s">
        <v>1258</v>
      </c>
      <c r="AD126" s="213"/>
    </row>
    <row r="127" spans="1:30" s="211" customFormat="1" x14ac:dyDescent="0.25">
      <c r="A127" s="211" t="s">
        <v>129</v>
      </c>
      <c r="B127" s="211">
        <v>3561</v>
      </c>
      <c r="C127" s="211" t="s">
        <v>190</v>
      </c>
      <c r="D127" s="211">
        <v>192036454</v>
      </c>
      <c r="E127" s="211">
        <v>1060</v>
      </c>
      <c r="F127" s="211">
        <v>1274</v>
      </c>
      <c r="G127" s="211">
        <v>1004</v>
      </c>
      <c r="I127" s="211" t="s">
        <v>1648</v>
      </c>
      <c r="J127" s="212" t="s">
        <v>552</v>
      </c>
      <c r="K127" s="211" t="s">
        <v>553</v>
      </c>
      <c r="L127" s="211" t="s">
        <v>1303</v>
      </c>
      <c r="AD127" s="213"/>
    </row>
    <row r="128" spans="1:30" s="211" customFormat="1" x14ac:dyDescent="0.25">
      <c r="A128" s="211" t="s">
        <v>129</v>
      </c>
      <c r="B128" s="211">
        <v>3561</v>
      </c>
      <c r="C128" s="211" t="s">
        <v>190</v>
      </c>
      <c r="D128" s="211">
        <v>192036461</v>
      </c>
      <c r="E128" s="211">
        <v>1060</v>
      </c>
      <c r="F128" s="211">
        <v>1242</v>
      </c>
      <c r="G128" s="211">
        <v>1004</v>
      </c>
      <c r="I128" s="211" t="s">
        <v>1649</v>
      </c>
      <c r="J128" s="212" t="s">
        <v>552</v>
      </c>
      <c r="K128" s="211" t="s">
        <v>553</v>
      </c>
      <c r="L128" s="211" t="s">
        <v>1303</v>
      </c>
      <c r="AD128" s="213"/>
    </row>
    <row r="129" spans="1:30" s="211" customFormat="1" x14ac:dyDescent="0.25">
      <c r="A129" s="211" t="s">
        <v>129</v>
      </c>
      <c r="B129" s="211">
        <v>3561</v>
      </c>
      <c r="C129" s="211" t="s">
        <v>190</v>
      </c>
      <c r="D129" s="211">
        <v>192037226</v>
      </c>
      <c r="E129" s="211">
        <v>1060</v>
      </c>
      <c r="F129" s="211">
        <v>1220</v>
      </c>
      <c r="G129" s="211">
        <v>1004</v>
      </c>
      <c r="I129" s="211" t="s">
        <v>1650</v>
      </c>
      <c r="J129" s="212" t="s">
        <v>552</v>
      </c>
      <c r="K129" s="211" t="s">
        <v>288</v>
      </c>
      <c r="L129" s="211" t="s">
        <v>1319</v>
      </c>
      <c r="AD129" s="213"/>
    </row>
    <row r="130" spans="1:30" s="211" customFormat="1" x14ac:dyDescent="0.25">
      <c r="A130" s="211" t="s">
        <v>129</v>
      </c>
      <c r="B130" s="211">
        <v>3561</v>
      </c>
      <c r="C130" s="211" t="s">
        <v>190</v>
      </c>
      <c r="D130" s="211">
        <v>192038583</v>
      </c>
      <c r="E130" s="211">
        <v>1060</v>
      </c>
      <c r="F130" s="211">
        <v>1263</v>
      </c>
      <c r="G130" s="211">
        <v>1004</v>
      </c>
      <c r="I130" s="211" t="s">
        <v>1651</v>
      </c>
      <c r="J130" s="212" t="s">
        <v>552</v>
      </c>
      <c r="K130" s="211" t="s">
        <v>553</v>
      </c>
      <c r="L130" s="211" t="s">
        <v>1323</v>
      </c>
      <c r="AD130" s="213"/>
    </row>
    <row r="131" spans="1:30" s="211" customFormat="1" x14ac:dyDescent="0.25">
      <c r="A131" s="211" t="s">
        <v>129</v>
      </c>
      <c r="B131" s="211">
        <v>3561</v>
      </c>
      <c r="C131" s="211" t="s">
        <v>190</v>
      </c>
      <c r="D131" s="211">
        <v>192038586</v>
      </c>
      <c r="E131" s="211">
        <v>1060</v>
      </c>
      <c r="F131" s="211">
        <v>1274</v>
      </c>
      <c r="G131" s="211">
        <v>1004</v>
      </c>
      <c r="I131" s="211" t="s">
        <v>1652</v>
      </c>
      <c r="J131" s="212" t="s">
        <v>552</v>
      </c>
      <c r="K131" s="211" t="s">
        <v>553</v>
      </c>
      <c r="L131" s="211" t="s">
        <v>1324</v>
      </c>
      <c r="AD131" s="213"/>
    </row>
    <row r="132" spans="1:30" s="211" customFormat="1" x14ac:dyDescent="0.25">
      <c r="A132" s="211" t="s">
        <v>129</v>
      </c>
      <c r="B132" s="211">
        <v>3561</v>
      </c>
      <c r="C132" s="211" t="s">
        <v>190</v>
      </c>
      <c r="D132" s="211">
        <v>192039708</v>
      </c>
      <c r="E132" s="211">
        <v>1060</v>
      </c>
      <c r="F132" s="211">
        <v>1271</v>
      </c>
      <c r="G132" s="211">
        <v>1004</v>
      </c>
      <c r="I132" s="211" t="s">
        <v>1653</v>
      </c>
      <c r="J132" s="212" t="s">
        <v>552</v>
      </c>
      <c r="K132" s="211" t="s">
        <v>553</v>
      </c>
      <c r="L132" s="211" t="s">
        <v>1335</v>
      </c>
      <c r="AD132" s="213"/>
    </row>
    <row r="133" spans="1:30" s="211" customFormat="1" x14ac:dyDescent="0.25">
      <c r="A133" s="211" t="s">
        <v>129</v>
      </c>
      <c r="B133" s="211">
        <v>3561</v>
      </c>
      <c r="C133" s="211" t="s">
        <v>190</v>
      </c>
      <c r="D133" s="211">
        <v>192041261</v>
      </c>
      <c r="E133" s="211">
        <v>1020</v>
      </c>
      <c r="F133" s="211">
        <v>1110</v>
      </c>
      <c r="G133" s="211">
        <v>1004</v>
      </c>
      <c r="I133" s="211" t="s">
        <v>1654</v>
      </c>
      <c r="J133" s="212" t="s">
        <v>552</v>
      </c>
      <c r="K133" s="211" t="s">
        <v>290</v>
      </c>
      <c r="L133" s="211" t="s">
        <v>1336</v>
      </c>
      <c r="AD133" s="213"/>
    </row>
    <row r="134" spans="1:30" s="211" customFormat="1" x14ac:dyDescent="0.25">
      <c r="A134" s="211" t="s">
        <v>129</v>
      </c>
      <c r="B134" s="211">
        <v>3561</v>
      </c>
      <c r="C134" s="211" t="s">
        <v>190</v>
      </c>
      <c r="D134" s="211">
        <v>192041512</v>
      </c>
      <c r="E134" s="211">
        <v>1020</v>
      </c>
      <c r="F134" s="211">
        <v>1110</v>
      </c>
      <c r="G134" s="211">
        <v>1004</v>
      </c>
      <c r="I134" s="211" t="s">
        <v>1655</v>
      </c>
      <c r="J134" s="212" t="s">
        <v>552</v>
      </c>
      <c r="K134" s="211" t="s">
        <v>290</v>
      </c>
      <c r="L134" s="211" t="s">
        <v>1336</v>
      </c>
      <c r="AD134" s="213"/>
    </row>
    <row r="135" spans="1:30" s="211" customFormat="1" x14ac:dyDescent="0.25">
      <c r="A135" s="211" t="s">
        <v>129</v>
      </c>
      <c r="B135" s="211">
        <v>3561</v>
      </c>
      <c r="C135" s="211" t="s">
        <v>190</v>
      </c>
      <c r="D135" s="211">
        <v>192041538</v>
      </c>
      <c r="E135" s="211">
        <v>1040</v>
      </c>
      <c r="F135" s="211">
        <v>1211</v>
      </c>
      <c r="G135" s="211">
        <v>1004</v>
      </c>
      <c r="I135" s="211" t="s">
        <v>1656</v>
      </c>
      <c r="J135" s="212" t="s">
        <v>552</v>
      </c>
      <c r="K135" s="211" t="s">
        <v>290</v>
      </c>
      <c r="L135" s="211" t="s">
        <v>1337</v>
      </c>
      <c r="AD135" s="213"/>
    </row>
    <row r="136" spans="1:30" s="211" customFormat="1" x14ac:dyDescent="0.25">
      <c r="A136" s="211" t="s">
        <v>129</v>
      </c>
      <c r="B136" s="211">
        <v>3561</v>
      </c>
      <c r="C136" s="211" t="s">
        <v>190</v>
      </c>
      <c r="D136" s="211">
        <v>192041539</v>
      </c>
      <c r="E136" s="211">
        <v>1040</v>
      </c>
      <c r="F136" s="211">
        <v>1211</v>
      </c>
      <c r="G136" s="211">
        <v>1004</v>
      </c>
      <c r="I136" s="211" t="s">
        <v>1656</v>
      </c>
      <c r="J136" s="212" t="s">
        <v>552</v>
      </c>
      <c r="K136" s="211" t="s">
        <v>290</v>
      </c>
      <c r="L136" s="211" t="s">
        <v>1337</v>
      </c>
      <c r="AD136" s="213"/>
    </row>
    <row r="137" spans="1:30" s="211" customFormat="1" x14ac:dyDescent="0.25">
      <c r="A137" s="211" t="s">
        <v>129</v>
      </c>
      <c r="B137" s="211">
        <v>3561</v>
      </c>
      <c r="C137" s="211" t="s">
        <v>190</v>
      </c>
      <c r="D137" s="211">
        <v>192042764</v>
      </c>
      <c r="E137" s="211">
        <v>1020</v>
      </c>
      <c r="F137" s="211">
        <v>1110</v>
      </c>
      <c r="G137" s="211">
        <v>1004</v>
      </c>
      <c r="I137" s="211" t="s">
        <v>1657</v>
      </c>
      <c r="J137" s="212" t="s">
        <v>552</v>
      </c>
      <c r="K137" s="211" t="s">
        <v>553</v>
      </c>
      <c r="L137" s="211" t="s">
        <v>1359</v>
      </c>
      <c r="AD137" s="213"/>
    </row>
    <row r="138" spans="1:30" s="211" customFormat="1" x14ac:dyDescent="0.25">
      <c r="A138" s="211" t="s">
        <v>129</v>
      </c>
      <c r="B138" s="211">
        <v>3575</v>
      </c>
      <c r="C138" s="211" t="s">
        <v>192</v>
      </c>
      <c r="D138" s="211">
        <v>1176628</v>
      </c>
      <c r="E138" s="211">
        <v>1020</v>
      </c>
      <c r="F138" s="211">
        <v>1121</v>
      </c>
      <c r="G138" s="211">
        <v>1004</v>
      </c>
      <c r="I138" s="211" t="s">
        <v>1658</v>
      </c>
      <c r="J138" s="212" t="s">
        <v>552</v>
      </c>
      <c r="K138" s="211" t="s">
        <v>288</v>
      </c>
      <c r="L138" s="211" t="s">
        <v>1333</v>
      </c>
      <c r="AD138" s="213"/>
    </row>
    <row r="139" spans="1:30" s="211" customFormat="1" x14ac:dyDescent="0.25">
      <c r="A139" s="211" t="s">
        <v>129</v>
      </c>
      <c r="B139" s="211">
        <v>3575</v>
      </c>
      <c r="C139" s="211" t="s">
        <v>192</v>
      </c>
      <c r="D139" s="211">
        <v>191978169</v>
      </c>
      <c r="E139" s="211">
        <v>1060</v>
      </c>
      <c r="F139" s="211">
        <v>1265</v>
      </c>
      <c r="G139" s="211">
        <v>1003</v>
      </c>
      <c r="I139" s="211" t="s">
        <v>1659</v>
      </c>
      <c r="J139" s="212" t="s">
        <v>552</v>
      </c>
      <c r="K139" s="211" t="s">
        <v>553</v>
      </c>
      <c r="L139" s="211" t="s">
        <v>1137</v>
      </c>
      <c r="AD139" s="213"/>
    </row>
    <row r="140" spans="1:30" s="211" customFormat="1" x14ac:dyDescent="0.25">
      <c r="A140" s="211" t="s">
        <v>129</v>
      </c>
      <c r="B140" s="211">
        <v>3575</v>
      </c>
      <c r="C140" s="211" t="s">
        <v>192</v>
      </c>
      <c r="D140" s="211">
        <v>504133151</v>
      </c>
      <c r="E140" s="211">
        <v>1060</v>
      </c>
      <c r="F140" s="211">
        <v>1271</v>
      </c>
      <c r="G140" s="211">
        <v>1004</v>
      </c>
      <c r="I140" s="211" t="s">
        <v>1660</v>
      </c>
      <c r="J140" s="212" t="s">
        <v>552</v>
      </c>
      <c r="K140" s="211" t="s">
        <v>553</v>
      </c>
      <c r="L140" s="211" t="s">
        <v>1413</v>
      </c>
      <c r="AD140" s="213"/>
    </row>
    <row r="141" spans="1:30" s="211" customFormat="1" x14ac:dyDescent="0.25">
      <c r="A141" s="211" t="s">
        <v>129</v>
      </c>
      <c r="B141" s="211">
        <v>3575</v>
      </c>
      <c r="C141" s="211" t="s">
        <v>192</v>
      </c>
      <c r="D141" s="211">
        <v>504133153</v>
      </c>
      <c r="E141" s="211">
        <v>1060</v>
      </c>
      <c r="F141" s="211">
        <v>1242</v>
      </c>
      <c r="G141" s="211">
        <v>1004</v>
      </c>
      <c r="I141" s="211" t="s">
        <v>1661</v>
      </c>
      <c r="J141" s="212" t="s">
        <v>552</v>
      </c>
      <c r="K141" s="211" t="s">
        <v>553</v>
      </c>
      <c r="L141" s="211" t="s">
        <v>1413</v>
      </c>
      <c r="AD141" s="213"/>
    </row>
    <row r="142" spans="1:30" s="211" customFormat="1" x14ac:dyDescent="0.25">
      <c r="A142" s="211" t="s">
        <v>129</v>
      </c>
      <c r="B142" s="211">
        <v>3575</v>
      </c>
      <c r="C142" s="211" t="s">
        <v>192</v>
      </c>
      <c r="D142" s="211">
        <v>504133180</v>
      </c>
      <c r="E142" s="211">
        <v>1060</v>
      </c>
      <c r="F142" s="211">
        <v>1242</v>
      </c>
      <c r="G142" s="211">
        <v>1004</v>
      </c>
      <c r="I142" s="211" t="s">
        <v>1662</v>
      </c>
      <c r="J142" s="212" t="s">
        <v>552</v>
      </c>
      <c r="K142" s="211" t="s">
        <v>288</v>
      </c>
      <c r="L142" s="211" t="s">
        <v>1334</v>
      </c>
      <c r="AD142" s="213"/>
    </row>
    <row r="143" spans="1:30" s="211" customFormat="1" x14ac:dyDescent="0.25">
      <c r="A143" s="211" t="s">
        <v>129</v>
      </c>
      <c r="B143" s="211">
        <v>3603</v>
      </c>
      <c r="C143" s="211" t="s">
        <v>195</v>
      </c>
      <c r="D143" s="211">
        <v>3077379</v>
      </c>
      <c r="E143" s="211">
        <v>1020</v>
      </c>
      <c r="F143" s="211">
        <v>1122</v>
      </c>
      <c r="G143" s="211">
        <v>1004</v>
      </c>
      <c r="I143" s="211" t="s">
        <v>1663</v>
      </c>
      <c r="J143" s="212" t="s">
        <v>552</v>
      </c>
      <c r="K143" s="211" t="s">
        <v>290</v>
      </c>
      <c r="L143" s="211" t="s">
        <v>1072</v>
      </c>
      <c r="AD143" s="213"/>
    </row>
    <row r="144" spans="1:30" s="211" customFormat="1" x14ac:dyDescent="0.25">
      <c r="A144" s="211" t="s">
        <v>129</v>
      </c>
      <c r="B144" s="211">
        <v>3603</v>
      </c>
      <c r="C144" s="211" t="s">
        <v>195</v>
      </c>
      <c r="D144" s="211">
        <v>3077380</v>
      </c>
      <c r="E144" s="211">
        <v>1020</v>
      </c>
      <c r="F144" s="211">
        <v>1122</v>
      </c>
      <c r="G144" s="211">
        <v>1004</v>
      </c>
      <c r="I144" s="211" t="s">
        <v>1664</v>
      </c>
      <c r="J144" s="212" t="s">
        <v>552</v>
      </c>
      <c r="K144" s="211" t="s">
        <v>290</v>
      </c>
      <c r="L144" s="211" t="s">
        <v>1072</v>
      </c>
      <c r="AD144" s="213"/>
    </row>
    <row r="145" spans="1:30" s="211" customFormat="1" x14ac:dyDescent="0.25">
      <c r="A145" s="211" t="s">
        <v>129</v>
      </c>
      <c r="B145" s="211">
        <v>3618</v>
      </c>
      <c r="C145" s="211" t="s">
        <v>196</v>
      </c>
      <c r="D145" s="211">
        <v>1178337</v>
      </c>
      <c r="E145" s="211">
        <v>1020</v>
      </c>
      <c r="F145" s="211">
        <v>1110</v>
      </c>
      <c r="G145" s="211">
        <v>1004</v>
      </c>
      <c r="I145" s="211" t="s">
        <v>1665</v>
      </c>
      <c r="J145" s="212" t="s">
        <v>552</v>
      </c>
      <c r="K145" s="211" t="s">
        <v>553</v>
      </c>
      <c r="L145" s="211" t="s">
        <v>1400</v>
      </c>
      <c r="AD145" s="213"/>
    </row>
    <row r="146" spans="1:30" s="211" customFormat="1" x14ac:dyDescent="0.25">
      <c r="A146" s="211" t="s">
        <v>129</v>
      </c>
      <c r="B146" s="211">
        <v>3618</v>
      </c>
      <c r="C146" s="211" t="s">
        <v>196</v>
      </c>
      <c r="D146" s="211">
        <v>1178359</v>
      </c>
      <c r="E146" s="211">
        <v>1020</v>
      </c>
      <c r="F146" s="211">
        <v>1110</v>
      </c>
      <c r="G146" s="211">
        <v>1004</v>
      </c>
      <c r="I146" s="211" t="s">
        <v>1666</v>
      </c>
      <c r="J146" s="212" t="s">
        <v>552</v>
      </c>
      <c r="K146" s="211" t="s">
        <v>553</v>
      </c>
      <c r="L146" s="211" t="s">
        <v>1065</v>
      </c>
      <c r="AD146" s="213"/>
    </row>
    <row r="147" spans="1:30" s="211" customFormat="1" x14ac:dyDescent="0.25">
      <c r="A147" s="211" t="s">
        <v>129</v>
      </c>
      <c r="B147" s="211">
        <v>3618</v>
      </c>
      <c r="C147" s="211" t="s">
        <v>196</v>
      </c>
      <c r="D147" s="211">
        <v>1178868</v>
      </c>
      <c r="E147" s="211">
        <v>1020</v>
      </c>
      <c r="F147" s="211">
        <v>1121</v>
      </c>
      <c r="G147" s="211">
        <v>1004</v>
      </c>
      <c r="I147" s="211" t="s">
        <v>1667</v>
      </c>
      <c r="J147" s="212" t="s">
        <v>552</v>
      </c>
      <c r="K147" s="211" t="s">
        <v>553</v>
      </c>
      <c r="L147" s="211" t="s">
        <v>1066</v>
      </c>
      <c r="AD147" s="213"/>
    </row>
    <row r="148" spans="1:30" s="211" customFormat="1" x14ac:dyDescent="0.25">
      <c r="A148" s="211" t="s">
        <v>129</v>
      </c>
      <c r="B148" s="211">
        <v>3618</v>
      </c>
      <c r="C148" s="211" t="s">
        <v>196</v>
      </c>
      <c r="D148" s="211">
        <v>1179388</v>
      </c>
      <c r="E148" s="211">
        <v>1030</v>
      </c>
      <c r="F148" s="211">
        <v>1122</v>
      </c>
      <c r="G148" s="211">
        <v>1004</v>
      </c>
      <c r="I148" s="211" t="s">
        <v>1668</v>
      </c>
      <c r="J148" s="212" t="s">
        <v>552</v>
      </c>
      <c r="K148" s="211" t="s">
        <v>553</v>
      </c>
      <c r="L148" s="211" t="s">
        <v>1067</v>
      </c>
      <c r="AD148" s="213"/>
    </row>
    <row r="149" spans="1:30" s="211" customFormat="1" x14ac:dyDescent="0.25">
      <c r="A149" s="211" t="s">
        <v>129</v>
      </c>
      <c r="B149" s="211">
        <v>3618</v>
      </c>
      <c r="C149" s="211" t="s">
        <v>196</v>
      </c>
      <c r="D149" s="211">
        <v>1179413</v>
      </c>
      <c r="E149" s="211">
        <v>1020</v>
      </c>
      <c r="F149" s="211">
        <v>1110</v>
      </c>
      <c r="G149" s="211">
        <v>1004</v>
      </c>
      <c r="I149" s="211" t="s">
        <v>1669</v>
      </c>
      <c r="J149" s="212" t="s">
        <v>552</v>
      </c>
      <c r="K149" s="211" t="s">
        <v>553</v>
      </c>
      <c r="L149" s="211" t="s">
        <v>1068</v>
      </c>
      <c r="AD149" s="213"/>
    </row>
    <row r="150" spans="1:30" s="211" customFormat="1" x14ac:dyDescent="0.25">
      <c r="A150" s="211" t="s">
        <v>129</v>
      </c>
      <c r="B150" s="211">
        <v>3618</v>
      </c>
      <c r="C150" s="211" t="s">
        <v>196</v>
      </c>
      <c r="D150" s="211">
        <v>1179414</v>
      </c>
      <c r="E150" s="211">
        <v>1020</v>
      </c>
      <c r="F150" s="211">
        <v>1110</v>
      </c>
      <c r="G150" s="211">
        <v>1004</v>
      </c>
      <c r="I150" s="211" t="s">
        <v>1670</v>
      </c>
      <c r="J150" s="212" t="s">
        <v>552</v>
      </c>
      <c r="K150" s="211" t="s">
        <v>553</v>
      </c>
      <c r="L150" s="211" t="s">
        <v>1068</v>
      </c>
      <c r="AD150" s="213"/>
    </row>
    <row r="151" spans="1:30" s="211" customFormat="1" x14ac:dyDescent="0.25">
      <c r="A151" s="211" t="s">
        <v>129</v>
      </c>
      <c r="B151" s="211">
        <v>3618</v>
      </c>
      <c r="C151" s="211" t="s">
        <v>196</v>
      </c>
      <c r="D151" s="211">
        <v>1179415</v>
      </c>
      <c r="E151" s="211">
        <v>1020</v>
      </c>
      <c r="F151" s="211">
        <v>1110</v>
      </c>
      <c r="G151" s="211">
        <v>1004</v>
      </c>
      <c r="I151" s="211" t="s">
        <v>1671</v>
      </c>
      <c r="J151" s="212" t="s">
        <v>552</v>
      </c>
      <c r="K151" s="211" t="s">
        <v>553</v>
      </c>
      <c r="L151" s="211" t="s">
        <v>1068</v>
      </c>
      <c r="AD151" s="213"/>
    </row>
    <row r="152" spans="1:30" s="211" customFormat="1" x14ac:dyDescent="0.25">
      <c r="A152" s="211" t="s">
        <v>129</v>
      </c>
      <c r="B152" s="211">
        <v>3618</v>
      </c>
      <c r="C152" s="211" t="s">
        <v>196</v>
      </c>
      <c r="D152" s="211">
        <v>1179436</v>
      </c>
      <c r="E152" s="211">
        <v>1020</v>
      </c>
      <c r="F152" s="211">
        <v>1121</v>
      </c>
      <c r="G152" s="211">
        <v>1004</v>
      </c>
      <c r="I152" s="211" t="s">
        <v>1672</v>
      </c>
      <c r="J152" s="212" t="s">
        <v>552</v>
      </c>
      <c r="K152" s="211" t="s">
        <v>553</v>
      </c>
      <c r="L152" s="211" t="s">
        <v>1069</v>
      </c>
      <c r="AD152" s="213"/>
    </row>
    <row r="153" spans="1:30" s="211" customFormat="1" x14ac:dyDescent="0.25">
      <c r="A153" s="211" t="s">
        <v>129</v>
      </c>
      <c r="B153" s="211">
        <v>3618</v>
      </c>
      <c r="C153" s="211" t="s">
        <v>196</v>
      </c>
      <c r="D153" s="211">
        <v>1179448</v>
      </c>
      <c r="E153" s="211">
        <v>1020</v>
      </c>
      <c r="F153" s="211">
        <v>1110</v>
      </c>
      <c r="G153" s="211">
        <v>1004</v>
      </c>
      <c r="I153" s="211" t="s">
        <v>1673</v>
      </c>
      <c r="J153" s="212" t="s">
        <v>552</v>
      </c>
      <c r="K153" s="211" t="s">
        <v>553</v>
      </c>
      <c r="L153" s="211" t="s">
        <v>1401</v>
      </c>
      <c r="AD153" s="213"/>
    </row>
    <row r="154" spans="1:30" s="211" customFormat="1" x14ac:dyDescent="0.25">
      <c r="A154" s="211" t="s">
        <v>129</v>
      </c>
      <c r="B154" s="211">
        <v>3618</v>
      </c>
      <c r="C154" s="211" t="s">
        <v>196</v>
      </c>
      <c r="D154" s="211">
        <v>1179578</v>
      </c>
      <c r="E154" s="211">
        <v>1020</v>
      </c>
      <c r="F154" s="211">
        <v>1110</v>
      </c>
      <c r="G154" s="211">
        <v>1004</v>
      </c>
      <c r="I154" s="211" t="s">
        <v>1674</v>
      </c>
      <c r="J154" s="212" t="s">
        <v>552</v>
      </c>
      <c r="K154" s="211" t="s">
        <v>553</v>
      </c>
      <c r="L154" s="211" t="s">
        <v>1402</v>
      </c>
      <c r="AD154" s="213"/>
    </row>
    <row r="155" spans="1:30" s="211" customFormat="1" x14ac:dyDescent="0.25">
      <c r="A155" s="211" t="s">
        <v>129</v>
      </c>
      <c r="B155" s="211">
        <v>3618</v>
      </c>
      <c r="C155" s="211" t="s">
        <v>196</v>
      </c>
      <c r="D155" s="211">
        <v>191228274</v>
      </c>
      <c r="E155" s="211">
        <v>1060</v>
      </c>
      <c r="F155" s="211">
        <v>1252</v>
      </c>
      <c r="G155" s="211">
        <v>1004</v>
      </c>
      <c r="I155" s="211" t="s">
        <v>1675</v>
      </c>
      <c r="J155" s="212" t="s">
        <v>552</v>
      </c>
      <c r="K155" s="211" t="s">
        <v>288</v>
      </c>
      <c r="L155" s="211" t="s">
        <v>1059</v>
      </c>
      <c r="AD155" s="213"/>
    </row>
    <row r="156" spans="1:30" s="211" customFormat="1" x14ac:dyDescent="0.25">
      <c r="A156" s="211" t="s">
        <v>129</v>
      </c>
      <c r="B156" s="211">
        <v>3618</v>
      </c>
      <c r="C156" s="211" t="s">
        <v>196</v>
      </c>
      <c r="D156" s="211">
        <v>191228275</v>
      </c>
      <c r="E156" s="211">
        <v>1060</v>
      </c>
      <c r="F156" s="211">
        <v>1271</v>
      </c>
      <c r="G156" s="211">
        <v>1004</v>
      </c>
      <c r="I156" s="211" t="s">
        <v>1676</v>
      </c>
      <c r="J156" s="212" t="s">
        <v>552</v>
      </c>
      <c r="K156" s="211" t="s">
        <v>288</v>
      </c>
      <c r="L156" s="211" t="s">
        <v>1060</v>
      </c>
      <c r="AD156" s="213"/>
    </row>
    <row r="157" spans="1:30" s="211" customFormat="1" x14ac:dyDescent="0.25">
      <c r="A157" s="211" t="s">
        <v>129</v>
      </c>
      <c r="B157" s="211">
        <v>3618</v>
      </c>
      <c r="C157" s="211" t="s">
        <v>196</v>
      </c>
      <c r="D157" s="211">
        <v>191228277</v>
      </c>
      <c r="E157" s="211">
        <v>1060</v>
      </c>
      <c r="F157" s="211">
        <v>1271</v>
      </c>
      <c r="G157" s="211">
        <v>1004</v>
      </c>
      <c r="I157" s="211" t="s">
        <v>1677</v>
      </c>
      <c r="J157" s="212" t="s">
        <v>552</v>
      </c>
      <c r="K157" s="211" t="s">
        <v>288</v>
      </c>
      <c r="L157" s="211" t="s">
        <v>1061</v>
      </c>
      <c r="AD157" s="213"/>
    </row>
    <row r="158" spans="1:30" s="211" customFormat="1" x14ac:dyDescent="0.25">
      <c r="A158" s="211" t="s">
        <v>129</v>
      </c>
      <c r="B158" s="211">
        <v>3618</v>
      </c>
      <c r="C158" s="211" t="s">
        <v>196</v>
      </c>
      <c r="D158" s="211">
        <v>191228278</v>
      </c>
      <c r="E158" s="211">
        <v>1060</v>
      </c>
      <c r="F158" s="211">
        <v>1271</v>
      </c>
      <c r="G158" s="211">
        <v>1004</v>
      </c>
      <c r="I158" s="211" t="s">
        <v>1678</v>
      </c>
      <c r="J158" s="212" t="s">
        <v>552</v>
      </c>
      <c r="K158" s="211" t="s">
        <v>288</v>
      </c>
      <c r="L158" s="211" t="s">
        <v>1062</v>
      </c>
      <c r="AD158" s="213"/>
    </row>
    <row r="159" spans="1:30" s="211" customFormat="1" x14ac:dyDescent="0.25">
      <c r="A159" s="211" t="s">
        <v>129</v>
      </c>
      <c r="B159" s="211">
        <v>3618</v>
      </c>
      <c r="C159" s="211" t="s">
        <v>196</v>
      </c>
      <c r="D159" s="211">
        <v>191847842</v>
      </c>
      <c r="E159" s="211">
        <v>1060</v>
      </c>
      <c r="F159" s="211">
        <v>1251</v>
      </c>
      <c r="G159" s="211">
        <v>1004</v>
      </c>
      <c r="I159" s="211" t="s">
        <v>1679</v>
      </c>
      <c r="J159" s="212" t="s">
        <v>552</v>
      </c>
      <c r="K159" s="211" t="s">
        <v>553</v>
      </c>
      <c r="L159" s="211" t="s">
        <v>1070</v>
      </c>
      <c r="AD159" s="213"/>
    </row>
    <row r="160" spans="1:30" s="211" customFormat="1" x14ac:dyDescent="0.25">
      <c r="A160" s="211" t="s">
        <v>129</v>
      </c>
      <c r="B160" s="211">
        <v>3618</v>
      </c>
      <c r="C160" s="211" t="s">
        <v>196</v>
      </c>
      <c r="D160" s="211">
        <v>191963883</v>
      </c>
      <c r="E160" s="211">
        <v>1080</v>
      </c>
      <c r="F160" s="211">
        <v>1242</v>
      </c>
      <c r="G160" s="211">
        <v>1004</v>
      </c>
      <c r="I160" s="211" t="s">
        <v>1680</v>
      </c>
      <c r="J160" s="212" t="s">
        <v>552</v>
      </c>
      <c r="K160" s="211" t="s">
        <v>288</v>
      </c>
      <c r="L160" s="211" t="s">
        <v>1138</v>
      </c>
      <c r="AD160" s="213"/>
    </row>
    <row r="161" spans="1:30" s="211" customFormat="1" x14ac:dyDescent="0.25">
      <c r="A161" s="211" t="s">
        <v>129</v>
      </c>
      <c r="B161" s="211">
        <v>3618</v>
      </c>
      <c r="C161" s="211" t="s">
        <v>196</v>
      </c>
      <c r="D161" s="211">
        <v>191971875</v>
      </c>
      <c r="E161" s="211">
        <v>1080</v>
      </c>
      <c r="F161" s="211">
        <v>1274</v>
      </c>
      <c r="G161" s="211">
        <v>1004</v>
      </c>
      <c r="I161" s="211" t="s">
        <v>1681</v>
      </c>
      <c r="J161" s="212" t="s">
        <v>552</v>
      </c>
      <c r="K161" s="211" t="s">
        <v>553</v>
      </c>
      <c r="L161" s="211" t="s">
        <v>1071</v>
      </c>
      <c r="AD161" s="213"/>
    </row>
    <row r="162" spans="1:30" s="211" customFormat="1" x14ac:dyDescent="0.25">
      <c r="A162" s="211" t="s">
        <v>129</v>
      </c>
      <c r="B162" s="211">
        <v>3618</v>
      </c>
      <c r="C162" s="211" t="s">
        <v>196</v>
      </c>
      <c r="D162" s="211">
        <v>191986414</v>
      </c>
      <c r="E162" s="211">
        <v>1060</v>
      </c>
      <c r="F162" s="211">
        <v>1251</v>
      </c>
      <c r="G162" s="211">
        <v>1004</v>
      </c>
      <c r="I162" s="211" t="s">
        <v>1682</v>
      </c>
      <c r="J162" s="212" t="s">
        <v>552</v>
      </c>
      <c r="K162" s="211" t="s">
        <v>553</v>
      </c>
      <c r="L162" s="211" t="s">
        <v>1403</v>
      </c>
      <c r="AD162" s="213"/>
    </row>
    <row r="163" spans="1:30" s="211" customFormat="1" x14ac:dyDescent="0.25">
      <c r="A163" s="211" t="s">
        <v>129</v>
      </c>
      <c r="B163" s="211">
        <v>3618</v>
      </c>
      <c r="C163" s="211" t="s">
        <v>196</v>
      </c>
      <c r="D163" s="211">
        <v>192023860</v>
      </c>
      <c r="E163" s="211">
        <v>1030</v>
      </c>
      <c r="F163" s="211">
        <v>1110</v>
      </c>
      <c r="G163" s="211">
        <v>1004</v>
      </c>
      <c r="I163" s="211" t="s">
        <v>1683</v>
      </c>
      <c r="J163" s="212" t="s">
        <v>552</v>
      </c>
      <c r="K163" s="211" t="s">
        <v>553</v>
      </c>
      <c r="L163" s="211" t="s">
        <v>1198</v>
      </c>
      <c r="AD163" s="213"/>
    </row>
    <row r="164" spans="1:30" s="211" customFormat="1" x14ac:dyDescent="0.25">
      <c r="A164" s="211" t="s">
        <v>129</v>
      </c>
      <c r="B164" s="211">
        <v>3618</v>
      </c>
      <c r="C164" s="211" t="s">
        <v>196</v>
      </c>
      <c r="D164" s="211">
        <v>192036260</v>
      </c>
      <c r="E164" s="211">
        <v>1060</v>
      </c>
      <c r="F164" s="211">
        <v>1242</v>
      </c>
      <c r="G164" s="211">
        <v>1004</v>
      </c>
      <c r="I164" s="211" t="s">
        <v>1684</v>
      </c>
      <c r="J164" s="212" t="s">
        <v>552</v>
      </c>
      <c r="K164" s="211" t="s">
        <v>290</v>
      </c>
      <c r="L164" s="211" t="s">
        <v>1362</v>
      </c>
      <c r="AD164" s="213"/>
    </row>
    <row r="165" spans="1:30" s="211" customFormat="1" x14ac:dyDescent="0.25">
      <c r="A165" s="211" t="s">
        <v>129</v>
      </c>
      <c r="B165" s="211">
        <v>3618</v>
      </c>
      <c r="C165" s="211" t="s">
        <v>196</v>
      </c>
      <c r="D165" s="211">
        <v>192044954</v>
      </c>
      <c r="E165" s="211">
        <v>1060</v>
      </c>
      <c r="F165" s="211">
        <v>1271</v>
      </c>
      <c r="G165" s="211">
        <v>1004</v>
      </c>
      <c r="I165" s="211" t="s">
        <v>1685</v>
      </c>
      <c r="J165" s="212" t="s">
        <v>552</v>
      </c>
      <c r="K165" s="211" t="s">
        <v>553</v>
      </c>
      <c r="L165" s="211" t="s">
        <v>1392</v>
      </c>
      <c r="AD165" s="213"/>
    </row>
    <row r="166" spans="1:30" s="211" customFormat="1" x14ac:dyDescent="0.25">
      <c r="A166" s="211" t="s">
        <v>129</v>
      </c>
      <c r="B166" s="211">
        <v>3618</v>
      </c>
      <c r="C166" s="211" t="s">
        <v>196</v>
      </c>
      <c r="D166" s="211">
        <v>192044955</v>
      </c>
      <c r="E166" s="211">
        <v>1060</v>
      </c>
      <c r="F166" s="211">
        <v>1271</v>
      </c>
      <c r="G166" s="211">
        <v>1004</v>
      </c>
      <c r="I166" s="211" t="s">
        <v>1685</v>
      </c>
      <c r="J166" s="212" t="s">
        <v>552</v>
      </c>
      <c r="K166" s="211" t="s">
        <v>553</v>
      </c>
      <c r="L166" s="211" t="s">
        <v>1392</v>
      </c>
      <c r="AD166" s="213"/>
    </row>
    <row r="167" spans="1:30" s="211" customFormat="1" x14ac:dyDescent="0.25">
      <c r="A167" s="211" t="s">
        <v>129</v>
      </c>
      <c r="B167" s="211">
        <v>3619</v>
      </c>
      <c r="C167" s="211" t="s">
        <v>197</v>
      </c>
      <c r="D167" s="211">
        <v>192019905</v>
      </c>
      <c r="E167" s="211">
        <v>1060</v>
      </c>
      <c r="F167" s="211">
        <v>1242</v>
      </c>
      <c r="G167" s="211">
        <v>1003</v>
      </c>
      <c r="I167" s="211" t="s">
        <v>1686</v>
      </c>
      <c r="J167" s="212" t="s">
        <v>552</v>
      </c>
      <c r="K167" s="211" t="s">
        <v>553</v>
      </c>
      <c r="L167" s="211" t="s">
        <v>1273</v>
      </c>
      <c r="AD167" s="213"/>
    </row>
    <row r="168" spans="1:30" s="211" customFormat="1" x14ac:dyDescent="0.25">
      <c r="A168" s="211" t="s">
        <v>129</v>
      </c>
      <c r="B168" s="211">
        <v>3619</v>
      </c>
      <c r="C168" s="211" t="s">
        <v>197</v>
      </c>
      <c r="D168" s="211">
        <v>192024707</v>
      </c>
      <c r="E168" s="211">
        <v>1060</v>
      </c>
      <c r="F168" s="211">
        <v>1274</v>
      </c>
      <c r="G168" s="211">
        <v>1004</v>
      </c>
      <c r="I168" s="211" t="s">
        <v>1687</v>
      </c>
      <c r="J168" s="212" t="s">
        <v>552</v>
      </c>
      <c r="K168" s="211" t="s">
        <v>288</v>
      </c>
      <c r="L168" s="211" t="s">
        <v>1320</v>
      </c>
      <c r="AD168" s="213"/>
    </row>
    <row r="169" spans="1:30" s="211" customFormat="1" x14ac:dyDescent="0.25">
      <c r="A169" s="211" t="s">
        <v>129</v>
      </c>
      <c r="B169" s="211">
        <v>3619</v>
      </c>
      <c r="C169" s="211" t="s">
        <v>197</v>
      </c>
      <c r="D169" s="211">
        <v>192030668</v>
      </c>
      <c r="E169" s="211">
        <v>1060</v>
      </c>
      <c r="F169" s="211">
        <v>1274</v>
      </c>
      <c r="G169" s="211">
        <v>1004</v>
      </c>
      <c r="I169" s="211" t="s">
        <v>1688</v>
      </c>
      <c r="J169" s="212" t="s">
        <v>552</v>
      </c>
      <c r="K169" s="211" t="s">
        <v>288</v>
      </c>
      <c r="L169" s="211" t="s">
        <v>1426</v>
      </c>
      <c r="AD169" s="213"/>
    </row>
    <row r="170" spans="1:30" s="211" customFormat="1" x14ac:dyDescent="0.25">
      <c r="A170" s="211" t="s">
        <v>129</v>
      </c>
      <c r="B170" s="211">
        <v>3633</v>
      </c>
      <c r="C170" s="211" t="s">
        <v>198</v>
      </c>
      <c r="D170" s="211">
        <v>191932592</v>
      </c>
      <c r="E170" s="211">
        <v>1080</v>
      </c>
      <c r="F170" s="211">
        <v>1242</v>
      </c>
      <c r="G170" s="211">
        <v>1004</v>
      </c>
      <c r="I170" s="211" t="s">
        <v>1689</v>
      </c>
      <c r="J170" s="212" t="s">
        <v>552</v>
      </c>
      <c r="K170" s="211" t="s">
        <v>553</v>
      </c>
      <c r="L170" s="211" t="s">
        <v>1122</v>
      </c>
      <c r="AD170" s="213"/>
    </row>
    <row r="171" spans="1:30" s="211" customFormat="1" x14ac:dyDescent="0.25">
      <c r="A171" s="211" t="s">
        <v>129</v>
      </c>
      <c r="B171" s="211">
        <v>3640</v>
      </c>
      <c r="C171" s="211" t="s">
        <v>201</v>
      </c>
      <c r="D171" s="211">
        <v>191991766</v>
      </c>
      <c r="E171" s="211">
        <v>1060</v>
      </c>
      <c r="F171" s="211">
        <v>1252</v>
      </c>
      <c r="G171" s="211">
        <v>1004</v>
      </c>
      <c r="I171" s="211" t="s">
        <v>1690</v>
      </c>
      <c r="J171" s="212" t="s">
        <v>552</v>
      </c>
      <c r="K171" s="211" t="s">
        <v>288</v>
      </c>
      <c r="L171" s="211" t="s">
        <v>999</v>
      </c>
      <c r="AD171" s="213"/>
    </row>
    <row r="172" spans="1:30" s="211" customFormat="1" x14ac:dyDescent="0.25">
      <c r="A172" s="211" t="s">
        <v>129</v>
      </c>
      <c r="B172" s="211">
        <v>3661</v>
      </c>
      <c r="C172" s="211" t="s">
        <v>202</v>
      </c>
      <c r="D172" s="211">
        <v>3038232</v>
      </c>
      <c r="E172" s="211">
        <v>1030</v>
      </c>
      <c r="F172" s="211">
        <v>1110</v>
      </c>
      <c r="G172" s="211">
        <v>1004</v>
      </c>
      <c r="I172" s="211" t="s">
        <v>1691</v>
      </c>
      <c r="J172" s="212" t="s">
        <v>552</v>
      </c>
      <c r="K172" s="211" t="s">
        <v>288</v>
      </c>
      <c r="L172" s="211" t="s">
        <v>943</v>
      </c>
      <c r="AD172" s="213"/>
    </row>
    <row r="173" spans="1:30" s="211" customFormat="1" x14ac:dyDescent="0.25">
      <c r="A173" s="211" t="s">
        <v>129</v>
      </c>
      <c r="B173" s="211">
        <v>3661</v>
      </c>
      <c r="C173" s="211" t="s">
        <v>202</v>
      </c>
      <c r="D173" s="211">
        <v>3077503</v>
      </c>
      <c r="E173" s="211">
        <v>1060</v>
      </c>
      <c r="F173" s="211">
        <v>1274</v>
      </c>
      <c r="G173" s="211">
        <v>1004</v>
      </c>
      <c r="I173" s="211" t="s">
        <v>1692</v>
      </c>
      <c r="J173" s="212" t="s">
        <v>552</v>
      </c>
      <c r="K173" s="211" t="s">
        <v>553</v>
      </c>
      <c r="L173" s="211" t="s">
        <v>950</v>
      </c>
      <c r="AD173" s="213"/>
    </row>
    <row r="174" spans="1:30" s="211" customFormat="1" x14ac:dyDescent="0.25">
      <c r="A174" s="211" t="s">
        <v>129</v>
      </c>
      <c r="B174" s="211">
        <v>3661</v>
      </c>
      <c r="C174" s="211" t="s">
        <v>202</v>
      </c>
      <c r="D174" s="211">
        <v>3077541</v>
      </c>
      <c r="E174" s="211">
        <v>1040</v>
      </c>
      <c r="F174" s="211">
        <v>1130</v>
      </c>
      <c r="G174" s="211">
        <v>1004</v>
      </c>
      <c r="I174" s="211" t="s">
        <v>1693</v>
      </c>
      <c r="J174" s="212" t="s">
        <v>552</v>
      </c>
      <c r="K174" s="211" t="s">
        <v>288</v>
      </c>
      <c r="L174" s="211" t="s">
        <v>944</v>
      </c>
      <c r="AD174" s="213"/>
    </row>
    <row r="175" spans="1:30" s="211" customFormat="1" x14ac:dyDescent="0.25">
      <c r="A175" s="211" t="s">
        <v>129</v>
      </c>
      <c r="B175" s="211">
        <v>3661</v>
      </c>
      <c r="C175" s="211" t="s">
        <v>202</v>
      </c>
      <c r="D175" s="211">
        <v>3077554</v>
      </c>
      <c r="E175" s="211">
        <v>1030</v>
      </c>
      <c r="F175" s="211">
        <v>1110</v>
      </c>
      <c r="G175" s="211">
        <v>1004</v>
      </c>
      <c r="I175" s="211" t="s">
        <v>1694</v>
      </c>
      <c r="J175" s="212" t="s">
        <v>552</v>
      </c>
      <c r="K175" s="211" t="s">
        <v>288</v>
      </c>
      <c r="L175" s="211" t="s">
        <v>1114</v>
      </c>
      <c r="AD175" s="213"/>
    </row>
    <row r="176" spans="1:30" s="211" customFormat="1" x14ac:dyDescent="0.25">
      <c r="A176" s="211" t="s">
        <v>129</v>
      </c>
      <c r="B176" s="211">
        <v>3661</v>
      </c>
      <c r="C176" s="211" t="s">
        <v>202</v>
      </c>
      <c r="D176" s="211">
        <v>9039107</v>
      </c>
      <c r="E176" s="211">
        <v>1060</v>
      </c>
      <c r="G176" s="211">
        <v>1004</v>
      </c>
      <c r="I176" s="211" t="s">
        <v>1695</v>
      </c>
      <c r="J176" s="212" t="s">
        <v>552</v>
      </c>
      <c r="K176" s="211" t="s">
        <v>288</v>
      </c>
      <c r="L176" s="211" t="s">
        <v>945</v>
      </c>
      <c r="AD176" s="213"/>
    </row>
    <row r="177" spans="1:30" s="211" customFormat="1" x14ac:dyDescent="0.25">
      <c r="A177" s="211" t="s">
        <v>129</v>
      </c>
      <c r="B177" s="211">
        <v>3661</v>
      </c>
      <c r="C177" s="211" t="s">
        <v>202</v>
      </c>
      <c r="D177" s="211">
        <v>190208544</v>
      </c>
      <c r="E177" s="211">
        <v>1040</v>
      </c>
      <c r="G177" s="211">
        <v>1004</v>
      </c>
      <c r="I177" s="211" t="s">
        <v>1696</v>
      </c>
      <c r="J177" s="212" t="s">
        <v>552</v>
      </c>
      <c r="K177" s="211" t="s">
        <v>288</v>
      </c>
      <c r="L177" s="211" t="s">
        <v>946</v>
      </c>
      <c r="AD177" s="213"/>
    </row>
    <row r="178" spans="1:30" s="211" customFormat="1" x14ac:dyDescent="0.25">
      <c r="A178" s="211" t="s">
        <v>129</v>
      </c>
      <c r="B178" s="211">
        <v>3661</v>
      </c>
      <c r="C178" s="211" t="s">
        <v>202</v>
      </c>
      <c r="D178" s="211">
        <v>191126022</v>
      </c>
      <c r="E178" s="211">
        <v>1030</v>
      </c>
      <c r="F178" s="211">
        <v>1110</v>
      </c>
      <c r="G178" s="211">
        <v>1004</v>
      </c>
      <c r="I178" s="211" t="s">
        <v>1697</v>
      </c>
      <c r="J178" s="212" t="s">
        <v>552</v>
      </c>
      <c r="K178" s="211" t="s">
        <v>288</v>
      </c>
      <c r="L178" s="211" t="s">
        <v>1170</v>
      </c>
      <c r="AD178" s="213"/>
    </row>
    <row r="179" spans="1:30" s="211" customFormat="1" x14ac:dyDescent="0.25">
      <c r="A179" s="211" t="s">
        <v>129</v>
      </c>
      <c r="B179" s="211">
        <v>3661</v>
      </c>
      <c r="C179" s="211" t="s">
        <v>202</v>
      </c>
      <c r="D179" s="211">
        <v>191400951</v>
      </c>
      <c r="E179" s="211">
        <v>1020</v>
      </c>
      <c r="F179" s="211">
        <v>1110</v>
      </c>
      <c r="G179" s="211">
        <v>1004</v>
      </c>
      <c r="I179" s="211" t="s">
        <v>1698</v>
      </c>
      <c r="J179" s="212" t="s">
        <v>552</v>
      </c>
      <c r="K179" s="211" t="s">
        <v>288</v>
      </c>
      <c r="L179" s="211" t="s">
        <v>947</v>
      </c>
      <c r="AD179" s="213"/>
    </row>
    <row r="180" spans="1:30" s="211" customFormat="1" x14ac:dyDescent="0.25">
      <c r="A180" s="211" t="s">
        <v>129</v>
      </c>
      <c r="B180" s="211">
        <v>3661</v>
      </c>
      <c r="C180" s="211" t="s">
        <v>202</v>
      </c>
      <c r="D180" s="211">
        <v>191587719</v>
      </c>
      <c r="E180" s="211">
        <v>1060</v>
      </c>
      <c r="F180" s="211">
        <v>1252</v>
      </c>
      <c r="G180" s="211">
        <v>1004</v>
      </c>
      <c r="I180" s="211" t="s">
        <v>1699</v>
      </c>
      <c r="J180" s="212" t="s">
        <v>552</v>
      </c>
      <c r="K180" s="211" t="s">
        <v>288</v>
      </c>
      <c r="L180" s="211" t="s">
        <v>1356</v>
      </c>
      <c r="AD180" s="213"/>
    </row>
    <row r="181" spans="1:30" s="211" customFormat="1" x14ac:dyDescent="0.25">
      <c r="A181" s="211" t="s">
        <v>129</v>
      </c>
      <c r="B181" s="211">
        <v>3661</v>
      </c>
      <c r="C181" s="211" t="s">
        <v>202</v>
      </c>
      <c r="D181" s="211">
        <v>191588360</v>
      </c>
      <c r="E181" s="211">
        <v>1060</v>
      </c>
      <c r="F181" s="211">
        <v>1271</v>
      </c>
      <c r="G181" s="211">
        <v>1004</v>
      </c>
      <c r="I181" s="211" t="s">
        <v>1700</v>
      </c>
      <c r="J181" s="212" t="s">
        <v>552</v>
      </c>
      <c r="K181" s="211" t="s">
        <v>288</v>
      </c>
      <c r="L181" s="211" t="s">
        <v>1171</v>
      </c>
      <c r="AD181" s="213"/>
    </row>
    <row r="182" spans="1:30" s="211" customFormat="1" x14ac:dyDescent="0.25">
      <c r="A182" s="211" t="s">
        <v>129</v>
      </c>
      <c r="B182" s="211">
        <v>3661</v>
      </c>
      <c r="C182" s="211" t="s">
        <v>202</v>
      </c>
      <c r="D182" s="211">
        <v>191864336</v>
      </c>
      <c r="E182" s="211">
        <v>1080</v>
      </c>
      <c r="G182" s="211">
        <v>1004</v>
      </c>
      <c r="I182" s="211" t="s">
        <v>1701</v>
      </c>
      <c r="J182" s="212" t="s">
        <v>552</v>
      </c>
      <c r="K182" s="211" t="s">
        <v>553</v>
      </c>
      <c r="L182" s="211" t="s">
        <v>951</v>
      </c>
      <c r="AD182" s="213"/>
    </row>
    <row r="183" spans="1:30" s="211" customFormat="1" x14ac:dyDescent="0.25">
      <c r="A183" s="211" t="s">
        <v>129</v>
      </c>
      <c r="B183" s="211">
        <v>3661</v>
      </c>
      <c r="C183" s="211" t="s">
        <v>202</v>
      </c>
      <c r="D183" s="211">
        <v>191870212</v>
      </c>
      <c r="E183" s="211">
        <v>1080</v>
      </c>
      <c r="G183" s="211">
        <v>1004</v>
      </c>
      <c r="I183" s="211" t="s">
        <v>1702</v>
      </c>
      <c r="J183" s="212" t="s">
        <v>552</v>
      </c>
      <c r="K183" s="211" t="s">
        <v>553</v>
      </c>
      <c r="L183" s="211" t="s">
        <v>952</v>
      </c>
      <c r="AD183" s="213"/>
    </row>
    <row r="184" spans="1:30" s="211" customFormat="1" x14ac:dyDescent="0.25">
      <c r="A184" s="211" t="s">
        <v>129</v>
      </c>
      <c r="B184" s="211">
        <v>3661</v>
      </c>
      <c r="C184" s="211" t="s">
        <v>202</v>
      </c>
      <c r="D184" s="211">
        <v>191882450</v>
      </c>
      <c r="E184" s="211">
        <v>1020</v>
      </c>
      <c r="F184" s="211">
        <v>1110</v>
      </c>
      <c r="G184" s="211">
        <v>1004</v>
      </c>
      <c r="I184" s="211" t="s">
        <v>1703</v>
      </c>
      <c r="J184" s="212" t="s">
        <v>552</v>
      </c>
      <c r="K184" s="211" t="s">
        <v>290</v>
      </c>
      <c r="L184" s="211" t="s">
        <v>726</v>
      </c>
      <c r="AD184" s="213"/>
    </row>
    <row r="185" spans="1:30" s="211" customFormat="1" x14ac:dyDescent="0.25">
      <c r="A185" s="211" t="s">
        <v>129</v>
      </c>
      <c r="B185" s="211">
        <v>3661</v>
      </c>
      <c r="C185" s="211" t="s">
        <v>202</v>
      </c>
      <c r="D185" s="211">
        <v>191882951</v>
      </c>
      <c r="E185" s="211">
        <v>1060</v>
      </c>
      <c r="F185" s="211">
        <v>1251</v>
      </c>
      <c r="G185" s="211">
        <v>1004</v>
      </c>
      <c r="I185" s="211" t="s">
        <v>1704</v>
      </c>
      <c r="J185" s="212" t="s">
        <v>552</v>
      </c>
      <c r="K185" s="211" t="s">
        <v>553</v>
      </c>
      <c r="L185" s="211" t="s">
        <v>1095</v>
      </c>
      <c r="AD185" s="213"/>
    </row>
    <row r="186" spans="1:30" s="211" customFormat="1" x14ac:dyDescent="0.25">
      <c r="A186" s="211" t="s">
        <v>129</v>
      </c>
      <c r="B186" s="211">
        <v>3661</v>
      </c>
      <c r="C186" s="211" t="s">
        <v>202</v>
      </c>
      <c r="D186" s="211">
        <v>191884314</v>
      </c>
      <c r="E186" s="211">
        <v>1080</v>
      </c>
      <c r="G186" s="211">
        <v>1004</v>
      </c>
      <c r="I186" s="211" t="s">
        <v>1705</v>
      </c>
      <c r="J186" s="212" t="s">
        <v>552</v>
      </c>
      <c r="K186" s="211" t="s">
        <v>553</v>
      </c>
      <c r="L186" s="211" t="s">
        <v>953</v>
      </c>
      <c r="AD186" s="213"/>
    </row>
    <row r="187" spans="1:30" s="211" customFormat="1" x14ac:dyDescent="0.25">
      <c r="A187" s="211" t="s">
        <v>129</v>
      </c>
      <c r="B187" s="211">
        <v>3661</v>
      </c>
      <c r="C187" s="211" t="s">
        <v>202</v>
      </c>
      <c r="D187" s="211">
        <v>191915508</v>
      </c>
      <c r="E187" s="211">
        <v>1060</v>
      </c>
      <c r="F187" s="211">
        <v>1252</v>
      </c>
      <c r="G187" s="211">
        <v>1004</v>
      </c>
      <c r="I187" s="211" t="s">
        <v>1706</v>
      </c>
      <c r="J187" s="212" t="s">
        <v>552</v>
      </c>
      <c r="K187" s="211" t="s">
        <v>553</v>
      </c>
      <c r="L187" s="211" t="s">
        <v>954</v>
      </c>
      <c r="AD187" s="213"/>
    </row>
    <row r="188" spans="1:30" s="211" customFormat="1" x14ac:dyDescent="0.25">
      <c r="A188" s="211" t="s">
        <v>129</v>
      </c>
      <c r="B188" s="211">
        <v>3661</v>
      </c>
      <c r="C188" s="211" t="s">
        <v>202</v>
      </c>
      <c r="D188" s="211">
        <v>191917978</v>
      </c>
      <c r="E188" s="211">
        <v>1060</v>
      </c>
      <c r="F188" s="211">
        <v>1110</v>
      </c>
      <c r="G188" s="211">
        <v>1004</v>
      </c>
      <c r="I188" s="211" t="s">
        <v>1707</v>
      </c>
      <c r="J188" s="212" t="s">
        <v>552</v>
      </c>
      <c r="K188" s="211" t="s">
        <v>290</v>
      </c>
      <c r="L188" s="211" t="s">
        <v>727</v>
      </c>
      <c r="AD188" s="213"/>
    </row>
    <row r="189" spans="1:30" s="211" customFormat="1" x14ac:dyDescent="0.25">
      <c r="A189" s="211" t="s">
        <v>129</v>
      </c>
      <c r="B189" s="211">
        <v>3661</v>
      </c>
      <c r="C189" s="211" t="s">
        <v>202</v>
      </c>
      <c r="D189" s="211">
        <v>191919450</v>
      </c>
      <c r="E189" s="211">
        <v>1020</v>
      </c>
      <c r="F189" s="211">
        <v>1110</v>
      </c>
      <c r="G189" s="211">
        <v>1004</v>
      </c>
      <c r="I189" s="211" t="s">
        <v>1708</v>
      </c>
      <c r="J189" s="212" t="s">
        <v>552</v>
      </c>
      <c r="K189" s="211" t="s">
        <v>290</v>
      </c>
      <c r="L189" s="211" t="s">
        <v>728</v>
      </c>
      <c r="AD189" s="213"/>
    </row>
    <row r="190" spans="1:30" s="211" customFormat="1" x14ac:dyDescent="0.25">
      <c r="A190" s="211" t="s">
        <v>129</v>
      </c>
      <c r="B190" s="211">
        <v>3661</v>
      </c>
      <c r="C190" s="211" t="s">
        <v>202</v>
      </c>
      <c r="D190" s="211">
        <v>191960820</v>
      </c>
      <c r="E190" s="211">
        <v>1020</v>
      </c>
      <c r="F190" s="211">
        <v>1110</v>
      </c>
      <c r="G190" s="211">
        <v>1004</v>
      </c>
      <c r="I190" s="211" t="s">
        <v>1709</v>
      </c>
      <c r="J190" s="212" t="s">
        <v>552</v>
      </c>
      <c r="K190" s="211" t="s">
        <v>288</v>
      </c>
      <c r="L190" s="211" t="s">
        <v>1195</v>
      </c>
      <c r="AD190" s="213"/>
    </row>
    <row r="191" spans="1:30" s="211" customFormat="1" x14ac:dyDescent="0.25">
      <c r="A191" s="211" t="s">
        <v>129</v>
      </c>
      <c r="B191" s="211">
        <v>3661</v>
      </c>
      <c r="C191" s="211" t="s">
        <v>202</v>
      </c>
      <c r="D191" s="211">
        <v>191960821</v>
      </c>
      <c r="E191" s="211">
        <v>1020</v>
      </c>
      <c r="F191" s="211">
        <v>1110</v>
      </c>
      <c r="G191" s="211">
        <v>1004</v>
      </c>
      <c r="I191" s="211" t="s">
        <v>1709</v>
      </c>
      <c r="J191" s="212" t="s">
        <v>552</v>
      </c>
      <c r="K191" s="211" t="s">
        <v>288</v>
      </c>
      <c r="L191" s="211" t="s">
        <v>1186</v>
      </c>
      <c r="AD191" s="213"/>
    </row>
    <row r="192" spans="1:30" s="211" customFormat="1" x14ac:dyDescent="0.25">
      <c r="A192" s="211" t="s">
        <v>129</v>
      </c>
      <c r="B192" s="211">
        <v>3661</v>
      </c>
      <c r="C192" s="211" t="s">
        <v>202</v>
      </c>
      <c r="D192" s="211">
        <v>191961415</v>
      </c>
      <c r="E192" s="211">
        <v>1020</v>
      </c>
      <c r="F192" s="211">
        <v>1110</v>
      </c>
      <c r="G192" s="211">
        <v>1004</v>
      </c>
      <c r="I192" s="211" t="s">
        <v>1710</v>
      </c>
      <c r="J192" s="212" t="s">
        <v>552</v>
      </c>
      <c r="K192" s="211" t="s">
        <v>288</v>
      </c>
      <c r="L192" s="211" t="s">
        <v>1234</v>
      </c>
      <c r="AD192" s="213"/>
    </row>
    <row r="193" spans="1:30" s="211" customFormat="1" x14ac:dyDescent="0.25">
      <c r="A193" s="211" t="s">
        <v>129</v>
      </c>
      <c r="B193" s="211">
        <v>3661</v>
      </c>
      <c r="C193" s="211" t="s">
        <v>202</v>
      </c>
      <c r="D193" s="211">
        <v>192033959</v>
      </c>
      <c r="E193" s="211">
        <v>1020</v>
      </c>
      <c r="F193" s="211">
        <v>1122</v>
      </c>
      <c r="G193" s="211">
        <v>1004</v>
      </c>
      <c r="I193" s="211" t="s">
        <v>1711</v>
      </c>
      <c r="J193" s="212" t="s">
        <v>552</v>
      </c>
      <c r="K193" s="211" t="s">
        <v>553</v>
      </c>
      <c r="L193" s="211" t="s">
        <v>1268</v>
      </c>
      <c r="AD193" s="213"/>
    </row>
    <row r="194" spans="1:30" s="211" customFormat="1" x14ac:dyDescent="0.25">
      <c r="A194" s="211" t="s">
        <v>129</v>
      </c>
      <c r="B194" s="211">
        <v>3661</v>
      </c>
      <c r="C194" s="211" t="s">
        <v>202</v>
      </c>
      <c r="D194" s="211">
        <v>192036022</v>
      </c>
      <c r="E194" s="211">
        <v>1060</v>
      </c>
      <c r="F194" s="211">
        <v>1252</v>
      </c>
      <c r="G194" s="211">
        <v>1004</v>
      </c>
      <c r="I194" s="211" t="s">
        <v>1712</v>
      </c>
      <c r="J194" s="212" t="s">
        <v>552</v>
      </c>
      <c r="K194" s="211" t="s">
        <v>288</v>
      </c>
      <c r="L194" s="211" t="s">
        <v>1294</v>
      </c>
      <c r="AD194" s="213"/>
    </row>
    <row r="195" spans="1:30" s="211" customFormat="1" x14ac:dyDescent="0.25">
      <c r="A195" s="211" t="s">
        <v>129</v>
      </c>
      <c r="B195" s="211">
        <v>3661</v>
      </c>
      <c r="C195" s="211" t="s">
        <v>202</v>
      </c>
      <c r="D195" s="211">
        <v>192047002</v>
      </c>
      <c r="E195" s="211">
        <v>1060</v>
      </c>
      <c r="F195" s="211">
        <v>1251</v>
      </c>
      <c r="G195" s="211">
        <v>1004</v>
      </c>
      <c r="I195" s="211" t="s">
        <v>1713</v>
      </c>
      <c r="J195" s="212" t="s">
        <v>552</v>
      </c>
      <c r="K195" s="211" t="s">
        <v>288</v>
      </c>
      <c r="L195" s="211" t="s">
        <v>1411</v>
      </c>
      <c r="AD195" s="213"/>
    </row>
    <row r="196" spans="1:30" s="211" customFormat="1" x14ac:dyDescent="0.25">
      <c r="A196" s="211" t="s">
        <v>129</v>
      </c>
      <c r="B196" s="211">
        <v>3661</v>
      </c>
      <c r="C196" s="211" t="s">
        <v>202</v>
      </c>
      <c r="D196" s="211">
        <v>192049575</v>
      </c>
      <c r="E196" s="211">
        <v>1030</v>
      </c>
      <c r="F196" s="211">
        <v>1122</v>
      </c>
      <c r="G196" s="211">
        <v>1003</v>
      </c>
      <c r="I196" s="211" t="s">
        <v>1714</v>
      </c>
      <c r="J196" s="212" t="s">
        <v>552</v>
      </c>
      <c r="K196" s="211" t="s">
        <v>288</v>
      </c>
      <c r="L196" s="211" t="s">
        <v>2632</v>
      </c>
      <c r="AD196" s="213"/>
    </row>
    <row r="197" spans="1:30" s="211" customFormat="1" x14ac:dyDescent="0.25">
      <c r="A197" s="211" t="s">
        <v>129</v>
      </c>
      <c r="B197" s="211">
        <v>3661</v>
      </c>
      <c r="C197" s="211" t="s">
        <v>202</v>
      </c>
      <c r="D197" s="211">
        <v>192050180</v>
      </c>
      <c r="E197" s="211">
        <v>1060</v>
      </c>
      <c r="F197" s="211">
        <v>1251</v>
      </c>
      <c r="G197" s="211">
        <v>1004</v>
      </c>
      <c r="I197" s="211" t="s">
        <v>1715</v>
      </c>
      <c r="J197" s="212" t="s">
        <v>552</v>
      </c>
      <c r="K197" s="211" t="s">
        <v>288</v>
      </c>
      <c r="L197" s="211" t="s">
        <v>1451</v>
      </c>
      <c r="AD197" s="213"/>
    </row>
    <row r="198" spans="1:30" s="211" customFormat="1" x14ac:dyDescent="0.25">
      <c r="A198" s="211" t="s">
        <v>129</v>
      </c>
      <c r="B198" s="211">
        <v>3661</v>
      </c>
      <c r="C198" s="211" t="s">
        <v>202</v>
      </c>
      <c r="D198" s="211">
        <v>192050289</v>
      </c>
      <c r="E198" s="211">
        <v>1060</v>
      </c>
      <c r="F198" s="211">
        <v>1271</v>
      </c>
      <c r="G198" s="211">
        <v>1004</v>
      </c>
      <c r="I198" s="211" t="s">
        <v>1716</v>
      </c>
      <c r="J198" s="212" t="s">
        <v>552</v>
      </c>
      <c r="K198" s="211" t="s">
        <v>288</v>
      </c>
      <c r="L198" s="211" t="s">
        <v>1452</v>
      </c>
      <c r="AD198" s="213"/>
    </row>
    <row r="199" spans="1:30" s="211" customFormat="1" x14ac:dyDescent="0.25">
      <c r="A199" s="211" t="s">
        <v>129</v>
      </c>
      <c r="B199" s="211">
        <v>3661</v>
      </c>
      <c r="C199" s="211" t="s">
        <v>202</v>
      </c>
      <c r="D199" s="211">
        <v>192050309</v>
      </c>
      <c r="E199" s="211">
        <v>1060</v>
      </c>
      <c r="F199" s="211">
        <v>1274</v>
      </c>
      <c r="G199" s="211">
        <v>1004</v>
      </c>
      <c r="I199" s="211" t="s">
        <v>1717</v>
      </c>
      <c r="J199" s="212" t="s">
        <v>552</v>
      </c>
      <c r="K199" s="211" t="s">
        <v>288</v>
      </c>
      <c r="L199" s="211" t="s">
        <v>1453</v>
      </c>
      <c r="AD199" s="213"/>
    </row>
    <row r="200" spans="1:30" s="211" customFormat="1" x14ac:dyDescent="0.25">
      <c r="A200" s="211" t="s">
        <v>129</v>
      </c>
      <c r="B200" s="211">
        <v>3661</v>
      </c>
      <c r="C200" s="211" t="s">
        <v>202</v>
      </c>
      <c r="D200" s="211">
        <v>192053298</v>
      </c>
      <c r="E200" s="211">
        <v>1060</v>
      </c>
      <c r="G200" s="211">
        <v>1004</v>
      </c>
      <c r="I200" s="211" t="s">
        <v>1718</v>
      </c>
      <c r="J200" s="212" t="s">
        <v>552</v>
      </c>
      <c r="K200" s="211" t="s">
        <v>288</v>
      </c>
      <c r="L200" s="211" t="s">
        <v>1513</v>
      </c>
      <c r="AD200" s="213"/>
    </row>
    <row r="201" spans="1:30" s="211" customFormat="1" x14ac:dyDescent="0.25">
      <c r="A201" s="211" t="s">
        <v>129</v>
      </c>
      <c r="B201" s="211">
        <v>3661</v>
      </c>
      <c r="C201" s="211" t="s">
        <v>202</v>
      </c>
      <c r="D201" s="211">
        <v>192053303</v>
      </c>
      <c r="E201" s="211">
        <v>1060</v>
      </c>
      <c r="G201" s="211">
        <v>1004</v>
      </c>
      <c r="I201" s="211" t="s">
        <v>1719</v>
      </c>
      <c r="J201" s="212" t="s">
        <v>552</v>
      </c>
      <c r="K201" s="211" t="s">
        <v>288</v>
      </c>
      <c r="L201" s="211" t="s">
        <v>1514</v>
      </c>
      <c r="AD201" s="213"/>
    </row>
    <row r="202" spans="1:30" s="211" customFormat="1" x14ac:dyDescent="0.25">
      <c r="A202" s="211" t="s">
        <v>129</v>
      </c>
      <c r="B202" s="211">
        <v>3663</v>
      </c>
      <c r="C202" s="211" t="s">
        <v>204</v>
      </c>
      <c r="D202" s="211">
        <v>502226833</v>
      </c>
      <c r="E202" s="211">
        <v>1060</v>
      </c>
      <c r="F202" s="211">
        <v>1252</v>
      </c>
      <c r="G202" s="211">
        <v>1004</v>
      </c>
      <c r="I202" s="211" t="s">
        <v>1720</v>
      </c>
      <c r="J202" s="212" t="s">
        <v>552</v>
      </c>
      <c r="K202" s="211" t="s">
        <v>553</v>
      </c>
      <c r="L202" s="211" t="s">
        <v>1153</v>
      </c>
      <c r="AD202" s="213"/>
    </row>
    <row r="203" spans="1:30" s="211" customFormat="1" x14ac:dyDescent="0.25">
      <c r="A203" s="211" t="s">
        <v>129</v>
      </c>
      <c r="B203" s="211">
        <v>3663</v>
      </c>
      <c r="C203" s="211" t="s">
        <v>204</v>
      </c>
      <c r="D203" s="211">
        <v>502226840</v>
      </c>
      <c r="E203" s="211">
        <v>1060</v>
      </c>
      <c r="F203" s="211">
        <v>1271</v>
      </c>
      <c r="G203" s="211">
        <v>1004</v>
      </c>
      <c r="I203" s="211" t="s">
        <v>1721</v>
      </c>
      <c r="J203" s="212" t="s">
        <v>552</v>
      </c>
      <c r="K203" s="211" t="s">
        <v>288</v>
      </c>
      <c r="L203" s="211" t="s">
        <v>941</v>
      </c>
      <c r="AD203" s="213"/>
    </row>
    <row r="204" spans="1:30" s="211" customFormat="1" x14ac:dyDescent="0.25">
      <c r="A204" s="211" t="s">
        <v>129</v>
      </c>
      <c r="B204" s="211">
        <v>3672</v>
      </c>
      <c r="C204" s="211" t="s">
        <v>208</v>
      </c>
      <c r="D204" s="211">
        <v>1178189</v>
      </c>
      <c r="E204" s="211">
        <v>1030</v>
      </c>
      <c r="F204" s="211">
        <v>1110</v>
      </c>
      <c r="G204" s="211">
        <v>1004</v>
      </c>
      <c r="I204" s="211" t="s">
        <v>1722</v>
      </c>
      <c r="J204" s="212" t="s">
        <v>552</v>
      </c>
      <c r="K204" s="211" t="s">
        <v>288</v>
      </c>
      <c r="L204" s="211" t="s">
        <v>594</v>
      </c>
      <c r="AD204" s="213"/>
    </row>
    <row r="205" spans="1:30" s="211" customFormat="1" x14ac:dyDescent="0.25">
      <c r="A205" s="211" t="s">
        <v>129</v>
      </c>
      <c r="B205" s="211">
        <v>3672</v>
      </c>
      <c r="C205" s="211" t="s">
        <v>208</v>
      </c>
      <c r="D205" s="211">
        <v>1178243</v>
      </c>
      <c r="E205" s="211">
        <v>1020</v>
      </c>
      <c r="F205" s="211">
        <v>1110</v>
      </c>
      <c r="G205" s="211">
        <v>1004</v>
      </c>
      <c r="I205" s="211" t="s">
        <v>1723</v>
      </c>
      <c r="J205" s="212" t="s">
        <v>552</v>
      </c>
      <c r="K205" s="211" t="s">
        <v>553</v>
      </c>
      <c r="L205" s="211" t="s">
        <v>648</v>
      </c>
      <c r="AD205" s="213"/>
    </row>
    <row r="206" spans="1:30" s="211" customFormat="1" x14ac:dyDescent="0.25">
      <c r="A206" s="211" t="s">
        <v>129</v>
      </c>
      <c r="B206" s="211">
        <v>3672</v>
      </c>
      <c r="C206" s="211" t="s">
        <v>208</v>
      </c>
      <c r="D206" s="211">
        <v>1178266</v>
      </c>
      <c r="E206" s="211">
        <v>1020</v>
      </c>
      <c r="F206" s="211">
        <v>1110</v>
      </c>
      <c r="G206" s="211">
        <v>1004</v>
      </c>
      <c r="I206" s="211" t="s">
        <v>1724</v>
      </c>
      <c r="J206" s="212" t="s">
        <v>552</v>
      </c>
      <c r="K206" s="211" t="s">
        <v>288</v>
      </c>
      <c r="L206" s="211" t="s">
        <v>595</v>
      </c>
      <c r="AD206" s="213"/>
    </row>
    <row r="207" spans="1:30" s="211" customFormat="1" x14ac:dyDescent="0.25">
      <c r="A207" s="211" t="s">
        <v>129</v>
      </c>
      <c r="B207" s="211">
        <v>3672</v>
      </c>
      <c r="C207" s="211" t="s">
        <v>208</v>
      </c>
      <c r="D207" s="211">
        <v>1178271</v>
      </c>
      <c r="E207" s="211">
        <v>1060</v>
      </c>
      <c r="G207" s="211">
        <v>1004</v>
      </c>
      <c r="I207" s="211" t="s">
        <v>1725</v>
      </c>
      <c r="J207" s="212" t="s">
        <v>552</v>
      </c>
      <c r="K207" s="211" t="s">
        <v>288</v>
      </c>
      <c r="L207" s="211" t="s">
        <v>596</v>
      </c>
      <c r="AD207" s="213"/>
    </row>
    <row r="208" spans="1:30" s="211" customFormat="1" x14ac:dyDescent="0.25">
      <c r="A208" s="211" t="s">
        <v>129</v>
      </c>
      <c r="B208" s="211">
        <v>3672</v>
      </c>
      <c r="C208" s="211" t="s">
        <v>208</v>
      </c>
      <c r="D208" s="211">
        <v>1178275</v>
      </c>
      <c r="E208" s="211">
        <v>1020</v>
      </c>
      <c r="F208" s="211">
        <v>1110</v>
      </c>
      <c r="G208" s="211">
        <v>1004</v>
      </c>
      <c r="I208" s="211" t="s">
        <v>1726</v>
      </c>
      <c r="J208" s="212" t="s">
        <v>552</v>
      </c>
      <c r="K208" s="211" t="s">
        <v>288</v>
      </c>
      <c r="L208" s="211" t="s">
        <v>597</v>
      </c>
      <c r="AD208" s="213"/>
    </row>
    <row r="209" spans="1:30" s="211" customFormat="1" x14ac:dyDescent="0.25">
      <c r="A209" s="211" t="s">
        <v>129</v>
      </c>
      <c r="B209" s="211">
        <v>3672</v>
      </c>
      <c r="C209" s="211" t="s">
        <v>208</v>
      </c>
      <c r="D209" s="211">
        <v>3034990</v>
      </c>
      <c r="E209" s="211">
        <v>1020</v>
      </c>
      <c r="F209" s="211">
        <v>1110</v>
      </c>
      <c r="G209" s="211">
        <v>1004</v>
      </c>
      <c r="I209" s="211" t="s">
        <v>1727</v>
      </c>
      <c r="J209" s="212" t="s">
        <v>552</v>
      </c>
      <c r="K209" s="211" t="s">
        <v>553</v>
      </c>
      <c r="L209" s="211" t="s">
        <v>1106</v>
      </c>
      <c r="AD209" s="213"/>
    </row>
    <row r="210" spans="1:30" s="211" customFormat="1" x14ac:dyDescent="0.25">
      <c r="A210" s="211" t="s">
        <v>129</v>
      </c>
      <c r="B210" s="211">
        <v>3672</v>
      </c>
      <c r="C210" s="211" t="s">
        <v>208</v>
      </c>
      <c r="D210" s="211">
        <v>101178906</v>
      </c>
      <c r="E210" s="211">
        <v>1030</v>
      </c>
      <c r="F210" s="211">
        <v>1110</v>
      </c>
      <c r="G210" s="211">
        <v>1004</v>
      </c>
      <c r="I210" s="211" t="s">
        <v>1728</v>
      </c>
      <c r="J210" s="212" t="s">
        <v>552</v>
      </c>
      <c r="K210" s="211" t="s">
        <v>553</v>
      </c>
      <c r="L210" s="211" t="s">
        <v>649</v>
      </c>
      <c r="AD210" s="213"/>
    </row>
    <row r="211" spans="1:30" s="211" customFormat="1" x14ac:dyDescent="0.25">
      <c r="A211" s="211" t="s">
        <v>129</v>
      </c>
      <c r="B211" s="211">
        <v>3672</v>
      </c>
      <c r="C211" s="211" t="s">
        <v>208</v>
      </c>
      <c r="D211" s="211">
        <v>191847175</v>
      </c>
      <c r="E211" s="211">
        <v>1060</v>
      </c>
      <c r="F211" s="211">
        <v>1252</v>
      </c>
      <c r="G211" s="211">
        <v>1004</v>
      </c>
      <c r="I211" s="211" t="s">
        <v>1729</v>
      </c>
      <c r="J211" s="212" t="s">
        <v>552</v>
      </c>
      <c r="K211" s="211" t="s">
        <v>288</v>
      </c>
      <c r="L211" s="211" t="s">
        <v>598</v>
      </c>
      <c r="AD211" s="213"/>
    </row>
    <row r="212" spans="1:30" s="211" customFormat="1" x14ac:dyDescent="0.25">
      <c r="A212" s="211" t="s">
        <v>129</v>
      </c>
      <c r="B212" s="211">
        <v>3672</v>
      </c>
      <c r="C212" s="211" t="s">
        <v>208</v>
      </c>
      <c r="D212" s="211">
        <v>191938035</v>
      </c>
      <c r="E212" s="211">
        <v>1060</v>
      </c>
      <c r="F212" s="211">
        <v>1271</v>
      </c>
      <c r="G212" s="211">
        <v>1004</v>
      </c>
      <c r="I212" s="211" t="s">
        <v>1730</v>
      </c>
      <c r="J212" s="212" t="s">
        <v>552</v>
      </c>
      <c r="K212" s="211" t="s">
        <v>553</v>
      </c>
      <c r="L212" s="211" t="s">
        <v>1154</v>
      </c>
      <c r="AD212" s="213"/>
    </row>
    <row r="213" spans="1:30" s="211" customFormat="1" x14ac:dyDescent="0.25">
      <c r="A213" s="211" t="s">
        <v>129</v>
      </c>
      <c r="B213" s="211">
        <v>3672</v>
      </c>
      <c r="C213" s="211" t="s">
        <v>208</v>
      </c>
      <c r="D213" s="211">
        <v>191964496</v>
      </c>
      <c r="E213" s="211">
        <v>1020</v>
      </c>
      <c r="F213" s="211">
        <v>1110</v>
      </c>
      <c r="G213" s="211">
        <v>1004</v>
      </c>
      <c r="I213" s="211" t="s">
        <v>1731</v>
      </c>
      <c r="J213" s="212" t="s">
        <v>552</v>
      </c>
      <c r="K213" s="211" t="s">
        <v>553</v>
      </c>
      <c r="L213" s="211" t="s">
        <v>650</v>
      </c>
      <c r="AD213" s="213"/>
    </row>
    <row r="214" spans="1:30" s="211" customFormat="1" x14ac:dyDescent="0.25">
      <c r="A214" s="211" t="s">
        <v>129</v>
      </c>
      <c r="B214" s="211">
        <v>3672</v>
      </c>
      <c r="C214" s="211" t="s">
        <v>208</v>
      </c>
      <c r="D214" s="211">
        <v>191964497</v>
      </c>
      <c r="E214" s="211">
        <v>1020</v>
      </c>
      <c r="F214" s="211">
        <v>1110</v>
      </c>
      <c r="G214" s="211">
        <v>1004</v>
      </c>
      <c r="I214" s="211" t="s">
        <v>1732</v>
      </c>
      <c r="J214" s="212" t="s">
        <v>552</v>
      </c>
      <c r="K214" s="211" t="s">
        <v>553</v>
      </c>
      <c r="L214" s="211" t="s">
        <v>650</v>
      </c>
      <c r="AD214" s="213"/>
    </row>
    <row r="215" spans="1:30" s="211" customFormat="1" x14ac:dyDescent="0.25">
      <c r="A215" s="211" t="s">
        <v>129</v>
      </c>
      <c r="B215" s="211">
        <v>3672</v>
      </c>
      <c r="C215" s="211" t="s">
        <v>208</v>
      </c>
      <c r="D215" s="211">
        <v>191973380</v>
      </c>
      <c r="E215" s="211">
        <v>1060</v>
      </c>
      <c r="F215" s="211">
        <v>1242</v>
      </c>
      <c r="G215" s="211">
        <v>1004</v>
      </c>
      <c r="I215" s="211" t="s">
        <v>1733</v>
      </c>
      <c r="J215" s="212" t="s">
        <v>552</v>
      </c>
      <c r="K215" s="211" t="s">
        <v>290</v>
      </c>
      <c r="L215" s="211" t="s">
        <v>1146</v>
      </c>
      <c r="AD215" s="213"/>
    </row>
    <row r="216" spans="1:30" s="211" customFormat="1" x14ac:dyDescent="0.25">
      <c r="A216" s="211" t="s">
        <v>129</v>
      </c>
      <c r="B216" s="211">
        <v>3672</v>
      </c>
      <c r="C216" s="211" t="s">
        <v>208</v>
      </c>
      <c r="D216" s="211">
        <v>191976009</v>
      </c>
      <c r="E216" s="211">
        <v>1060</v>
      </c>
      <c r="F216" s="211">
        <v>1242</v>
      </c>
      <c r="G216" s="211">
        <v>1004</v>
      </c>
      <c r="I216" s="211" t="s">
        <v>1734</v>
      </c>
      <c r="J216" s="212" t="s">
        <v>552</v>
      </c>
      <c r="K216" s="211" t="s">
        <v>290</v>
      </c>
      <c r="L216" s="211" t="s">
        <v>1124</v>
      </c>
      <c r="AD216" s="213"/>
    </row>
    <row r="217" spans="1:30" s="211" customFormat="1" x14ac:dyDescent="0.25">
      <c r="A217" s="211" t="s">
        <v>129</v>
      </c>
      <c r="B217" s="211">
        <v>3673</v>
      </c>
      <c r="C217" s="211" t="s">
        <v>209</v>
      </c>
      <c r="D217" s="211">
        <v>1180632</v>
      </c>
      <c r="E217" s="211">
        <v>1020</v>
      </c>
      <c r="F217" s="211">
        <v>1110</v>
      </c>
      <c r="G217" s="211">
        <v>1004</v>
      </c>
      <c r="I217" s="211" t="s">
        <v>1735</v>
      </c>
      <c r="J217" s="212" t="s">
        <v>552</v>
      </c>
      <c r="K217" s="211" t="s">
        <v>553</v>
      </c>
      <c r="L217" s="211" t="s">
        <v>2635</v>
      </c>
      <c r="AD217" s="213"/>
    </row>
    <row r="218" spans="1:30" s="211" customFormat="1" x14ac:dyDescent="0.25">
      <c r="A218" s="211" t="s">
        <v>129</v>
      </c>
      <c r="B218" s="211">
        <v>3673</v>
      </c>
      <c r="C218" s="211" t="s">
        <v>209</v>
      </c>
      <c r="D218" s="211">
        <v>1181018</v>
      </c>
      <c r="E218" s="211">
        <v>1040</v>
      </c>
      <c r="G218" s="211">
        <v>1004</v>
      </c>
      <c r="I218" s="211" t="s">
        <v>1736</v>
      </c>
      <c r="J218" s="212" t="s">
        <v>552</v>
      </c>
      <c r="K218" s="211" t="s">
        <v>553</v>
      </c>
      <c r="L218" s="211" t="s">
        <v>651</v>
      </c>
      <c r="AD218" s="213"/>
    </row>
    <row r="219" spans="1:30" s="211" customFormat="1" x14ac:dyDescent="0.25">
      <c r="A219" s="211" t="s">
        <v>129</v>
      </c>
      <c r="B219" s="211">
        <v>3673</v>
      </c>
      <c r="C219" s="211" t="s">
        <v>209</v>
      </c>
      <c r="D219" s="211">
        <v>1181100</v>
      </c>
      <c r="E219" s="211">
        <v>1020</v>
      </c>
      <c r="F219" s="211">
        <v>1110</v>
      </c>
      <c r="G219" s="211">
        <v>1004</v>
      </c>
      <c r="I219" s="211" t="s">
        <v>1737</v>
      </c>
      <c r="J219" s="212" t="s">
        <v>552</v>
      </c>
      <c r="K219" s="211" t="s">
        <v>288</v>
      </c>
      <c r="L219" s="211" t="s">
        <v>1398</v>
      </c>
      <c r="AD219" s="213"/>
    </row>
    <row r="220" spans="1:30" s="211" customFormat="1" x14ac:dyDescent="0.25">
      <c r="A220" s="211" t="s">
        <v>129</v>
      </c>
      <c r="B220" s="211">
        <v>3673</v>
      </c>
      <c r="C220" s="211" t="s">
        <v>209</v>
      </c>
      <c r="D220" s="211">
        <v>9028191</v>
      </c>
      <c r="E220" s="211">
        <v>1060</v>
      </c>
      <c r="G220" s="211">
        <v>1004</v>
      </c>
      <c r="I220" s="211" t="s">
        <v>1738</v>
      </c>
      <c r="J220" s="212" t="s">
        <v>552</v>
      </c>
      <c r="K220" s="211" t="s">
        <v>288</v>
      </c>
      <c r="L220" s="211" t="s">
        <v>599</v>
      </c>
      <c r="AD220" s="213"/>
    </row>
    <row r="221" spans="1:30" s="211" customFormat="1" x14ac:dyDescent="0.25">
      <c r="A221" s="211" t="s">
        <v>129</v>
      </c>
      <c r="B221" s="211">
        <v>3673</v>
      </c>
      <c r="C221" s="211" t="s">
        <v>209</v>
      </c>
      <c r="D221" s="211">
        <v>101181807</v>
      </c>
      <c r="E221" s="211">
        <v>1060</v>
      </c>
      <c r="G221" s="211">
        <v>1004</v>
      </c>
      <c r="I221" s="211" t="s">
        <v>1739</v>
      </c>
      <c r="J221" s="212" t="s">
        <v>552</v>
      </c>
      <c r="K221" s="211" t="s">
        <v>288</v>
      </c>
      <c r="L221" s="211" t="s">
        <v>600</v>
      </c>
      <c r="AD221" s="213"/>
    </row>
    <row r="222" spans="1:30" s="211" customFormat="1" x14ac:dyDescent="0.25">
      <c r="A222" s="211" t="s">
        <v>129</v>
      </c>
      <c r="B222" s="211">
        <v>3673</v>
      </c>
      <c r="C222" s="211" t="s">
        <v>209</v>
      </c>
      <c r="D222" s="211">
        <v>191005030</v>
      </c>
      <c r="E222" s="211">
        <v>1020</v>
      </c>
      <c r="F222" s="211">
        <v>1121</v>
      </c>
      <c r="G222" s="211">
        <v>1004</v>
      </c>
      <c r="I222" s="211" t="s">
        <v>1740</v>
      </c>
      <c r="J222" s="212" t="s">
        <v>552</v>
      </c>
      <c r="K222" s="211" t="s">
        <v>553</v>
      </c>
      <c r="L222" s="211" t="s">
        <v>652</v>
      </c>
      <c r="AD222" s="213"/>
    </row>
    <row r="223" spans="1:30" s="211" customFormat="1" x14ac:dyDescent="0.25">
      <c r="A223" s="211" t="s">
        <v>129</v>
      </c>
      <c r="B223" s="211">
        <v>3673</v>
      </c>
      <c r="C223" s="211" t="s">
        <v>209</v>
      </c>
      <c r="D223" s="211">
        <v>191669403</v>
      </c>
      <c r="E223" s="211">
        <v>1020</v>
      </c>
      <c r="F223" s="211">
        <v>1121</v>
      </c>
      <c r="G223" s="211">
        <v>1004</v>
      </c>
      <c r="I223" s="211" t="s">
        <v>1741</v>
      </c>
      <c r="J223" s="212" t="s">
        <v>552</v>
      </c>
      <c r="K223" s="211" t="s">
        <v>288</v>
      </c>
      <c r="L223" s="211" t="s">
        <v>1172</v>
      </c>
      <c r="AD223" s="213"/>
    </row>
    <row r="224" spans="1:30" s="211" customFormat="1" x14ac:dyDescent="0.25">
      <c r="A224" s="211" t="s">
        <v>129</v>
      </c>
      <c r="B224" s="211">
        <v>3673</v>
      </c>
      <c r="C224" s="211" t="s">
        <v>209</v>
      </c>
      <c r="D224" s="211">
        <v>400019729</v>
      </c>
      <c r="E224" s="211">
        <v>1060</v>
      </c>
      <c r="G224" s="211">
        <v>1004</v>
      </c>
      <c r="I224" s="211" t="s">
        <v>1742</v>
      </c>
      <c r="J224" s="212" t="s">
        <v>552</v>
      </c>
      <c r="K224" s="211" t="s">
        <v>288</v>
      </c>
      <c r="L224" s="211" t="s">
        <v>601</v>
      </c>
      <c r="AD224" s="213"/>
    </row>
    <row r="225" spans="1:30" s="211" customFormat="1" x14ac:dyDescent="0.25">
      <c r="A225" s="211" t="s">
        <v>129</v>
      </c>
      <c r="B225" s="211">
        <v>3681</v>
      </c>
      <c r="C225" s="211" t="s">
        <v>210</v>
      </c>
      <c r="D225" s="211">
        <v>190845409</v>
      </c>
      <c r="E225" s="211">
        <v>1020</v>
      </c>
      <c r="F225" s="211">
        <v>1110</v>
      </c>
      <c r="G225" s="211">
        <v>1004</v>
      </c>
      <c r="I225" s="211" t="s">
        <v>1743</v>
      </c>
      <c r="J225" s="212" t="s">
        <v>552</v>
      </c>
      <c r="K225" s="211" t="s">
        <v>553</v>
      </c>
      <c r="L225" s="211" t="s">
        <v>1269</v>
      </c>
      <c r="AD225" s="213"/>
    </row>
    <row r="226" spans="1:30" s="211" customFormat="1" x14ac:dyDescent="0.25">
      <c r="A226" s="211" t="s">
        <v>129</v>
      </c>
      <c r="B226" s="211">
        <v>3681</v>
      </c>
      <c r="C226" s="211" t="s">
        <v>210</v>
      </c>
      <c r="D226" s="211">
        <v>191242710</v>
      </c>
      <c r="E226" s="211">
        <v>1060</v>
      </c>
      <c r="F226" s="211">
        <v>1271</v>
      </c>
      <c r="G226" s="211">
        <v>1004</v>
      </c>
      <c r="I226" s="211" t="s">
        <v>1744</v>
      </c>
      <c r="J226" s="212" t="s">
        <v>552</v>
      </c>
      <c r="K226" s="211" t="s">
        <v>288</v>
      </c>
      <c r="L226" s="211" t="s">
        <v>1468</v>
      </c>
      <c r="AD226" s="213"/>
    </row>
    <row r="227" spans="1:30" s="211" customFormat="1" x14ac:dyDescent="0.25">
      <c r="A227" s="211" t="s">
        <v>129</v>
      </c>
      <c r="B227" s="211">
        <v>3695</v>
      </c>
      <c r="C227" s="211" t="s">
        <v>211</v>
      </c>
      <c r="D227" s="211">
        <v>192053566</v>
      </c>
      <c r="E227" s="211">
        <v>1060</v>
      </c>
      <c r="F227" s="211">
        <v>1242</v>
      </c>
      <c r="G227" s="211">
        <v>1004</v>
      </c>
      <c r="I227" s="211" t="s">
        <v>1745</v>
      </c>
      <c r="J227" s="212" t="s">
        <v>552</v>
      </c>
      <c r="K227" s="211" t="s">
        <v>553</v>
      </c>
      <c r="L227" s="211" t="s">
        <v>2636</v>
      </c>
      <c r="AD227" s="213"/>
    </row>
    <row r="228" spans="1:30" s="211" customFormat="1" x14ac:dyDescent="0.25">
      <c r="A228" s="211" t="s">
        <v>129</v>
      </c>
      <c r="B228" s="211">
        <v>3714</v>
      </c>
      <c r="C228" s="211" t="s">
        <v>216</v>
      </c>
      <c r="D228" s="211">
        <v>502364793</v>
      </c>
      <c r="E228" s="211">
        <v>1060</v>
      </c>
      <c r="F228" s="211">
        <v>1252</v>
      </c>
      <c r="G228" s="211">
        <v>1004</v>
      </c>
      <c r="I228" s="211" t="s">
        <v>1746</v>
      </c>
      <c r="J228" s="212" t="s">
        <v>552</v>
      </c>
      <c r="K228" s="211" t="s">
        <v>288</v>
      </c>
      <c r="L228" s="211" t="s">
        <v>1272</v>
      </c>
      <c r="AD228" s="213"/>
    </row>
    <row r="229" spans="1:30" s="211" customFormat="1" x14ac:dyDescent="0.25">
      <c r="A229" s="211" t="s">
        <v>129</v>
      </c>
      <c r="B229" s="211">
        <v>3721</v>
      </c>
      <c r="C229" s="211" t="s">
        <v>217</v>
      </c>
      <c r="D229" s="211">
        <v>192006054</v>
      </c>
      <c r="E229" s="211">
        <v>1060</v>
      </c>
      <c r="F229" s="211">
        <v>1274</v>
      </c>
      <c r="G229" s="211">
        <v>1004</v>
      </c>
      <c r="I229" s="211" t="s">
        <v>1747</v>
      </c>
      <c r="J229" s="212" t="s">
        <v>552</v>
      </c>
      <c r="K229" s="211" t="s">
        <v>288</v>
      </c>
      <c r="L229" s="211" t="s">
        <v>1363</v>
      </c>
      <c r="AD229" s="213"/>
    </row>
    <row r="230" spans="1:30" s="211" customFormat="1" x14ac:dyDescent="0.25">
      <c r="A230" s="211" t="s">
        <v>129</v>
      </c>
      <c r="B230" s="211">
        <v>3721</v>
      </c>
      <c r="C230" s="211" t="s">
        <v>217</v>
      </c>
      <c r="D230" s="211">
        <v>192017709</v>
      </c>
      <c r="E230" s="211">
        <v>1060</v>
      </c>
      <c r="F230" s="211">
        <v>1242</v>
      </c>
      <c r="G230" s="211">
        <v>1003</v>
      </c>
      <c r="I230" s="211" t="s">
        <v>1748</v>
      </c>
      <c r="J230" s="212" t="s">
        <v>552</v>
      </c>
      <c r="K230" s="211" t="s">
        <v>553</v>
      </c>
      <c r="L230" s="211" t="s">
        <v>1471</v>
      </c>
      <c r="AD230" s="213"/>
    </row>
    <row r="231" spans="1:30" s="211" customFormat="1" x14ac:dyDescent="0.25">
      <c r="A231" s="211" t="s">
        <v>129</v>
      </c>
      <c r="B231" s="211">
        <v>3722</v>
      </c>
      <c r="C231" s="211" t="s">
        <v>218</v>
      </c>
      <c r="D231" s="211">
        <v>190012617</v>
      </c>
      <c r="E231" s="211">
        <v>1060</v>
      </c>
      <c r="F231" s="211">
        <v>1251</v>
      </c>
      <c r="G231" s="211">
        <v>1004</v>
      </c>
      <c r="I231" s="211" t="s">
        <v>1749</v>
      </c>
      <c r="J231" s="212" t="s">
        <v>552</v>
      </c>
      <c r="K231" s="211" t="s">
        <v>290</v>
      </c>
      <c r="L231" s="211" t="s">
        <v>1293</v>
      </c>
      <c r="AD231" s="213"/>
    </row>
    <row r="232" spans="1:30" s="211" customFormat="1" x14ac:dyDescent="0.25">
      <c r="A232" s="211" t="s">
        <v>129</v>
      </c>
      <c r="B232" s="211">
        <v>3722</v>
      </c>
      <c r="C232" s="211" t="s">
        <v>218</v>
      </c>
      <c r="D232" s="211">
        <v>190114644</v>
      </c>
      <c r="E232" s="211">
        <v>1060</v>
      </c>
      <c r="F232" s="211">
        <v>1251</v>
      </c>
      <c r="G232" s="211">
        <v>1004</v>
      </c>
      <c r="I232" s="211" t="s">
        <v>1749</v>
      </c>
      <c r="J232" s="212" t="s">
        <v>552</v>
      </c>
      <c r="K232" s="211" t="s">
        <v>290</v>
      </c>
      <c r="L232" s="211" t="s">
        <v>1291</v>
      </c>
      <c r="AD232" s="213"/>
    </row>
    <row r="233" spans="1:30" s="211" customFormat="1" x14ac:dyDescent="0.25">
      <c r="A233" s="211" t="s">
        <v>129</v>
      </c>
      <c r="B233" s="211">
        <v>3722</v>
      </c>
      <c r="C233" s="211" t="s">
        <v>218</v>
      </c>
      <c r="D233" s="211">
        <v>191044770</v>
      </c>
      <c r="E233" s="211">
        <v>1060</v>
      </c>
      <c r="F233" s="211">
        <v>1251</v>
      </c>
      <c r="G233" s="211">
        <v>1004</v>
      </c>
      <c r="I233" s="211" t="s">
        <v>1749</v>
      </c>
      <c r="J233" s="212" t="s">
        <v>552</v>
      </c>
      <c r="K233" s="211" t="s">
        <v>290</v>
      </c>
      <c r="L233" s="211" t="s">
        <v>1292</v>
      </c>
      <c r="AD233" s="213"/>
    </row>
    <row r="234" spans="1:30" s="211" customFormat="1" x14ac:dyDescent="0.25">
      <c r="A234" s="211" t="s">
        <v>129</v>
      </c>
      <c r="B234" s="211">
        <v>3722</v>
      </c>
      <c r="C234" s="211" t="s">
        <v>218</v>
      </c>
      <c r="D234" s="211">
        <v>192044664</v>
      </c>
      <c r="E234" s="211">
        <v>1020</v>
      </c>
      <c r="F234" s="211">
        <v>1110</v>
      </c>
      <c r="G234" s="211">
        <v>1004</v>
      </c>
      <c r="I234" s="211" t="s">
        <v>1750</v>
      </c>
      <c r="J234" s="212" t="s">
        <v>552</v>
      </c>
      <c r="K234" s="211" t="s">
        <v>288</v>
      </c>
      <c r="L234" s="211" t="s">
        <v>1385</v>
      </c>
      <c r="AD234" s="213"/>
    </row>
    <row r="235" spans="1:30" s="211" customFormat="1" x14ac:dyDescent="0.25">
      <c r="A235" s="211" t="s">
        <v>129</v>
      </c>
      <c r="B235" s="211">
        <v>3723</v>
      </c>
      <c r="C235" s="211" t="s">
        <v>219</v>
      </c>
      <c r="D235" s="211">
        <v>192053364</v>
      </c>
      <c r="E235" s="211">
        <v>1060</v>
      </c>
      <c r="F235" s="211">
        <v>1274</v>
      </c>
      <c r="G235" s="211">
        <v>1004</v>
      </c>
      <c r="I235" s="211" t="s">
        <v>1751</v>
      </c>
      <c r="J235" s="212" t="s">
        <v>552</v>
      </c>
      <c r="K235" s="211" t="s">
        <v>288</v>
      </c>
      <c r="L235" s="211" t="s">
        <v>1515</v>
      </c>
      <c r="AD235" s="213"/>
    </row>
    <row r="236" spans="1:30" s="211" customFormat="1" x14ac:dyDescent="0.25">
      <c r="A236" s="211" t="s">
        <v>129</v>
      </c>
      <c r="B236" s="211">
        <v>3723</v>
      </c>
      <c r="C236" s="211" t="s">
        <v>219</v>
      </c>
      <c r="D236" s="211">
        <v>192053369</v>
      </c>
      <c r="E236" s="211">
        <v>1060</v>
      </c>
      <c r="F236" s="211">
        <v>1274</v>
      </c>
      <c r="G236" s="211">
        <v>1004</v>
      </c>
      <c r="I236" s="211" t="s">
        <v>1752</v>
      </c>
      <c r="J236" s="212" t="s">
        <v>552</v>
      </c>
      <c r="K236" s="211" t="s">
        <v>288</v>
      </c>
      <c r="L236" s="211" t="s">
        <v>1516</v>
      </c>
      <c r="AD236" s="213"/>
    </row>
    <row r="237" spans="1:30" s="211" customFormat="1" x14ac:dyDescent="0.25">
      <c r="A237" s="211" t="s">
        <v>129</v>
      </c>
      <c r="B237" s="211">
        <v>3732</v>
      </c>
      <c r="C237" s="211" t="s">
        <v>221</v>
      </c>
      <c r="D237" s="211">
        <v>191888756</v>
      </c>
      <c r="E237" s="211">
        <v>1060</v>
      </c>
      <c r="F237" s="211">
        <v>1242</v>
      </c>
      <c r="G237" s="211">
        <v>1004</v>
      </c>
      <c r="I237" s="211" t="s">
        <v>1753</v>
      </c>
      <c r="J237" s="212" t="s">
        <v>552</v>
      </c>
      <c r="K237" s="211" t="s">
        <v>288</v>
      </c>
      <c r="L237" s="211" t="s">
        <v>1218</v>
      </c>
      <c r="AD237" s="213"/>
    </row>
    <row r="238" spans="1:30" s="211" customFormat="1" x14ac:dyDescent="0.25">
      <c r="A238" s="211" t="s">
        <v>129</v>
      </c>
      <c r="B238" s="211">
        <v>3732</v>
      </c>
      <c r="C238" s="211" t="s">
        <v>221</v>
      </c>
      <c r="D238" s="211">
        <v>191895417</v>
      </c>
      <c r="E238" s="211">
        <v>1020</v>
      </c>
      <c r="F238" s="211">
        <v>1110</v>
      </c>
      <c r="G238" s="211">
        <v>1003</v>
      </c>
      <c r="I238" s="211" t="s">
        <v>1754</v>
      </c>
      <c r="J238" s="212" t="s">
        <v>552</v>
      </c>
      <c r="K238" s="211" t="s">
        <v>553</v>
      </c>
      <c r="L238" s="211" t="s">
        <v>1270</v>
      </c>
      <c r="AD238" s="213"/>
    </row>
    <row r="239" spans="1:30" s="211" customFormat="1" x14ac:dyDescent="0.25">
      <c r="A239" s="211" t="s">
        <v>129</v>
      </c>
      <c r="B239" s="211">
        <v>3732</v>
      </c>
      <c r="C239" s="211" t="s">
        <v>221</v>
      </c>
      <c r="D239" s="211">
        <v>192046767</v>
      </c>
      <c r="E239" s="211">
        <v>1060</v>
      </c>
      <c r="F239" s="211">
        <v>1271</v>
      </c>
      <c r="G239" s="211">
        <v>1004</v>
      </c>
      <c r="I239" s="211" t="s">
        <v>1755</v>
      </c>
      <c r="J239" s="212" t="s">
        <v>552</v>
      </c>
      <c r="K239" s="211" t="s">
        <v>290</v>
      </c>
      <c r="L239" s="211" t="s">
        <v>1409</v>
      </c>
      <c r="AD239" s="213"/>
    </row>
    <row r="240" spans="1:30" s="211" customFormat="1" x14ac:dyDescent="0.25">
      <c r="A240" s="211" t="s">
        <v>129</v>
      </c>
      <c r="B240" s="211">
        <v>3732</v>
      </c>
      <c r="C240" s="211" t="s">
        <v>221</v>
      </c>
      <c r="D240" s="211">
        <v>192049954</v>
      </c>
      <c r="E240" s="211">
        <v>1060</v>
      </c>
      <c r="F240" s="211">
        <v>1271</v>
      </c>
      <c r="G240" s="211">
        <v>1004</v>
      </c>
      <c r="I240" s="211" t="s">
        <v>1756</v>
      </c>
      <c r="J240" s="212" t="s">
        <v>552</v>
      </c>
      <c r="K240" s="211" t="s">
        <v>290</v>
      </c>
      <c r="L240" s="211" t="s">
        <v>1440</v>
      </c>
      <c r="AD240" s="213"/>
    </row>
    <row r="241" spans="1:30" s="211" customFormat="1" x14ac:dyDescent="0.25">
      <c r="A241" s="211" t="s">
        <v>129</v>
      </c>
      <c r="B241" s="211">
        <v>3762</v>
      </c>
      <c r="C241" s="211" t="s">
        <v>226</v>
      </c>
      <c r="D241" s="211">
        <v>190936549</v>
      </c>
      <c r="E241" s="211">
        <v>1020</v>
      </c>
      <c r="F241" s="211">
        <v>1121</v>
      </c>
      <c r="G241" s="211">
        <v>1004</v>
      </c>
      <c r="I241" s="211" t="s">
        <v>1757</v>
      </c>
      <c r="J241" s="212" t="s">
        <v>552</v>
      </c>
      <c r="K241" s="211" t="s">
        <v>553</v>
      </c>
      <c r="L241" s="211" t="s">
        <v>1431</v>
      </c>
      <c r="AD241" s="213"/>
    </row>
    <row r="242" spans="1:30" s="211" customFormat="1" x14ac:dyDescent="0.25">
      <c r="A242" s="211" t="s">
        <v>129</v>
      </c>
      <c r="B242" s="211">
        <v>3762</v>
      </c>
      <c r="C242" s="211" t="s">
        <v>226</v>
      </c>
      <c r="D242" s="211">
        <v>191990600</v>
      </c>
      <c r="E242" s="211">
        <v>1060</v>
      </c>
      <c r="F242" s="211">
        <v>1271</v>
      </c>
      <c r="G242" s="211">
        <v>1004</v>
      </c>
      <c r="I242" s="211" t="s">
        <v>1758</v>
      </c>
      <c r="J242" s="212" t="s">
        <v>552</v>
      </c>
      <c r="K242" s="211" t="s">
        <v>288</v>
      </c>
      <c r="L242" s="211" t="s">
        <v>1517</v>
      </c>
      <c r="AD242" s="213"/>
    </row>
    <row r="243" spans="1:30" s="211" customFormat="1" x14ac:dyDescent="0.25">
      <c r="A243" s="211" t="s">
        <v>129</v>
      </c>
      <c r="B243" s="211">
        <v>3781</v>
      </c>
      <c r="C243" s="211" t="s">
        <v>228</v>
      </c>
      <c r="D243" s="211">
        <v>192001833</v>
      </c>
      <c r="E243" s="211">
        <v>1060</v>
      </c>
      <c r="F243" s="211">
        <v>1242</v>
      </c>
      <c r="G243" s="211">
        <v>1003</v>
      </c>
      <c r="I243" s="211" t="s">
        <v>1759</v>
      </c>
      <c r="J243" s="212" t="s">
        <v>552</v>
      </c>
      <c r="K243" s="211" t="s">
        <v>553</v>
      </c>
      <c r="L243" s="211" t="s">
        <v>1079</v>
      </c>
      <c r="AD243" s="213"/>
    </row>
    <row r="244" spans="1:30" s="211" customFormat="1" x14ac:dyDescent="0.25">
      <c r="A244" s="211" t="s">
        <v>129</v>
      </c>
      <c r="B244" s="211">
        <v>3782</v>
      </c>
      <c r="C244" s="211" t="s">
        <v>229</v>
      </c>
      <c r="D244" s="211">
        <v>1191903</v>
      </c>
      <c r="E244" s="211">
        <v>1020</v>
      </c>
      <c r="F244" s="211">
        <v>1122</v>
      </c>
      <c r="G244" s="211">
        <v>1004</v>
      </c>
      <c r="I244" s="211" t="s">
        <v>1760</v>
      </c>
      <c r="J244" s="212" t="s">
        <v>552</v>
      </c>
      <c r="K244" s="211" t="s">
        <v>553</v>
      </c>
      <c r="L244" s="211" t="s">
        <v>1418</v>
      </c>
      <c r="AD244" s="213"/>
    </row>
    <row r="245" spans="1:30" s="211" customFormat="1" x14ac:dyDescent="0.25">
      <c r="A245" s="211" t="s">
        <v>129</v>
      </c>
      <c r="B245" s="211">
        <v>3782</v>
      </c>
      <c r="C245" s="211" t="s">
        <v>229</v>
      </c>
      <c r="D245" s="211">
        <v>1191933</v>
      </c>
      <c r="E245" s="211">
        <v>1020</v>
      </c>
      <c r="F245" s="211">
        <v>1122</v>
      </c>
      <c r="G245" s="211">
        <v>1004</v>
      </c>
      <c r="I245" s="211" t="s">
        <v>1761</v>
      </c>
      <c r="J245" s="212" t="s">
        <v>552</v>
      </c>
      <c r="K245" s="211" t="s">
        <v>553</v>
      </c>
      <c r="L245" s="211" t="s">
        <v>1432</v>
      </c>
      <c r="AD245" s="213"/>
    </row>
    <row r="246" spans="1:30" s="211" customFormat="1" x14ac:dyDescent="0.25">
      <c r="A246" s="211" t="s">
        <v>129</v>
      </c>
      <c r="B246" s="211">
        <v>3782</v>
      </c>
      <c r="C246" s="211" t="s">
        <v>229</v>
      </c>
      <c r="D246" s="211">
        <v>1192072</v>
      </c>
      <c r="E246" s="211">
        <v>1020</v>
      </c>
      <c r="F246" s="211">
        <v>1121</v>
      </c>
      <c r="G246" s="211">
        <v>1004</v>
      </c>
      <c r="I246" s="211" t="s">
        <v>1762</v>
      </c>
      <c r="J246" s="212" t="s">
        <v>552</v>
      </c>
      <c r="K246" s="211" t="s">
        <v>553</v>
      </c>
      <c r="L246" s="211" t="s">
        <v>896</v>
      </c>
      <c r="AD246" s="213"/>
    </row>
    <row r="247" spans="1:30" s="211" customFormat="1" x14ac:dyDescent="0.25">
      <c r="A247" s="211" t="s">
        <v>129</v>
      </c>
      <c r="B247" s="211">
        <v>3782</v>
      </c>
      <c r="C247" s="211" t="s">
        <v>229</v>
      </c>
      <c r="D247" s="211">
        <v>1192187</v>
      </c>
      <c r="E247" s="211">
        <v>1040</v>
      </c>
      <c r="F247" s="211">
        <v>1274</v>
      </c>
      <c r="G247" s="211">
        <v>1004</v>
      </c>
      <c r="I247" s="211" t="s">
        <v>1763</v>
      </c>
      <c r="J247" s="212" t="s">
        <v>552</v>
      </c>
      <c r="K247" s="211" t="s">
        <v>290</v>
      </c>
      <c r="L247" s="211" t="s">
        <v>1354</v>
      </c>
      <c r="AD247" s="213"/>
    </row>
    <row r="248" spans="1:30" s="211" customFormat="1" x14ac:dyDescent="0.25">
      <c r="A248" s="211" t="s">
        <v>129</v>
      </c>
      <c r="B248" s="211">
        <v>3782</v>
      </c>
      <c r="C248" s="211" t="s">
        <v>229</v>
      </c>
      <c r="D248" s="211">
        <v>3182982</v>
      </c>
      <c r="E248" s="211">
        <v>1020</v>
      </c>
      <c r="F248" s="211">
        <v>1110</v>
      </c>
      <c r="G248" s="211">
        <v>1004</v>
      </c>
      <c r="I248" s="211" t="s">
        <v>1764</v>
      </c>
      <c r="J248" s="212" t="s">
        <v>552</v>
      </c>
      <c r="K248" s="211" t="s">
        <v>553</v>
      </c>
      <c r="L248" s="211" t="s">
        <v>897</v>
      </c>
      <c r="AD248" s="213"/>
    </row>
    <row r="249" spans="1:30" s="211" customFormat="1" x14ac:dyDescent="0.25">
      <c r="A249" s="211" t="s">
        <v>129</v>
      </c>
      <c r="B249" s="211">
        <v>3782</v>
      </c>
      <c r="C249" s="211" t="s">
        <v>229</v>
      </c>
      <c r="D249" s="211">
        <v>3183018</v>
      </c>
      <c r="E249" s="211">
        <v>1020</v>
      </c>
      <c r="F249" s="211">
        <v>1110</v>
      </c>
      <c r="G249" s="211">
        <v>1004</v>
      </c>
      <c r="I249" s="211" t="s">
        <v>1765</v>
      </c>
      <c r="J249" s="212" t="s">
        <v>552</v>
      </c>
      <c r="K249" s="211" t="s">
        <v>553</v>
      </c>
      <c r="L249" s="211" t="s">
        <v>898</v>
      </c>
      <c r="AD249" s="213"/>
    </row>
    <row r="250" spans="1:30" s="211" customFormat="1" x14ac:dyDescent="0.25">
      <c r="A250" s="211" t="s">
        <v>129</v>
      </c>
      <c r="B250" s="211">
        <v>3782</v>
      </c>
      <c r="C250" s="211" t="s">
        <v>229</v>
      </c>
      <c r="D250" s="211">
        <v>9040465</v>
      </c>
      <c r="E250" s="211">
        <v>1030</v>
      </c>
      <c r="F250" s="211">
        <v>1122</v>
      </c>
      <c r="G250" s="211">
        <v>1004</v>
      </c>
      <c r="I250" s="211" t="s">
        <v>1766</v>
      </c>
      <c r="J250" s="212" t="s">
        <v>552</v>
      </c>
      <c r="K250" s="211" t="s">
        <v>553</v>
      </c>
      <c r="L250" s="211" t="s">
        <v>1013</v>
      </c>
      <c r="AD250" s="213"/>
    </row>
    <row r="251" spans="1:30" s="211" customFormat="1" x14ac:dyDescent="0.25">
      <c r="A251" s="211" t="s">
        <v>129</v>
      </c>
      <c r="B251" s="211">
        <v>3782</v>
      </c>
      <c r="C251" s="211" t="s">
        <v>229</v>
      </c>
      <c r="D251" s="211">
        <v>101186570</v>
      </c>
      <c r="E251" s="211">
        <v>1020</v>
      </c>
      <c r="F251" s="211">
        <v>1110</v>
      </c>
      <c r="G251" s="211">
        <v>1004</v>
      </c>
      <c r="I251" s="211" t="s">
        <v>1767</v>
      </c>
      <c r="J251" s="212" t="s">
        <v>552</v>
      </c>
      <c r="K251" s="211" t="s">
        <v>553</v>
      </c>
      <c r="L251" s="211" t="s">
        <v>899</v>
      </c>
      <c r="AD251" s="213"/>
    </row>
    <row r="252" spans="1:30" s="211" customFormat="1" x14ac:dyDescent="0.25">
      <c r="A252" s="211" t="s">
        <v>129</v>
      </c>
      <c r="B252" s="211">
        <v>3782</v>
      </c>
      <c r="C252" s="211" t="s">
        <v>229</v>
      </c>
      <c r="D252" s="211">
        <v>101186599</v>
      </c>
      <c r="E252" s="211">
        <v>1020</v>
      </c>
      <c r="F252" s="211">
        <v>1110</v>
      </c>
      <c r="G252" s="211">
        <v>1004</v>
      </c>
      <c r="I252" s="211" t="s">
        <v>1768</v>
      </c>
      <c r="J252" s="212" t="s">
        <v>552</v>
      </c>
      <c r="K252" s="211" t="s">
        <v>553</v>
      </c>
      <c r="L252" s="211" t="s">
        <v>900</v>
      </c>
      <c r="AD252" s="213"/>
    </row>
    <row r="253" spans="1:30" s="211" customFormat="1" x14ac:dyDescent="0.25">
      <c r="A253" s="211" t="s">
        <v>129</v>
      </c>
      <c r="B253" s="211">
        <v>3782</v>
      </c>
      <c r="C253" s="211" t="s">
        <v>229</v>
      </c>
      <c r="D253" s="211">
        <v>190058476</v>
      </c>
      <c r="E253" s="211">
        <v>1020</v>
      </c>
      <c r="F253" s="211">
        <v>1110</v>
      </c>
      <c r="G253" s="211">
        <v>1004</v>
      </c>
      <c r="I253" s="211" t="s">
        <v>1769</v>
      </c>
      <c r="J253" s="212" t="s">
        <v>552</v>
      </c>
      <c r="K253" s="211" t="s">
        <v>553</v>
      </c>
      <c r="L253" s="211" t="s">
        <v>901</v>
      </c>
      <c r="AD253" s="213"/>
    </row>
    <row r="254" spans="1:30" s="211" customFormat="1" x14ac:dyDescent="0.25">
      <c r="A254" s="211" t="s">
        <v>129</v>
      </c>
      <c r="B254" s="211">
        <v>3782</v>
      </c>
      <c r="C254" s="211" t="s">
        <v>229</v>
      </c>
      <c r="D254" s="211">
        <v>190058498</v>
      </c>
      <c r="E254" s="211">
        <v>1020</v>
      </c>
      <c r="F254" s="211">
        <v>1122</v>
      </c>
      <c r="G254" s="211">
        <v>1004</v>
      </c>
      <c r="I254" s="211" t="s">
        <v>1770</v>
      </c>
      <c r="J254" s="212" t="s">
        <v>552</v>
      </c>
      <c r="K254" s="211" t="s">
        <v>553</v>
      </c>
      <c r="L254" s="211" t="s">
        <v>902</v>
      </c>
      <c r="AD254" s="213"/>
    </row>
    <row r="255" spans="1:30" s="211" customFormat="1" x14ac:dyDescent="0.25">
      <c r="A255" s="211" t="s">
        <v>129</v>
      </c>
      <c r="B255" s="211">
        <v>3782</v>
      </c>
      <c r="C255" s="211" t="s">
        <v>229</v>
      </c>
      <c r="D255" s="211">
        <v>190209548</v>
      </c>
      <c r="E255" s="211">
        <v>1020</v>
      </c>
      <c r="F255" s="211">
        <v>1122</v>
      </c>
      <c r="G255" s="211">
        <v>1004</v>
      </c>
      <c r="I255" s="211" t="s">
        <v>1771</v>
      </c>
      <c r="J255" s="212" t="s">
        <v>552</v>
      </c>
      <c r="K255" s="211" t="s">
        <v>553</v>
      </c>
      <c r="L255" s="211" t="s">
        <v>1433</v>
      </c>
      <c r="AD255" s="213"/>
    </row>
    <row r="256" spans="1:30" s="211" customFormat="1" x14ac:dyDescent="0.25">
      <c r="A256" s="211" t="s">
        <v>129</v>
      </c>
      <c r="B256" s="211">
        <v>3782</v>
      </c>
      <c r="C256" s="211" t="s">
        <v>229</v>
      </c>
      <c r="D256" s="211">
        <v>190209554</v>
      </c>
      <c r="E256" s="211">
        <v>1030</v>
      </c>
      <c r="F256" s="211">
        <v>1122</v>
      </c>
      <c r="G256" s="211">
        <v>1004</v>
      </c>
      <c r="I256" s="211" t="s">
        <v>1772</v>
      </c>
      <c r="J256" s="212" t="s">
        <v>552</v>
      </c>
      <c r="K256" s="211" t="s">
        <v>553</v>
      </c>
      <c r="L256" s="211" t="s">
        <v>903</v>
      </c>
      <c r="AD256" s="213"/>
    </row>
    <row r="257" spans="1:30" s="211" customFormat="1" x14ac:dyDescent="0.25">
      <c r="A257" s="211" t="s">
        <v>129</v>
      </c>
      <c r="B257" s="211">
        <v>3782</v>
      </c>
      <c r="C257" s="211" t="s">
        <v>229</v>
      </c>
      <c r="D257" s="211">
        <v>191301332</v>
      </c>
      <c r="E257" s="211">
        <v>1080</v>
      </c>
      <c r="F257" s="211">
        <v>1274</v>
      </c>
      <c r="G257" s="211">
        <v>1004</v>
      </c>
      <c r="I257" s="211" t="s">
        <v>1773</v>
      </c>
      <c r="J257" s="212" t="s">
        <v>552</v>
      </c>
      <c r="K257" s="211" t="s">
        <v>553</v>
      </c>
      <c r="L257" s="211" t="s">
        <v>1243</v>
      </c>
      <c r="AD257" s="213"/>
    </row>
    <row r="258" spans="1:30" s="211" customFormat="1" x14ac:dyDescent="0.25">
      <c r="A258" s="211" t="s">
        <v>129</v>
      </c>
      <c r="B258" s="211">
        <v>3782</v>
      </c>
      <c r="C258" s="211" t="s">
        <v>229</v>
      </c>
      <c r="D258" s="211">
        <v>191374410</v>
      </c>
      <c r="E258" s="211">
        <v>1080</v>
      </c>
      <c r="F258" s="211">
        <v>1242</v>
      </c>
      <c r="G258" s="211">
        <v>1004</v>
      </c>
      <c r="I258" s="211" t="s">
        <v>1774</v>
      </c>
      <c r="J258" s="212" t="s">
        <v>552</v>
      </c>
      <c r="K258" s="211" t="s">
        <v>553</v>
      </c>
      <c r="L258" s="211" t="s">
        <v>1455</v>
      </c>
      <c r="AD258" s="213"/>
    </row>
    <row r="259" spans="1:30" s="211" customFormat="1" x14ac:dyDescent="0.25">
      <c r="A259" s="211" t="s">
        <v>129</v>
      </c>
      <c r="B259" s="211">
        <v>3782</v>
      </c>
      <c r="C259" s="211" t="s">
        <v>229</v>
      </c>
      <c r="D259" s="211">
        <v>191375050</v>
      </c>
      <c r="E259" s="211">
        <v>1080</v>
      </c>
      <c r="F259" s="211">
        <v>1274</v>
      </c>
      <c r="G259" s="211">
        <v>1004</v>
      </c>
      <c r="I259" s="211" t="s">
        <v>1775</v>
      </c>
      <c r="J259" s="212" t="s">
        <v>552</v>
      </c>
      <c r="K259" s="211" t="s">
        <v>290</v>
      </c>
      <c r="L259" s="211" t="s">
        <v>1429</v>
      </c>
      <c r="AD259" s="213"/>
    </row>
    <row r="260" spans="1:30" s="211" customFormat="1" x14ac:dyDescent="0.25">
      <c r="A260" s="211" t="s">
        <v>129</v>
      </c>
      <c r="B260" s="211">
        <v>3782</v>
      </c>
      <c r="C260" s="211" t="s">
        <v>229</v>
      </c>
      <c r="D260" s="211">
        <v>191375071</v>
      </c>
      <c r="E260" s="211">
        <v>1080</v>
      </c>
      <c r="F260" s="211">
        <v>1274</v>
      </c>
      <c r="G260" s="211">
        <v>1004</v>
      </c>
      <c r="I260" s="211" t="s">
        <v>1776</v>
      </c>
      <c r="J260" s="212" t="s">
        <v>552</v>
      </c>
      <c r="K260" s="211" t="s">
        <v>553</v>
      </c>
      <c r="L260" s="211" t="s">
        <v>1434</v>
      </c>
      <c r="AD260" s="213"/>
    </row>
    <row r="261" spans="1:30" s="211" customFormat="1" x14ac:dyDescent="0.25">
      <c r="A261" s="211" t="s">
        <v>129</v>
      </c>
      <c r="B261" s="211">
        <v>3782</v>
      </c>
      <c r="C261" s="211" t="s">
        <v>229</v>
      </c>
      <c r="D261" s="211">
        <v>191383430</v>
      </c>
      <c r="E261" s="211">
        <v>1060</v>
      </c>
      <c r="F261" s="211">
        <v>1242</v>
      </c>
      <c r="G261" s="211">
        <v>1004</v>
      </c>
      <c r="I261" s="211" t="s">
        <v>1777</v>
      </c>
      <c r="J261" s="212" t="s">
        <v>552</v>
      </c>
      <c r="K261" s="211" t="s">
        <v>553</v>
      </c>
      <c r="L261" s="211" t="s">
        <v>1419</v>
      </c>
      <c r="AD261" s="213"/>
    </row>
    <row r="262" spans="1:30" s="211" customFormat="1" x14ac:dyDescent="0.25">
      <c r="A262" s="211" t="s">
        <v>129</v>
      </c>
      <c r="B262" s="211">
        <v>3782</v>
      </c>
      <c r="C262" s="211" t="s">
        <v>229</v>
      </c>
      <c r="D262" s="211">
        <v>191385374</v>
      </c>
      <c r="E262" s="211">
        <v>1080</v>
      </c>
      <c r="F262" s="211">
        <v>1274</v>
      </c>
      <c r="G262" s="211">
        <v>1004</v>
      </c>
      <c r="I262" s="211" t="s">
        <v>1778</v>
      </c>
      <c r="J262" s="212" t="s">
        <v>552</v>
      </c>
      <c r="K262" s="211" t="s">
        <v>553</v>
      </c>
      <c r="L262" s="211" t="s">
        <v>1244</v>
      </c>
      <c r="AD262" s="213"/>
    </row>
    <row r="263" spans="1:30" s="211" customFormat="1" x14ac:dyDescent="0.25">
      <c r="A263" s="211" t="s">
        <v>129</v>
      </c>
      <c r="B263" s="211">
        <v>3782</v>
      </c>
      <c r="C263" s="211" t="s">
        <v>229</v>
      </c>
      <c r="D263" s="211">
        <v>191386357</v>
      </c>
      <c r="E263" s="211">
        <v>1060</v>
      </c>
      <c r="F263" s="211">
        <v>1271</v>
      </c>
      <c r="G263" s="211">
        <v>1004</v>
      </c>
      <c r="I263" s="211" t="s">
        <v>1779</v>
      </c>
      <c r="J263" s="212" t="s">
        <v>552</v>
      </c>
      <c r="K263" s="211" t="s">
        <v>288</v>
      </c>
      <c r="L263" s="211" t="s">
        <v>880</v>
      </c>
      <c r="AD263" s="213"/>
    </row>
    <row r="264" spans="1:30" s="211" customFormat="1" x14ac:dyDescent="0.25">
      <c r="A264" s="211" t="s">
        <v>129</v>
      </c>
      <c r="B264" s="211">
        <v>3782</v>
      </c>
      <c r="C264" s="211" t="s">
        <v>229</v>
      </c>
      <c r="D264" s="211">
        <v>191387431</v>
      </c>
      <c r="E264" s="211">
        <v>1060</v>
      </c>
      <c r="G264" s="211">
        <v>1004</v>
      </c>
      <c r="I264" s="211" t="s">
        <v>1780</v>
      </c>
      <c r="J264" s="212" t="s">
        <v>552</v>
      </c>
      <c r="K264" s="211" t="s">
        <v>288</v>
      </c>
      <c r="L264" s="211" t="s">
        <v>881</v>
      </c>
      <c r="AD264" s="213"/>
    </row>
    <row r="265" spans="1:30" s="211" customFormat="1" x14ac:dyDescent="0.25">
      <c r="A265" s="211" t="s">
        <v>129</v>
      </c>
      <c r="B265" s="211">
        <v>3782</v>
      </c>
      <c r="C265" s="211" t="s">
        <v>229</v>
      </c>
      <c r="D265" s="211">
        <v>191387530</v>
      </c>
      <c r="E265" s="211">
        <v>1080</v>
      </c>
      <c r="F265" s="211">
        <v>1274</v>
      </c>
      <c r="G265" s="211">
        <v>1004</v>
      </c>
      <c r="I265" s="211" t="s">
        <v>1781</v>
      </c>
      <c r="J265" s="212" t="s">
        <v>552</v>
      </c>
      <c r="K265" s="211" t="s">
        <v>553</v>
      </c>
      <c r="L265" s="211" t="s">
        <v>1456</v>
      </c>
      <c r="AD265" s="213"/>
    </row>
    <row r="266" spans="1:30" s="211" customFormat="1" x14ac:dyDescent="0.25">
      <c r="A266" s="211" t="s">
        <v>129</v>
      </c>
      <c r="B266" s="211">
        <v>3782</v>
      </c>
      <c r="C266" s="211" t="s">
        <v>229</v>
      </c>
      <c r="D266" s="211">
        <v>191387531</v>
      </c>
      <c r="E266" s="211">
        <v>1080</v>
      </c>
      <c r="F266" s="211">
        <v>1274</v>
      </c>
      <c r="G266" s="211">
        <v>1004</v>
      </c>
      <c r="I266" s="211" t="s">
        <v>1782</v>
      </c>
      <c r="J266" s="212" t="s">
        <v>552</v>
      </c>
      <c r="K266" s="211" t="s">
        <v>553</v>
      </c>
      <c r="L266" s="211" t="s">
        <v>1456</v>
      </c>
      <c r="AD266" s="213"/>
    </row>
    <row r="267" spans="1:30" s="211" customFormat="1" x14ac:dyDescent="0.25">
      <c r="A267" s="211" t="s">
        <v>129</v>
      </c>
      <c r="B267" s="211">
        <v>3782</v>
      </c>
      <c r="C267" s="211" t="s">
        <v>229</v>
      </c>
      <c r="D267" s="211">
        <v>191387770</v>
      </c>
      <c r="E267" s="211">
        <v>1080</v>
      </c>
      <c r="F267" s="211">
        <v>1274</v>
      </c>
      <c r="G267" s="211">
        <v>1004</v>
      </c>
      <c r="I267" s="211" t="s">
        <v>1783</v>
      </c>
      <c r="J267" s="212" t="s">
        <v>552</v>
      </c>
      <c r="K267" s="211" t="s">
        <v>553</v>
      </c>
      <c r="L267" s="211" t="s">
        <v>1435</v>
      </c>
      <c r="AD267" s="213"/>
    </row>
    <row r="268" spans="1:30" s="211" customFormat="1" x14ac:dyDescent="0.25">
      <c r="A268" s="211" t="s">
        <v>129</v>
      </c>
      <c r="B268" s="211">
        <v>3782</v>
      </c>
      <c r="C268" s="211" t="s">
        <v>229</v>
      </c>
      <c r="D268" s="211">
        <v>191387772</v>
      </c>
      <c r="E268" s="211">
        <v>1080</v>
      </c>
      <c r="F268" s="211">
        <v>1274</v>
      </c>
      <c r="G268" s="211">
        <v>1004</v>
      </c>
      <c r="I268" s="211" t="s">
        <v>1784</v>
      </c>
      <c r="J268" s="212" t="s">
        <v>552</v>
      </c>
      <c r="K268" s="211" t="s">
        <v>553</v>
      </c>
      <c r="L268" s="211" t="s">
        <v>1435</v>
      </c>
      <c r="AD268" s="213"/>
    </row>
    <row r="269" spans="1:30" s="211" customFormat="1" x14ac:dyDescent="0.25">
      <c r="A269" s="211" t="s">
        <v>129</v>
      </c>
      <c r="B269" s="211">
        <v>3782</v>
      </c>
      <c r="C269" s="211" t="s">
        <v>229</v>
      </c>
      <c r="D269" s="211">
        <v>191389090</v>
      </c>
      <c r="E269" s="211">
        <v>1080</v>
      </c>
      <c r="F269" s="211">
        <v>1274</v>
      </c>
      <c r="G269" s="211">
        <v>1004</v>
      </c>
      <c r="I269" s="211" t="s">
        <v>1785</v>
      </c>
      <c r="J269" s="212" t="s">
        <v>552</v>
      </c>
      <c r="K269" s="211" t="s">
        <v>290</v>
      </c>
      <c r="L269" s="211" t="s">
        <v>1355</v>
      </c>
      <c r="AD269" s="213"/>
    </row>
    <row r="270" spans="1:30" s="211" customFormat="1" x14ac:dyDescent="0.25">
      <c r="A270" s="211" t="s">
        <v>129</v>
      </c>
      <c r="B270" s="211">
        <v>3782</v>
      </c>
      <c r="C270" s="211" t="s">
        <v>229</v>
      </c>
      <c r="D270" s="211">
        <v>191389094</v>
      </c>
      <c r="E270" s="211">
        <v>1080</v>
      </c>
      <c r="F270" s="211">
        <v>1274</v>
      </c>
      <c r="G270" s="211">
        <v>1004</v>
      </c>
      <c r="I270" s="211" t="s">
        <v>1786</v>
      </c>
      <c r="J270" s="212" t="s">
        <v>552</v>
      </c>
      <c r="K270" s="211" t="s">
        <v>290</v>
      </c>
      <c r="L270" s="211" t="s">
        <v>1353</v>
      </c>
      <c r="AD270" s="213"/>
    </row>
    <row r="271" spans="1:30" s="211" customFormat="1" x14ac:dyDescent="0.25">
      <c r="A271" s="211" t="s">
        <v>129</v>
      </c>
      <c r="B271" s="211">
        <v>3782</v>
      </c>
      <c r="C271" s="211" t="s">
        <v>229</v>
      </c>
      <c r="D271" s="211">
        <v>191390770</v>
      </c>
      <c r="E271" s="211">
        <v>1080</v>
      </c>
      <c r="F271" s="211">
        <v>1242</v>
      </c>
      <c r="G271" s="211">
        <v>1004</v>
      </c>
      <c r="I271" s="211" t="s">
        <v>1787</v>
      </c>
      <c r="J271" s="212" t="s">
        <v>552</v>
      </c>
      <c r="K271" s="211" t="s">
        <v>553</v>
      </c>
      <c r="L271" s="211" t="s">
        <v>1436</v>
      </c>
      <c r="AD271" s="213"/>
    </row>
    <row r="272" spans="1:30" s="211" customFormat="1" x14ac:dyDescent="0.25">
      <c r="A272" s="211" t="s">
        <v>129</v>
      </c>
      <c r="B272" s="211">
        <v>3782</v>
      </c>
      <c r="C272" s="211" t="s">
        <v>229</v>
      </c>
      <c r="D272" s="211">
        <v>191412192</v>
      </c>
      <c r="E272" s="211">
        <v>1080</v>
      </c>
      <c r="F272" s="211">
        <v>1274</v>
      </c>
      <c r="G272" s="211">
        <v>1004</v>
      </c>
      <c r="I272" s="211" t="s">
        <v>1788</v>
      </c>
      <c r="J272" s="212" t="s">
        <v>552</v>
      </c>
      <c r="K272" s="211" t="s">
        <v>553</v>
      </c>
      <c r="L272" s="211" t="s">
        <v>1245</v>
      </c>
      <c r="AD272" s="213"/>
    </row>
    <row r="273" spans="1:30" s="211" customFormat="1" x14ac:dyDescent="0.25">
      <c r="A273" s="211" t="s">
        <v>129</v>
      </c>
      <c r="B273" s="211">
        <v>3782</v>
      </c>
      <c r="C273" s="211" t="s">
        <v>229</v>
      </c>
      <c r="D273" s="211">
        <v>191426791</v>
      </c>
      <c r="E273" s="211">
        <v>1080</v>
      </c>
      <c r="F273" s="211">
        <v>1274</v>
      </c>
      <c r="G273" s="211">
        <v>1004</v>
      </c>
      <c r="I273" s="211" t="s">
        <v>1789</v>
      </c>
      <c r="J273" s="212" t="s">
        <v>552</v>
      </c>
      <c r="K273" s="211" t="s">
        <v>553</v>
      </c>
      <c r="L273" s="211" t="s">
        <v>1433</v>
      </c>
      <c r="AD273" s="213"/>
    </row>
    <row r="274" spans="1:30" s="211" customFormat="1" x14ac:dyDescent="0.25">
      <c r="A274" s="211" t="s">
        <v>129</v>
      </c>
      <c r="B274" s="211">
        <v>3782</v>
      </c>
      <c r="C274" s="211" t="s">
        <v>229</v>
      </c>
      <c r="D274" s="211">
        <v>191452330</v>
      </c>
      <c r="E274" s="211">
        <v>1080</v>
      </c>
      <c r="F274" s="211">
        <v>1242</v>
      </c>
      <c r="G274" s="211">
        <v>1004</v>
      </c>
      <c r="I274" s="211" t="s">
        <v>1790</v>
      </c>
      <c r="J274" s="212" t="s">
        <v>552</v>
      </c>
      <c r="K274" s="211" t="s">
        <v>553</v>
      </c>
      <c r="L274" s="211" t="s">
        <v>1437</v>
      </c>
      <c r="AD274" s="213"/>
    </row>
    <row r="275" spans="1:30" s="211" customFormat="1" x14ac:dyDescent="0.25">
      <c r="A275" s="211" t="s">
        <v>129</v>
      </c>
      <c r="B275" s="211">
        <v>3782</v>
      </c>
      <c r="C275" s="211" t="s">
        <v>229</v>
      </c>
      <c r="D275" s="211">
        <v>191453292</v>
      </c>
      <c r="E275" s="211">
        <v>1080</v>
      </c>
      <c r="F275" s="211">
        <v>1274</v>
      </c>
      <c r="G275" s="211">
        <v>1004</v>
      </c>
      <c r="I275" s="211" t="s">
        <v>1791</v>
      </c>
      <c r="J275" s="212" t="s">
        <v>552</v>
      </c>
      <c r="K275" s="211" t="s">
        <v>553</v>
      </c>
      <c r="L275" s="211" t="s">
        <v>904</v>
      </c>
      <c r="AD275" s="213"/>
    </row>
    <row r="276" spans="1:30" s="211" customFormat="1" x14ac:dyDescent="0.25">
      <c r="A276" s="211" t="s">
        <v>129</v>
      </c>
      <c r="B276" s="211">
        <v>3782</v>
      </c>
      <c r="C276" s="211" t="s">
        <v>229</v>
      </c>
      <c r="D276" s="211">
        <v>191453891</v>
      </c>
      <c r="E276" s="211">
        <v>1080</v>
      </c>
      <c r="F276" s="211">
        <v>1274</v>
      </c>
      <c r="G276" s="211">
        <v>1004</v>
      </c>
      <c r="I276" s="211" t="s">
        <v>1792</v>
      </c>
      <c r="J276" s="212" t="s">
        <v>552</v>
      </c>
      <c r="K276" s="211" t="s">
        <v>553</v>
      </c>
      <c r="L276" s="211" t="s">
        <v>1438</v>
      </c>
      <c r="AD276" s="213"/>
    </row>
    <row r="277" spans="1:30" s="211" customFormat="1" x14ac:dyDescent="0.25">
      <c r="A277" s="211" t="s">
        <v>129</v>
      </c>
      <c r="B277" s="211">
        <v>3782</v>
      </c>
      <c r="C277" s="211" t="s">
        <v>229</v>
      </c>
      <c r="D277" s="211">
        <v>191453892</v>
      </c>
      <c r="E277" s="211">
        <v>1080</v>
      </c>
      <c r="F277" s="211">
        <v>1274</v>
      </c>
      <c r="G277" s="211">
        <v>1004</v>
      </c>
      <c r="I277" s="211" t="s">
        <v>1793</v>
      </c>
      <c r="J277" s="212" t="s">
        <v>552</v>
      </c>
      <c r="K277" s="211" t="s">
        <v>553</v>
      </c>
      <c r="L277" s="211" t="s">
        <v>1438</v>
      </c>
      <c r="AD277" s="213"/>
    </row>
    <row r="278" spans="1:30" s="211" customFormat="1" x14ac:dyDescent="0.25">
      <c r="A278" s="211" t="s">
        <v>129</v>
      </c>
      <c r="B278" s="211">
        <v>3782</v>
      </c>
      <c r="C278" s="211" t="s">
        <v>229</v>
      </c>
      <c r="D278" s="211">
        <v>191460192</v>
      </c>
      <c r="E278" s="211">
        <v>1080</v>
      </c>
      <c r="F278" s="211">
        <v>1274</v>
      </c>
      <c r="G278" s="211">
        <v>1004</v>
      </c>
      <c r="I278" s="211" t="s">
        <v>1794</v>
      </c>
      <c r="J278" s="212" t="s">
        <v>552</v>
      </c>
      <c r="K278" s="211" t="s">
        <v>553</v>
      </c>
      <c r="L278" s="211" t="s">
        <v>905</v>
      </c>
      <c r="AD278" s="213"/>
    </row>
    <row r="279" spans="1:30" s="211" customFormat="1" x14ac:dyDescent="0.25">
      <c r="A279" s="211" t="s">
        <v>129</v>
      </c>
      <c r="B279" s="211">
        <v>3782</v>
      </c>
      <c r="C279" s="211" t="s">
        <v>229</v>
      </c>
      <c r="D279" s="211">
        <v>191461777</v>
      </c>
      <c r="E279" s="211">
        <v>1080</v>
      </c>
      <c r="F279" s="211">
        <v>1274</v>
      </c>
      <c r="G279" s="211">
        <v>1004</v>
      </c>
      <c r="I279" s="211" t="s">
        <v>1795</v>
      </c>
      <c r="J279" s="212" t="s">
        <v>552</v>
      </c>
      <c r="K279" s="211" t="s">
        <v>290</v>
      </c>
      <c r="L279" s="211" t="s">
        <v>1429</v>
      </c>
      <c r="AD279" s="213"/>
    </row>
    <row r="280" spans="1:30" s="211" customFormat="1" x14ac:dyDescent="0.25">
      <c r="A280" s="211" t="s">
        <v>129</v>
      </c>
      <c r="B280" s="211">
        <v>3782</v>
      </c>
      <c r="C280" s="211" t="s">
        <v>229</v>
      </c>
      <c r="D280" s="211">
        <v>191678764</v>
      </c>
      <c r="E280" s="211">
        <v>1080</v>
      </c>
      <c r="F280" s="211">
        <v>1242</v>
      </c>
      <c r="G280" s="211">
        <v>1004</v>
      </c>
      <c r="I280" s="211" t="s">
        <v>1796</v>
      </c>
      <c r="J280" s="212" t="s">
        <v>552</v>
      </c>
      <c r="K280" s="211" t="s">
        <v>553</v>
      </c>
      <c r="L280" s="211" t="s">
        <v>1420</v>
      </c>
      <c r="AD280" s="213"/>
    </row>
    <row r="281" spans="1:30" s="211" customFormat="1" x14ac:dyDescent="0.25">
      <c r="A281" s="211" t="s">
        <v>129</v>
      </c>
      <c r="B281" s="211">
        <v>3782</v>
      </c>
      <c r="C281" s="211" t="s">
        <v>229</v>
      </c>
      <c r="D281" s="211">
        <v>191678770</v>
      </c>
      <c r="E281" s="211">
        <v>1080</v>
      </c>
      <c r="F281" s="211">
        <v>1242</v>
      </c>
      <c r="G281" s="211">
        <v>1004</v>
      </c>
      <c r="I281" s="211" t="s">
        <v>1796</v>
      </c>
      <c r="J281" s="212" t="s">
        <v>552</v>
      </c>
      <c r="K281" s="211" t="s">
        <v>553</v>
      </c>
      <c r="L281" s="211" t="s">
        <v>1420</v>
      </c>
      <c r="AD281" s="213"/>
    </row>
    <row r="282" spans="1:30" s="211" customFormat="1" x14ac:dyDescent="0.25">
      <c r="A282" s="211" t="s">
        <v>129</v>
      </c>
      <c r="B282" s="211">
        <v>3784</v>
      </c>
      <c r="C282" s="211" t="s">
        <v>231</v>
      </c>
      <c r="D282" s="211">
        <v>190188018</v>
      </c>
      <c r="E282" s="211">
        <v>1060</v>
      </c>
      <c r="F282" s="211">
        <v>1242</v>
      </c>
      <c r="G282" s="211">
        <v>1004</v>
      </c>
      <c r="I282" s="211" t="s">
        <v>1797</v>
      </c>
      <c r="J282" s="212" t="s">
        <v>552</v>
      </c>
      <c r="K282" s="211" t="s">
        <v>288</v>
      </c>
      <c r="L282" s="211" t="s">
        <v>1469</v>
      </c>
      <c r="AD282" s="213"/>
    </row>
    <row r="283" spans="1:30" s="211" customFormat="1" x14ac:dyDescent="0.25">
      <c r="A283" s="211" t="s">
        <v>129</v>
      </c>
      <c r="B283" s="211">
        <v>3784</v>
      </c>
      <c r="C283" s="211" t="s">
        <v>231</v>
      </c>
      <c r="D283" s="211">
        <v>191871993</v>
      </c>
      <c r="E283" s="211">
        <v>1060</v>
      </c>
      <c r="F283" s="211">
        <v>1242</v>
      </c>
      <c r="G283" s="211">
        <v>1004</v>
      </c>
      <c r="I283" s="211" t="s">
        <v>1798</v>
      </c>
      <c r="J283" s="212" t="s">
        <v>552</v>
      </c>
      <c r="K283" s="211" t="s">
        <v>553</v>
      </c>
      <c r="L283" s="211" t="s">
        <v>1439</v>
      </c>
      <c r="AD283" s="213"/>
    </row>
    <row r="284" spans="1:30" s="211" customFormat="1" x14ac:dyDescent="0.25">
      <c r="A284" s="211" t="s">
        <v>129</v>
      </c>
      <c r="B284" s="211">
        <v>3785</v>
      </c>
      <c r="C284" s="211" t="s">
        <v>555</v>
      </c>
      <c r="D284" s="211">
        <v>191959356</v>
      </c>
      <c r="E284" s="211">
        <v>1030</v>
      </c>
      <c r="F284" s="211">
        <v>1122</v>
      </c>
      <c r="G284" s="211">
        <v>1004</v>
      </c>
      <c r="I284" s="211" t="s">
        <v>1799</v>
      </c>
      <c r="J284" s="212" t="s">
        <v>552</v>
      </c>
      <c r="K284" s="211" t="s">
        <v>288</v>
      </c>
      <c r="L284" s="211" t="s">
        <v>1173</v>
      </c>
      <c r="AD284" s="213"/>
    </row>
    <row r="285" spans="1:30" s="211" customFormat="1" x14ac:dyDescent="0.25">
      <c r="A285" s="211" t="s">
        <v>129</v>
      </c>
      <c r="B285" s="211">
        <v>3785</v>
      </c>
      <c r="C285" s="211" t="s">
        <v>555</v>
      </c>
      <c r="D285" s="211">
        <v>191959359</v>
      </c>
      <c r="E285" s="211">
        <v>1030</v>
      </c>
      <c r="F285" s="211">
        <v>1122</v>
      </c>
      <c r="G285" s="211">
        <v>1004</v>
      </c>
      <c r="I285" s="211" t="s">
        <v>1800</v>
      </c>
      <c r="J285" s="212" t="s">
        <v>552</v>
      </c>
      <c r="K285" s="211" t="s">
        <v>288</v>
      </c>
      <c r="L285" s="211" t="s">
        <v>1174</v>
      </c>
      <c r="AD285" s="213"/>
    </row>
    <row r="286" spans="1:30" s="211" customFormat="1" x14ac:dyDescent="0.25">
      <c r="A286" s="211" t="s">
        <v>129</v>
      </c>
      <c r="B286" s="211">
        <v>3785</v>
      </c>
      <c r="C286" s="211" t="s">
        <v>555</v>
      </c>
      <c r="D286" s="211">
        <v>191959362</v>
      </c>
      <c r="E286" s="211">
        <v>1060</v>
      </c>
      <c r="F286" s="211">
        <v>1220</v>
      </c>
      <c r="G286" s="211">
        <v>1004</v>
      </c>
      <c r="I286" s="211" t="s">
        <v>1801</v>
      </c>
      <c r="J286" s="212" t="s">
        <v>552</v>
      </c>
      <c r="K286" s="211" t="s">
        <v>288</v>
      </c>
      <c r="L286" s="211" t="s">
        <v>1175</v>
      </c>
      <c r="AD286" s="213"/>
    </row>
    <row r="287" spans="1:30" s="211" customFormat="1" x14ac:dyDescent="0.25">
      <c r="A287" s="211" t="s">
        <v>129</v>
      </c>
      <c r="B287" s="211">
        <v>3785</v>
      </c>
      <c r="C287" s="211" t="s">
        <v>555</v>
      </c>
      <c r="D287" s="211">
        <v>191997212</v>
      </c>
      <c r="E287" s="211">
        <v>1060</v>
      </c>
      <c r="G287" s="211">
        <v>1004</v>
      </c>
      <c r="I287" s="211" t="s">
        <v>1802</v>
      </c>
      <c r="J287" s="212" t="s">
        <v>552</v>
      </c>
      <c r="K287" s="211" t="s">
        <v>288</v>
      </c>
      <c r="L287" s="211" t="s">
        <v>948</v>
      </c>
      <c r="AD287" s="213"/>
    </row>
    <row r="288" spans="1:30" s="211" customFormat="1" x14ac:dyDescent="0.25">
      <c r="A288" s="211" t="s">
        <v>129</v>
      </c>
      <c r="B288" s="211">
        <v>3785</v>
      </c>
      <c r="C288" s="211" t="s">
        <v>555</v>
      </c>
      <c r="D288" s="211">
        <v>191997213</v>
      </c>
      <c r="E288" s="211">
        <v>1060</v>
      </c>
      <c r="G288" s="211">
        <v>1004</v>
      </c>
      <c r="I288" s="211" t="s">
        <v>1803</v>
      </c>
      <c r="J288" s="212" t="s">
        <v>552</v>
      </c>
      <c r="K288" s="211" t="s">
        <v>288</v>
      </c>
      <c r="L288" s="211" t="s">
        <v>949</v>
      </c>
      <c r="AD288" s="213"/>
    </row>
    <row r="289" spans="1:30" s="211" customFormat="1" x14ac:dyDescent="0.25">
      <c r="A289" s="211" t="s">
        <v>129</v>
      </c>
      <c r="B289" s="211">
        <v>3785</v>
      </c>
      <c r="C289" s="211" t="s">
        <v>555</v>
      </c>
      <c r="D289" s="211">
        <v>192021143</v>
      </c>
      <c r="E289" s="211">
        <v>1060</v>
      </c>
      <c r="F289" s="211">
        <v>1252</v>
      </c>
      <c r="G289" s="211">
        <v>1004</v>
      </c>
      <c r="I289" s="211" t="s">
        <v>1804</v>
      </c>
      <c r="J289" s="212" t="s">
        <v>552</v>
      </c>
      <c r="K289" s="211" t="s">
        <v>288</v>
      </c>
      <c r="L289" s="211" t="s">
        <v>1176</v>
      </c>
      <c r="AD289" s="213"/>
    </row>
    <row r="290" spans="1:30" s="211" customFormat="1" x14ac:dyDescent="0.25">
      <c r="A290" s="211" t="s">
        <v>129</v>
      </c>
      <c r="B290" s="211">
        <v>3786</v>
      </c>
      <c r="C290" s="211" t="s">
        <v>232</v>
      </c>
      <c r="D290" s="211">
        <v>190165994</v>
      </c>
      <c r="E290" s="211">
        <v>1060</v>
      </c>
      <c r="F290" s="211">
        <v>1271</v>
      </c>
      <c r="G290" s="211">
        <v>1004</v>
      </c>
      <c r="I290" s="211" t="s">
        <v>1805</v>
      </c>
      <c r="J290" s="212" t="s">
        <v>552</v>
      </c>
      <c r="K290" s="211" t="s">
        <v>290</v>
      </c>
      <c r="L290" s="211" t="s">
        <v>1099</v>
      </c>
      <c r="AD290" s="213"/>
    </row>
    <row r="291" spans="1:30" s="211" customFormat="1" x14ac:dyDescent="0.25">
      <c r="A291" s="211" t="s">
        <v>129</v>
      </c>
      <c r="B291" s="211">
        <v>3786</v>
      </c>
      <c r="C291" s="211" t="s">
        <v>232</v>
      </c>
      <c r="D291" s="211">
        <v>192006965</v>
      </c>
      <c r="E291" s="211">
        <v>1060</v>
      </c>
      <c r="F291" s="211">
        <v>1271</v>
      </c>
      <c r="G291" s="211">
        <v>1004</v>
      </c>
      <c r="I291" s="211" t="s">
        <v>1806</v>
      </c>
      <c r="J291" s="212" t="s">
        <v>552</v>
      </c>
      <c r="K291" s="211" t="s">
        <v>290</v>
      </c>
      <c r="L291" s="211" t="s">
        <v>1099</v>
      </c>
      <c r="AD291" s="213"/>
    </row>
    <row r="292" spans="1:30" s="211" customFormat="1" x14ac:dyDescent="0.25">
      <c r="A292" s="211" t="s">
        <v>129</v>
      </c>
      <c r="B292" s="211">
        <v>3786</v>
      </c>
      <c r="C292" s="211" t="s">
        <v>232</v>
      </c>
      <c r="D292" s="211">
        <v>192007127</v>
      </c>
      <c r="E292" s="211">
        <v>1060</v>
      </c>
      <c r="F292" s="211">
        <v>1252</v>
      </c>
      <c r="G292" s="211">
        <v>1004</v>
      </c>
      <c r="I292" s="211" t="s">
        <v>1807</v>
      </c>
      <c r="J292" s="212" t="s">
        <v>552</v>
      </c>
      <c r="K292" s="211" t="s">
        <v>290</v>
      </c>
      <c r="L292" s="211" t="s">
        <v>1100</v>
      </c>
      <c r="AD292" s="213"/>
    </row>
    <row r="293" spans="1:30" s="211" customFormat="1" x14ac:dyDescent="0.25">
      <c r="A293" s="211" t="s">
        <v>129</v>
      </c>
      <c r="B293" s="211">
        <v>3786</v>
      </c>
      <c r="C293" s="211" t="s">
        <v>232</v>
      </c>
      <c r="D293" s="211">
        <v>192007128</v>
      </c>
      <c r="E293" s="211">
        <v>1060</v>
      </c>
      <c r="F293" s="211">
        <v>1252</v>
      </c>
      <c r="G293" s="211">
        <v>1004</v>
      </c>
      <c r="I293" s="211" t="s">
        <v>1807</v>
      </c>
      <c r="J293" s="212" t="s">
        <v>552</v>
      </c>
      <c r="K293" s="211" t="s">
        <v>290</v>
      </c>
      <c r="L293" s="211" t="s">
        <v>1100</v>
      </c>
      <c r="AD293" s="213"/>
    </row>
    <row r="294" spans="1:30" s="211" customFormat="1" x14ac:dyDescent="0.25">
      <c r="A294" s="211" t="s">
        <v>129</v>
      </c>
      <c r="B294" s="211">
        <v>3786</v>
      </c>
      <c r="C294" s="211" t="s">
        <v>232</v>
      </c>
      <c r="D294" s="211">
        <v>192007210</v>
      </c>
      <c r="E294" s="211">
        <v>1060</v>
      </c>
      <c r="F294" s="211">
        <v>1252</v>
      </c>
      <c r="G294" s="211">
        <v>1004</v>
      </c>
      <c r="I294" s="211" t="s">
        <v>1808</v>
      </c>
      <c r="J294" s="212" t="s">
        <v>552</v>
      </c>
      <c r="K294" s="211" t="s">
        <v>288</v>
      </c>
      <c r="L294" s="211" t="s">
        <v>1212</v>
      </c>
      <c r="AD294" s="213"/>
    </row>
    <row r="295" spans="1:30" s="211" customFormat="1" x14ac:dyDescent="0.25">
      <c r="A295" s="211" t="s">
        <v>129</v>
      </c>
      <c r="B295" s="211">
        <v>3786</v>
      </c>
      <c r="C295" s="211" t="s">
        <v>232</v>
      </c>
      <c r="D295" s="211">
        <v>192007240</v>
      </c>
      <c r="E295" s="211">
        <v>1060</v>
      </c>
      <c r="F295" s="211">
        <v>1271</v>
      </c>
      <c r="G295" s="211">
        <v>1004</v>
      </c>
      <c r="I295" s="211" t="s">
        <v>1809</v>
      </c>
      <c r="J295" s="212" t="s">
        <v>552</v>
      </c>
      <c r="K295" s="211" t="s">
        <v>553</v>
      </c>
      <c r="L295" s="211" t="s">
        <v>1103</v>
      </c>
      <c r="AD295" s="213"/>
    </row>
    <row r="296" spans="1:30" s="211" customFormat="1" x14ac:dyDescent="0.25">
      <c r="A296" s="211" t="s">
        <v>129</v>
      </c>
      <c r="B296" s="211">
        <v>3787</v>
      </c>
      <c r="C296" s="211" t="s">
        <v>233</v>
      </c>
      <c r="D296" s="211">
        <v>1193584</v>
      </c>
      <c r="E296" s="211">
        <v>1040</v>
      </c>
      <c r="G296" s="211">
        <v>1004</v>
      </c>
      <c r="I296" s="211" t="s">
        <v>1810</v>
      </c>
      <c r="J296" s="212" t="s">
        <v>552</v>
      </c>
      <c r="K296" s="211" t="s">
        <v>553</v>
      </c>
      <c r="L296" s="211" t="s">
        <v>963</v>
      </c>
      <c r="AD296" s="213"/>
    </row>
    <row r="297" spans="1:30" s="211" customFormat="1" x14ac:dyDescent="0.25">
      <c r="A297" s="211" t="s">
        <v>129</v>
      </c>
      <c r="B297" s="211">
        <v>3787</v>
      </c>
      <c r="C297" s="211" t="s">
        <v>233</v>
      </c>
      <c r="D297" s="211">
        <v>1193982</v>
      </c>
      <c r="E297" s="211">
        <v>1030</v>
      </c>
      <c r="F297" s="211">
        <v>1122</v>
      </c>
      <c r="G297" s="211">
        <v>1004</v>
      </c>
      <c r="I297" s="211" t="s">
        <v>1811</v>
      </c>
      <c r="J297" s="212" t="s">
        <v>552</v>
      </c>
      <c r="K297" s="211" t="s">
        <v>553</v>
      </c>
      <c r="L297" s="211" t="s">
        <v>964</v>
      </c>
      <c r="AD297" s="213"/>
    </row>
    <row r="298" spans="1:30" s="211" customFormat="1" x14ac:dyDescent="0.25">
      <c r="A298" s="211" t="s">
        <v>129</v>
      </c>
      <c r="B298" s="211">
        <v>3787</v>
      </c>
      <c r="C298" s="211" t="s">
        <v>233</v>
      </c>
      <c r="D298" s="211">
        <v>1194042</v>
      </c>
      <c r="E298" s="211">
        <v>1020</v>
      </c>
      <c r="F298" s="211">
        <v>1122</v>
      </c>
      <c r="G298" s="211">
        <v>1004</v>
      </c>
      <c r="I298" s="211" t="s">
        <v>1812</v>
      </c>
      <c r="J298" s="212" t="s">
        <v>552</v>
      </c>
      <c r="K298" s="211" t="s">
        <v>553</v>
      </c>
      <c r="L298" s="211" t="s">
        <v>965</v>
      </c>
      <c r="AD298" s="213"/>
    </row>
    <row r="299" spans="1:30" s="211" customFormat="1" x14ac:dyDescent="0.25">
      <c r="A299" s="211" t="s">
        <v>129</v>
      </c>
      <c r="B299" s="211">
        <v>3787</v>
      </c>
      <c r="C299" s="211" t="s">
        <v>233</v>
      </c>
      <c r="D299" s="211">
        <v>1194044</v>
      </c>
      <c r="E299" s="211">
        <v>1020</v>
      </c>
      <c r="F299" s="211">
        <v>1122</v>
      </c>
      <c r="G299" s="211">
        <v>1004</v>
      </c>
      <c r="I299" s="211" t="s">
        <v>1813</v>
      </c>
      <c r="J299" s="212" t="s">
        <v>552</v>
      </c>
      <c r="K299" s="211" t="s">
        <v>553</v>
      </c>
      <c r="L299" s="211" t="s">
        <v>966</v>
      </c>
      <c r="AD299" s="213"/>
    </row>
    <row r="300" spans="1:30" s="211" customFormat="1" x14ac:dyDescent="0.25">
      <c r="A300" s="211" t="s">
        <v>129</v>
      </c>
      <c r="B300" s="211">
        <v>3787</v>
      </c>
      <c r="C300" s="211" t="s">
        <v>233</v>
      </c>
      <c r="D300" s="211">
        <v>191550772</v>
      </c>
      <c r="E300" s="211">
        <v>1060</v>
      </c>
      <c r="F300" s="211">
        <v>1274</v>
      </c>
      <c r="G300" s="211">
        <v>1004</v>
      </c>
      <c r="I300" s="211" t="s">
        <v>1814</v>
      </c>
      <c r="J300" s="212" t="s">
        <v>552</v>
      </c>
      <c r="K300" s="211" t="s">
        <v>553</v>
      </c>
      <c r="L300" s="211" t="s">
        <v>1252</v>
      </c>
      <c r="AD300" s="213"/>
    </row>
    <row r="301" spans="1:30" s="211" customFormat="1" x14ac:dyDescent="0.25">
      <c r="A301" s="211" t="s">
        <v>129</v>
      </c>
      <c r="B301" s="211">
        <v>3787</v>
      </c>
      <c r="C301" s="211" t="s">
        <v>233</v>
      </c>
      <c r="D301" s="211">
        <v>191550773</v>
      </c>
      <c r="E301" s="211">
        <v>1060</v>
      </c>
      <c r="F301" s="211">
        <v>1274</v>
      </c>
      <c r="G301" s="211">
        <v>1004</v>
      </c>
      <c r="I301" s="211" t="s">
        <v>1815</v>
      </c>
      <c r="J301" s="212" t="s">
        <v>552</v>
      </c>
      <c r="K301" s="211" t="s">
        <v>553</v>
      </c>
      <c r="L301" s="211" t="s">
        <v>1252</v>
      </c>
      <c r="AD301" s="213"/>
    </row>
    <row r="302" spans="1:30" s="211" customFormat="1" x14ac:dyDescent="0.25">
      <c r="A302" s="211" t="s">
        <v>129</v>
      </c>
      <c r="B302" s="211">
        <v>3787</v>
      </c>
      <c r="C302" s="211" t="s">
        <v>233</v>
      </c>
      <c r="D302" s="211">
        <v>191677004</v>
      </c>
      <c r="E302" s="211">
        <v>1060</v>
      </c>
      <c r="F302" s="211">
        <v>1261</v>
      </c>
      <c r="G302" s="211">
        <v>1004</v>
      </c>
      <c r="I302" s="211" t="s">
        <v>1816</v>
      </c>
      <c r="J302" s="212" t="s">
        <v>552</v>
      </c>
      <c r="K302" s="211" t="s">
        <v>288</v>
      </c>
      <c r="L302" s="211" t="s">
        <v>1266</v>
      </c>
      <c r="AD302" s="213"/>
    </row>
    <row r="303" spans="1:30" s="211" customFormat="1" x14ac:dyDescent="0.25">
      <c r="A303" s="211" t="s">
        <v>129</v>
      </c>
      <c r="B303" s="211">
        <v>3787</v>
      </c>
      <c r="C303" s="211" t="s">
        <v>233</v>
      </c>
      <c r="D303" s="211">
        <v>191705598</v>
      </c>
      <c r="E303" s="211">
        <v>1060</v>
      </c>
      <c r="F303" s="211">
        <v>1274</v>
      </c>
      <c r="G303" s="211">
        <v>1004</v>
      </c>
      <c r="I303" s="211" t="s">
        <v>1817</v>
      </c>
      <c r="J303" s="212" t="s">
        <v>552</v>
      </c>
      <c r="K303" s="211" t="s">
        <v>288</v>
      </c>
      <c r="L303" s="211" t="s">
        <v>1321</v>
      </c>
      <c r="AD303" s="213"/>
    </row>
    <row r="304" spans="1:30" s="211" customFormat="1" x14ac:dyDescent="0.25">
      <c r="A304" s="211" t="s">
        <v>129</v>
      </c>
      <c r="B304" s="211">
        <v>3787</v>
      </c>
      <c r="C304" s="211" t="s">
        <v>233</v>
      </c>
      <c r="D304" s="211">
        <v>191984732</v>
      </c>
      <c r="E304" s="211">
        <v>1060</v>
      </c>
      <c r="F304" s="211">
        <v>1274</v>
      </c>
      <c r="G304" s="211">
        <v>1004</v>
      </c>
      <c r="I304" s="211" t="s">
        <v>1818</v>
      </c>
      <c r="J304" s="212" t="s">
        <v>552</v>
      </c>
      <c r="K304" s="211" t="s">
        <v>288</v>
      </c>
      <c r="L304" s="211" t="s">
        <v>958</v>
      </c>
      <c r="AD304" s="213"/>
    </row>
    <row r="305" spans="1:30" s="211" customFormat="1" x14ac:dyDescent="0.25">
      <c r="A305" s="211" t="s">
        <v>129</v>
      </c>
      <c r="B305" s="211">
        <v>3787</v>
      </c>
      <c r="C305" s="211" t="s">
        <v>233</v>
      </c>
      <c r="D305" s="211">
        <v>191984734</v>
      </c>
      <c r="E305" s="211">
        <v>1060</v>
      </c>
      <c r="F305" s="211">
        <v>1274</v>
      </c>
      <c r="G305" s="211">
        <v>1004</v>
      </c>
      <c r="I305" s="211" t="s">
        <v>1819</v>
      </c>
      <c r="J305" s="212" t="s">
        <v>552</v>
      </c>
      <c r="K305" s="211" t="s">
        <v>288</v>
      </c>
      <c r="L305" s="211" t="s">
        <v>959</v>
      </c>
      <c r="AD305" s="213"/>
    </row>
    <row r="306" spans="1:30" s="211" customFormat="1" x14ac:dyDescent="0.25">
      <c r="A306" s="211" t="s">
        <v>129</v>
      </c>
      <c r="B306" s="211">
        <v>3787</v>
      </c>
      <c r="C306" s="211" t="s">
        <v>233</v>
      </c>
      <c r="D306" s="211">
        <v>191984741</v>
      </c>
      <c r="E306" s="211">
        <v>1060</v>
      </c>
      <c r="F306" s="211">
        <v>1274</v>
      </c>
      <c r="G306" s="211">
        <v>1004</v>
      </c>
      <c r="I306" s="211" t="s">
        <v>1820</v>
      </c>
      <c r="J306" s="212" t="s">
        <v>552</v>
      </c>
      <c r="K306" s="211" t="s">
        <v>288</v>
      </c>
      <c r="L306" s="211" t="s">
        <v>960</v>
      </c>
      <c r="AD306" s="213"/>
    </row>
    <row r="307" spans="1:30" s="211" customFormat="1" x14ac:dyDescent="0.25">
      <c r="A307" s="211" t="s">
        <v>129</v>
      </c>
      <c r="B307" s="211">
        <v>3787</v>
      </c>
      <c r="C307" s="211" t="s">
        <v>233</v>
      </c>
      <c r="D307" s="211">
        <v>191985327</v>
      </c>
      <c r="E307" s="211">
        <v>1060</v>
      </c>
      <c r="F307" s="211">
        <v>1274</v>
      </c>
      <c r="G307" s="211">
        <v>1004</v>
      </c>
      <c r="I307" s="211" t="s">
        <v>1821</v>
      </c>
      <c r="J307" s="212" t="s">
        <v>552</v>
      </c>
      <c r="K307" s="211" t="s">
        <v>288</v>
      </c>
      <c r="L307" s="211" t="s">
        <v>961</v>
      </c>
      <c r="AD307" s="213"/>
    </row>
    <row r="308" spans="1:30" s="211" customFormat="1" x14ac:dyDescent="0.25">
      <c r="A308" s="211" t="s">
        <v>129</v>
      </c>
      <c r="B308" s="211">
        <v>3787</v>
      </c>
      <c r="C308" s="211" t="s">
        <v>233</v>
      </c>
      <c r="D308" s="211">
        <v>191985712</v>
      </c>
      <c r="E308" s="211">
        <v>1060</v>
      </c>
      <c r="F308" s="211">
        <v>1274</v>
      </c>
      <c r="G308" s="211">
        <v>1004</v>
      </c>
      <c r="I308" s="211" t="s">
        <v>1822</v>
      </c>
      <c r="J308" s="212" t="s">
        <v>552</v>
      </c>
      <c r="K308" s="211" t="s">
        <v>288</v>
      </c>
      <c r="L308" s="211" t="s">
        <v>1112</v>
      </c>
      <c r="AD308" s="213"/>
    </row>
    <row r="309" spans="1:30" s="211" customFormat="1" x14ac:dyDescent="0.25">
      <c r="A309" s="211" t="s">
        <v>129</v>
      </c>
      <c r="B309" s="211">
        <v>3787</v>
      </c>
      <c r="C309" s="211" t="s">
        <v>233</v>
      </c>
      <c r="D309" s="211">
        <v>192031127</v>
      </c>
      <c r="E309" s="211">
        <v>1060</v>
      </c>
      <c r="F309" s="211">
        <v>1241</v>
      </c>
      <c r="G309" s="211">
        <v>1004</v>
      </c>
      <c r="I309" s="211" t="s">
        <v>1823</v>
      </c>
      <c r="J309" s="212" t="s">
        <v>552</v>
      </c>
      <c r="K309" s="211" t="s">
        <v>288</v>
      </c>
      <c r="L309" s="211" t="s">
        <v>1248</v>
      </c>
      <c r="AD309" s="213"/>
    </row>
    <row r="310" spans="1:30" s="211" customFormat="1" x14ac:dyDescent="0.25">
      <c r="A310" s="211" t="s">
        <v>129</v>
      </c>
      <c r="B310" s="211">
        <v>3787</v>
      </c>
      <c r="C310" s="211" t="s">
        <v>233</v>
      </c>
      <c r="D310" s="211">
        <v>400004894</v>
      </c>
      <c r="E310" s="211">
        <v>1060</v>
      </c>
      <c r="F310" s="211">
        <v>1274</v>
      </c>
      <c r="G310" s="211">
        <v>1004</v>
      </c>
      <c r="I310" s="211" t="s">
        <v>1824</v>
      </c>
      <c r="J310" s="212" t="s">
        <v>552</v>
      </c>
      <c r="K310" s="211" t="s">
        <v>553</v>
      </c>
      <c r="L310" s="211" t="s">
        <v>967</v>
      </c>
      <c r="AD310" s="213"/>
    </row>
    <row r="311" spans="1:30" s="211" customFormat="1" x14ac:dyDescent="0.25">
      <c r="A311" s="211" t="s">
        <v>129</v>
      </c>
      <c r="B311" s="211">
        <v>3787</v>
      </c>
      <c r="C311" s="211" t="s">
        <v>233</v>
      </c>
      <c r="D311" s="211">
        <v>400004895</v>
      </c>
      <c r="E311" s="211">
        <v>1060</v>
      </c>
      <c r="F311" s="211">
        <v>1242</v>
      </c>
      <c r="G311" s="211">
        <v>1004</v>
      </c>
      <c r="I311" s="211" t="s">
        <v>1825</v>
      </c>
      <c r="J311" s="212" t="s">
        <v>552</v>
      </c>
      <c r="K311" s="211" t="s">
        <v>288</v>
      </c>
      <c r="L311" s="211" t="s">
        <v>962</v>
      </c>
      <c r="AD311" s="213"/>
    </row>
    <row r="312" spans="1:30" s="211" customFormat="1" x14ac:dyDescent="0.25">
      <c r="A312" s="211" t="s">
        <v>129</v>
      </c>
      <c r="B312" s="211">
        <v>3788</v>
      </c>
      <c r="C312" s="211" t="s">
        <v>234</v>
      </c>
      <c r="D312" s="211">
        <v>9028643</v>
      </c>
      <c r="E312" s="211">
        <v>1060</v>
      </c>
      <c r="G312" s="211">
        <v>1004</v>
      </c>
      <c r="I312" s="211" t="s">
        <v>1826</v>
      </c>
      <c r="J312" s="212" t="s">
        <v>552</v>
      </c>
      <c r="K312" s="211" t="s">
        <v>553</v>
      </c>
      <c r="L312" s="211" t="s">
        <v>868</v>
      </c>
      <c r="AD312" s="213"/>
    </row>
    <row r="313" spans="1:30" s="211" customFormat="1" x14ac:dyDescent="0.25">
      <c r="A313" s="211" t="s">
        <v>129</v>
      </c>
      <c r="B313" s="211">
        <v>3788</v>
      </c>
      <c r="C313" s="211" t="s">
        <v>234</v>
      </c>
      <c r="D313" s="211">
        <v>9028649</v>
      </c>
      <c r="E313" s="211">
        <v>1060</v>
      </c>
      <c r="F313" s="211">
        <v>1274</v>
      </c>
      <c r="G313" s="211">
        <v>1004</v>
      </c>
      <c r="I313" s="211" t="s">
        <v>1827</v>
      </c>
      <c r="J313" s="212" t="s">
        <v>552</v>
      </c>
      <c r="K313" s="211" t="s">
        <v>290</v>
      </c>
      <c r="L313" s="211" t="s">
        <v>1098</v>
      </c>
      <c r="AD313" s="213"/>
    </row>
    <row r="314" spans="1:30" s="211" customFormat="1" x14ac:dyDescent="0.25">
      <c r="A314" s="211" t="s">
        <v>129</v>
      </c>
      <c r="B314" s="211">
        <v>3788</v>
      </c>
      <c r="C314" s="211" t="s">
        <v>234</v>
      </c>
      <c r="D314" s="211">
        <v>192006374</v>
      </c>
      <c r="E314" s="211">
        <v>1060</v>
      </c>
      <c r="F314" s="211">
        <v>1274</v>
      </c>
      <c r="G314" s="211">
        <v>1004</v>
      </c>
      <c r="I314" s="211" t="s">
        <v>1828</v>
      </c>
      <c r="J314" s="212" t="s">
        <v>552</v>
      </c>
      <c r="K314" s="211" t="s">
        <v>290</v>
      </c>
      <c r="L314" s="211" t="s">
        <v>1098</v>
      </c>
      <c r="AD314" s="213"/>
    </row>
    <row r="315" spans="1:30" s="211" customFormat="1" x14ac:dyDescent="0.25">
      <c r="A315" s="211" t="s">
        <v>129</v>
      </c>
      <c r="B315" s="211">
        <v>3789</v>
      </c>
      <c r="C315" s="211" t="s">
        <v>235</v>
      </c>
      <c r="D315" s="211">
        <v>192022851</v>
      </c>
      <c r="E315" s="211">
        <v>1080</v>
      </c>
      <c r="F315" s="211">
        <v>1241</v>
      </c>
      <c r="G315" s="211">
        <v>1004</v>
      </c>
      <c r="I315" s="211" t="s">
        <v>1829</v>
      </c>
      <c r="J315" s="212" t="s">
        <v>552</v>
      </c>
      <c r="K315" s="211" t="s">
        <v>288</v>
      </c>
      <c r="L315" s="211" t="s">
        <v>1183</v>
      </c>
      <c r="AD315" s="213"/>
    </row>
    <row r="316" spans="1:30" s="211" customFormat="1" x14ac:dyDescent="0.25">
      <c r="A316" s="211" t="s">
        <v>129</v>
      </c>
      <c r="B316" s="211">
        <v>3790</v>
      </c>
      <c r="C316" s="211" t="s">
        <v>236</v>
      </c>
      <c r="D316" s="211">
        <v>1194706</v>
      </c>
      <c r="E316" s="211">
        <v>1030</v>
      </c>
      <c r="F316" s="211">
        <v>1122</v>
      </c>
      <c r="G316" s="211">
        <v>1004</v>
      </c>
      <c r="I316" s="211" t="s">
        <v>1830</v>
      </c>
      <c r="J316" s="212" t="s">
        <v>552</v>
      </c>
      <c r="K316" s="211" t="s">
        <v>290</v>
      </c>
      <c r="L316" s="211" t="s">
        <v>1034</v>
      </c>
      <c r="AD316" s="213"/>
    </row>
    <row r="317" spans="1:30" s="211" customFormat="1" x14ac:dyDescent="0.25">
      <c r="A317" s="211" t="s">
        <v>129</v>
      </c>
      <c r="B317" s="211">
        <v>3790</v>
      </c>
      <c r="C317" s="211" t="s">
        <v>236</v>
      </c>
      <c r="D317" s="211">
        <v>1194726</v>
      </c>
      <c r="E317" s="211">
        <v>1020</v>
      </c>
      <c r="F317" s="211">
        <v>1122</v>
      </c>
      <c r="G317" s="211">
        <v>1004</v>
      </c>
      <c r="I317" s="211" t="s">
        <v>1831</v>
      </c>
      <c r="J317" s="212" t="s">
        <v>552</v>
      </c>
      <c r="K317" s="211" t="s">
        <v>290</v>
      </c>
      <c r="L317" s="211" t="s">
        <v>1035</v>
      </c>
      <c r="AD317" s="213"/>
    </row>
    <row r="318" spans="1:30" s="211" customFormat="1" x14ac:dyDescent="0.25">
      <c r="A318" s="211" t="s">
        <v>129</v>
      </c>
      <c r="B318" s="211">
        <v>3790</v>
      </c>
      <c r="C318" s="211" t="s">
        <v>236</v>
      </c>
      <c r="D318" s="211">
        <v>1194727</v>
      </c>
      <c r="E318" s="211">
        <v>1020</v>
      </c>
      <c r="F318" s="211">
        <v>1122</v>
      </c>
      <c r="G318" s="211">
        <v>1004</v>
      </c>
      <c r="I318" s="211" t="s">
        <v>1832</v>
      </c>
      <c r="J318" s="212" t="s">
        <v>552</v>
      </c>
      <c r="K318" s="211" t="s">
        <v>290</v>
      </c>
      <c r="L318" s="211" t="s">
        <v>1032</v>
      </c>
      <c r="AD318" s="213"/>
    </row>
    <row r="319" spans="1:30" s="211" customFormat="1" x14ac:dyDescent="0.25">
      <c r="A319" s="211" t="s">
        <v>129</v>
      </c>
      <c r="B319" s="211">
        <v>3790</v>
      </c>
      <c r="C319" s="211" t="s">
        <v>236</v>
      </c>
      <c r="D319" s="211">
        <v>192001696</v>
      </c>
      <c r="E319" s="211">
        <v>1030</v>
      </c>
      <c r="F319" s="211">
        <v>1122</v>
      </c>
      <c r="G319" s="211">
        <v>1004</v>
      </c>
      <c r="I319" s="211" t="s">
        <v>1833</v>
      </c>
      <c r="J319" s="212" t="s">
        <v>552</v>
      </c>
      <c r="K319" s="211" t="s">
        <v>290</v>
      </c>
      <c r="L319" s="211" t="s">
        <v>1033</v>
      </c>
      <c r="AD319" s="213"/>
    </row>
    <row r="320" spans="1:30" s="211" customFormat="1" x14ac:dyDescent="0.25">
      <c r="A320" s="211" t="s">
        <v>129</v>
      </c>
      <c r="B320" s="211">
        <v>3790</v>
      </c>
      <c r="C320" s="211" t="s">
        <v>236</v>
      </c>
      <c r="D320" s="211">
        <v>192001948</v>
      </c>
      <c r="E320" s="211">
        <v>1060</v>
      </c>
      <c r="F320" s="211">
        <v>1242</v>
      </c>
      <c r="G320" s="211">
        <v>1004</v>
      </c>
      <c r="I320" s="211" t="s">
        <v>1834</v>
      </c>
      <c r="J320" s="212" t="s">
        <v>552</v>
      </c>
      <c r="K320" s="211" t="s">
        <v>288</v>
      </c>
      <c r="L320" s="211" t="s">
        <v>1037</v>
      </c>
      <c r="AD320" s="213"/>
    </row>
    <row r="321" spans="1:30" s="211" customFormat="1" x14ac:dyDescent="0.25">
      <c r="A321" s="211" t="s">
        <v>129</v>
      </c>
      <c r="B321" s="211">
        <v>3790</v>
      </c>
      <c r="C321" s="211" t="s">
        <v>236</v>
      </c>
      <c r="D321" s="211">
        <v>192001950</v>
      </c>
      <c r="E321" s="211">
        <v>1060</v>
      </c>
      <c r="F321" s="211">
        <v>1252</v>
      </c>
      <c r="G321" s="211">
        <v>1004</v>
      </c>
      <c r="I321" s="211" t="s">
        <v>1835</v>
      </c>
      <c r="J321" s="212" t="s">
        <v>552</v>
      </c>
      <c r="K321" s="211" t="s">
        <v>288</v>
      </c>
      <c r="L321" s="211" t="s">
        <v>1038</v>
      </c>
      <c r="AD321" s="213"/>
    </row>
    <row r="322" spans="1:30" s="211" customFormat="1" x14ac:dyDescent="0.25">
      <c r="A322" s="211" t="s">
        <v>129</v>
      </c>
      <c r="B322" s="211">
        <v>3790</v>
      </c>
      <c r="C322" s="211" t="s">
        <v>236</v>
      </c>
      <c r="D322" s="211">
        <v>192001953</v>
      </c>
      <c r="E322" s="211">
        <v>1060</v>
      </c>
      <c r="F322" s="211">
        <v>1252</v>
      </c>
      <c r="G322" s="211">
        <v>1004</v>
      </c>
      <c r="I322" s="211" t="s">
        <v>1836</v>
      </c>
      <c r="J322" s="212" t="s">
        <v>552</v>
      </c>
      <c r="K322" s="211" t="s">
        <v>288</v>
      </c>
      <c r="L322" s="211" t="s">
        <v>1039</v>
      </c>
      <c r="AD322" s="213"/>
    </row>
    <row r="323" spans="1:30" s="211" customFormat="1" x14ac:dyDescent="0.25">
      <c r="A323" s="211" t="s">
        <v>129</v>
      </c>
      <c r="B323" s="211">
        <v>3790</v>
      </c>
      <c r="C323" s="211" t="s">
        <v>236</v>
      </c>
      <c r="D323" s="211">
        <v>192001956</v>
      </c>
      <c r="E323" s="211">
        <v>1060</v>
      </c>
      <c r="F323" s="211">
        <v>1252</v>
      </c>
      <c r="G323" s="211">
        <v>1004</v>
      </c>
      <c r="I323" s="211" t="s">
        <v>1837</v>
      </c>
      <c r="J323" s="212" t="s">
        <v>552</v>
      </c>
      <c r="K323" s="211" t="s">
        <v>288</v>
      </c>
      <c r="L323" s="211" t="s">
        <v>1040</v>
      </c>
      <c r="AD323" s="213"/>
    </row>
    <row r="324" spans="1:30" s="211" customFormat="1" x14ac:dyDescent="0.25">
      <c r="A324" s="211" t="s">
        <v>129</v>
      </c>
      <c r="B324" s="211">
        <v>3790</v>
      </c>
      <c r="C324" s="211" t="s">
        <v>236</v>
      </c>
      <c r="D324" s="211">
        <v>192001959</v>
      </c>
      <c r="E324" s="211">
        <v>1060</v>
      </c>
      <c r="F324" s="211">
        <v>1230</v>
      </c>
      <c r="G324" s="211">
        <v>1004</v>
      </c>
      <c r="I324" s="211" t="s">
        <v>1838</v>
      </c>
      <c r="J324" s="212" t="s">
        <v>552</v>
      </c>
      <c r="K324" s="211" t="s">
        <v>288</v>
      </c>
      <c r="L324" s="211" t="s">
        <v>1041</v>
      </c>
      <c r="AD324" s="213"/>
    </row>
    <row r="325" spans="1:30" s="211" customFormat="1" x14ac:dyDescent="0.25">
      <c r="A325" s="211" t="s">
        <v>129</v>
      </c>
      <c r="B325" s="211">
        <v>3790</v>
      </c>
      <c r="C325" s="211" t="s">
        <v>236</v>
      </c>
      <c r="D325" s="211">
        <v>192001965</v>
      </c>
      <c r="E325" s="211">
        <v>1060</v>
      </c>
      <c r="F325" s="211">
        <v>1252</v>
      </c>
      <c r="G325" s="211">
        <v>1004</v>
      </c>
      <c r="I325" s="211" t="s">
        <v>1839</v>
      </c>
      <c r="J325" s="212" t="s">
        <v>552</v>
      </c>
      <c r="K325" s="211" t="s">
        <v>288</v>
      </c>
      <c r="L325" s="211" t="s">
        <v>1042</v>
      </c>
      <c r="AD325" s="213"/>
    </row>
    <row r="326" spans="1:30" s="211" customFormat="1" x14ac:dyDescent="0.25">
      <c r="A326" s="211" t="s">
        <v>129</v>
      </c>
      <c r="B326" s="211">
        <v>3790</v>
      </c>
      <c r="C326" s="211" t="s">
        <v>236</v>
      </c>
      <c r="D326" s="211">
        <v>192001974</v>
      </c>
      <c r="E326" s="211">
        <v>1060</v>
      </c>
      <c r="F326" s="211">
        <v>1252</v>
      </c>
      <c r="G326" s="211">
        <v>1004</v>
      </c>
      <c r="I326" s="211" t="s">
        <v>1840</v>
      </c>
      <c r="J326" s="212" t="s">
        <v>552</v>
      </c>
      <c r="K326" s="211" t="s">
        <v>288</v>
      </c>
      <c r="L326" s="211" t="s">
        <v>1043</v>
      </c>
      <c r="AD326" s="213"/>
    </row>
    <row r="327" spans="1:30" s="211" customFormat="1" x14ac:dyDescent="0.25">
      <c r="A327" s="211" t="s">
        <v>129</v>
      </c>
      <c r="B327" s="211">
        <v>3790</v>
      </c>
      <c r="C327" s="211" t="s">
        <v>236</v>
      </c>
      <c r="D327" s="211">
        <v>192001975</v>
      </c>
      <c r="E327" s="211">
        <v>1060</v>
      </c>
      <c r="F327" s="211">
        <v>1271</v>
      </c>
      <c r="G327" s="211">
        <v>1004</v>
      </c>
      <c r="I327" s="211" t="s">
        <v>1841</v>
      </c>
      <c r="J327" s="212" t="s">
        <v>552</v>
      </c>
      <c r="K327" s="211" t="s">
        <v>288</v>
      </c>
      <c r="L327" s="211" t="s">
        <v>1044</v>
      </c>
      <c r="AD327" s="213"/>
    </row>
    <row r="328" spans="1:30" s="211" customFormat="1" x14ac:dyDescent="0.25">
      <c r="A328" s="211" t="s">
        <v>129</v>
      </c>
      <c r="B328" s="211">
        <v>3790</v>
      </c>
      <c r="C328" s="211" t="s">
        <v>236</v>
      </c>
      <c r="D328" s="211">
        <v>192001978</v>
      </c>
      <c r="E328" s="211">
        <v>1060</v>
      </c>
      <c r="F328" s="211">
        <v>1252</v>
      </c>
      <c r="G328" s="211">
        <v>1004</v>
      </c>
      <c r="I328" s="211" t="s">
        <v>1842</v>
      </c>
      <c r="J328" s="212" t="s">
        <v>552</v>
      </c>
      <c r="K328" s="211" t="s">
        <v>288</v>
      </c>
      <c r="L328" s="211" t="s">
        <v>1045</v>
      </c>
      <c r="AD328" s="213"/>
    </row>
    <row r="329" spans="1:30" s="211" customFormat="1" x14ac:dyDescent="0.25">
      <c r="A329" s="211" t="s">
        <v>129</v>
      </c>
      <c r="B329" s="211">
        <v>3790</v>
      </c>
      <c r="C329" s="211" t="s">
        <v>236</v>
      </c>
      <c r="D329" s="211">
        <v>192001984</v>
      </c>
      <c r="E329" s="211">
        <v>1060</v>
      </c>
      <c r="F329" s="211">
        <v>1242</v>
      </c>
      <c r="G329" s="211">
        <v>1004</v>
      </c>
      <c r="I329" s="211" t="s">
        <v>1843</v>
      </c>
      <c r="J329" s="212" t="s">
        <v>552</v>
      </c>
      <c r="K329" s="211" t="s">
        <v>553</v>
      </c>
      <c r="L329" s="211" t="s">
        <v>1058</v>
      </c>
      <c r="AD329" s="213"/>
    </row>
    <row r="330" spans="1:30" s="211" customFormat="1" x14ac:dyDescent="0.25">
      <c r="A330" s="211" t="s">
        <v>129</v>
      </c>
      <c r="B330" s="211">
        <v>3790</v>
      </c>
      <c r="C330" s="211" t="s">
        <v>236</v>
      </c>
      <c r="D330" s="211">
        <v>192001988</v>
      </c>
      <c r="E330" s="211">
        <v>1060</v>
      </c>
      <c r="F330" s="211">
        <v>1252</v>
      </c>
      <c r="G330" s="211">
        <v>1004</v>
      </c>
      <c r="I330" s="211" t="s">
        <v>1844</v>
      </c>
      <c r="J330" s="212" t="s">
        <v>552</v>
      </c>
      <c r="K330" s="211" t="s">
        <v>288</v>
      </c>
      <c r="L330" s="211" t="s">
        <v>1046</v>
      </c>
      <c r="AD330" s="213"/>
    </row>
    <row r="331" spans="1:30" s="211" customFormat="1" x14ac:dyDescent="0.25">
      <c r="A331" s="211" t="s">
        <v>129</v>
      </c>
      <c r="B331" s="211">
        <v>3790</v>
      </c>
      <c r="C331" s="211" t="s">
        <v>236</v>
      </c>
      <c r="D331" s="211">
        <v>192001990</v>
      </c>
      <c r="E331" s="211">
        <v>1060</v>
      </c>
      <c r="F331" s="211">
        <v>1241</v>
      </c>
      <c r="G331" s="211">
        <v>1004</v>
      </c>
      <c r="I331" s="211" t="s">
        <v>1845</v>
      </c>
      <c r="J331" s="212" t="s">
        <v>552</v>
      </c>
      <c r="K331" s="211" t="s">
        <v>288</v>
      </c>
      <c r="L331" s="211" t="s">
        <v>1047</v>
      </c>
      <c r="AD331" s="213"/>
    </row>
    <row r="332" spans="1:30" s="211" customFormat="1" x14ac:dyDescent="0.25">
      <c r="A332" s="211" t="s">
        <v>129</v>
      </c>
      <c r="B332" s="211">
        <v>3790</v>
      </c>
      <c r="C332" s="211" t="s">
        <v>236</v>
      </c>
      <c r="D332" s="211">
        <v>192001997</v>
      </c>
      <c r="E332" s="211">
        <v>1060</v>
      </c>
      <c r="F332" s="211">
        <v>1252</v>
      </c>
      <c r="G332" s="211">
        <v>1004</v>
      </c>
      <c r="I332" s="211" t="s">
        <v>1846</v>
      </c>
      <c r="J332" s="212" t="s">
        <v>552</v>
      </c>
      <c r="K332" s="211" t="s">
        <v>288</v>
      </c>
      <c r="L332" s="211" t="s">
        <v>1048</v>
      </c>
      <c r="AD332" s="213"/>
    </row>
    <row r="333" spans="1:30" s="211" customFormat="1" x14ac:dyDescent="0.25">
      <c r="A333" s="211" t="s">
        <v>129</v>
      </c>
      <c r="B333" s="211">
        <v>3790</v>
      </c>
      <c r="C333" s="211" t="s">
        <v>236</v>
      </c>
      <c r="D333" s="211">
        <v>192002008</v>
      </c>
      <c r="E333" s="211">
        <v>1060</v>
      </c>
      <c r="F333" s="211">
        <v>1241</v>
      </c>
      <c r="G333" s="211">
        <v>1004</v>
      </c>
      <c r="I333" s="211" t="s">
        <v>1847</v>
      </c>
      <c r="J333" s="212" t="s">
        <v>552</v>
      </c>
      <c r="K333" s="211" t="s">
        <v>288</v>
      </c>
      <c r="L333" s="211" t="s">
        <v>1049</v>
      </c>
      <c r="AD333" s="213"/>
    </row>
    <row r="334" spans="1:30" s="211" customFormat="1" x14ac:dyDescent="0.25">
      <c r="A334" s="211" t="s">
        <v>129</v>
      </c>
      <c r="B334" s="211">
        <v>3790</v>
      </c>
      <c r="C334" s="211" t="s">
        <v>236</v>
      </c>
      <c r="D334" s="211">
        <v>192002009</v>
      </c>
      <c r="E334" s="211">
        <v>1060</v>
      </c>
      <c r="F334" s="211">
        <v>1241</v>
      </c>
      <c r="G334" s="211">
        <v>1004</v>
      </c>
      <c r="I334" s="211" t="s">
        <v>1848</v>
      </c>
      <c r="J334" s="212" t="s">
        <v>552</v>
      </c>
      <c r="K334" s="211" t="s">
        <v>288</v>
      </c>
      <c r="L334" s="211" t="s">
        <v>1050</v>
      </c>
      <c r="AD334" s="213"/>
    </row>
    <row r="335" spans="1:30" s="211" customFormat="1" x14ac:dyDescent="0.25">
      <c r="A335" s="211" t="s">
        <v>129</v>
      </c>
      <c r="B335" s="211">
        <v>3790</v>
      </c>
      <c r="C335" s="211" t="s">
        <v>236</v>
      </c>
      <c r="D335" s="211">
        <v>192002021</v>
      </c>
      <c r="E335" s="211">
        <v>1080</v>
      </c>
      <c r="F335" s="211">
        <v>1252</v>
      </c>
      <c r="G335" s="211">
        <v>1004</v>
      </c>
      <c r="I335" s="211" t="s">
        <v>1849</v>
      </c>
      <c r="J335" s="212" t="s">
        <v>552</v>
      </c>
      <c r="K335" s="211" t="s">
        <v>288</v>
      </c>
      <c r="L335" s="211" t="s">
        <v>1051</v>
      </c>
      <c r="AD335" s="213"/>
    </row>
    <row r="336" spans="1:30" s="211" customFormat="1" x14ac:dyDescent="0.25">
      <c r="A336" s="211" t="s">
        <v>129</v>
      </c>
      <c r="B336" s="211">
        <v>3790</v>
      </c>
      <c r="C336" s="211" t="s">
        <v>236</v>
      </c>
      <c r="D336" s="211">
        <v>192002044</v>
      </c>
      <c r="E336" s="211">
        <v>1060</v>
      </c>
      <c r="F336" s="211">
        <v>1252</v>
      </c>
      <c r="G336" s="211">
        <v>1004</v>
      </c>
      <c r="I336" s="211" t="s">
        <v>1850</v>
      </c>
      <c r="J336" s="212" t="s">
        <v>552</v>
      </c>
      <c r="K336" s="211" t="s">
        <v>288</v>
      </c>
      <c r="L336" s="211" t="s">
        <v>1052</v>
      </c>
      <c r="AD336" s="213"/>
    </row>
    <row r="337" spans="1:30" s="211" customFormat="1" x14ac:dyDescent="0.25">
      <c r="A337" s="211" t="s">
        <v>129</v>
      </c>
      <c r="B337" s="211">
        <v>3790</v>
      </c>
      <c r="C337" s="211" t="s">
        <v>236</v>
      </c>
      <c r="D337" s="211">
        <v>192002090</v>
      </c>
      <c r="E337" s="211">
        <v>1080</v>
      </c>
      <c r="F337" s="211">
        <v>1242</v>
      </c>
      <c r="G337" s="211">
        <v>1004</v>
      </c>
      <c r="I337" s="211" t="s">
        <v>1851</v>
      </c>
      <c r="J337" s="212" t="s">
        <v>552</v>
      </c>
      <c r="K337" s="211" t="s">
        <v>288</v>
      </c>
      <c r="L337" s="211" t="s">
        <v>1053</v>
      </c>
      <c r="AD337" s="213"/>
    </row>
    <row r="338" spans="1:30" s="211" customFormat="1" x14ac:dyDescent="0.25">
      <c r="A338" s="211" t="s">
        <v>129</v>
      </c>
      <c r="B338" s="211">
        <v>3790</v>
      </c>
      <c r="C338" s="211" t="s">
        <v>236</v>
      </c>
      <c r="D338" s="211">
        <v>192002092</v>
      </c>
      <c r="E338" s="211">
        <v>1080</v>
      </c>
      <c r="F338" s="211">
        <v>1242</v>
      </c>
      <c r="G338" s="211">
        <v>1004</v>
      </c>
      <c r="I338" s="211" t="s">
        <v>1852</v>
      </c>
      <c r="J338" s="212" t="s">
        <v>552</v>
      </c>
      <c r="K338" s="211" t="s">
        <v>288</v>
      </c>
      <c r="L338" s="211" t="s">
        <v>1054</v>
      </c>
      <c r="AD338" s="213"/>
    </row>
    <row r="339" spans="1:30" s="211" customFormat="1" x14ac:dyDescent="0.25">
      <c r="A339" s="211" t="s">
        <v>129</v>
      </c>
      <c r="B339" s="211">
        <v>3791</v>
      </c>
      <c r="C339" s="211" t="s">
        <v>237</v>
      </c>
      <c r="D339" s="211">
        <v>191998984</v>
      </c>
      <c r="E339" s="211">
        <v>1060</v>
      </c>
      <c r="F339" s="211">
        <v>1261</v>
      </c>
      <c r="G339" s="211">
        <v>1004</v>
      </c>
      <c r="I339" s="211" t="s">
        <v>1853</v>
      </c>
      <c r="J339" s="212" t="s">
        <v>552</v>
      </c>
      <c r="K339" s="211" t="s">
        <v>288</v>
      </c>
      <c r="L339" s="211" t="s">
        <v>970</v>
      </c>
      <c r="AD339" s="213"/>
    </row>
    <row r="340" spans="1:30" s="211" customFormat="1" x14ac:dyDescent="0.25">
      <c r="A340" s="211" t="s">
        <v>129</v>
      </c>
      <c r="B340" s="211">
        <v>3791</v>
      </c>
      <c r="C340" s="211" t="s">
        <v>237</v>
      </c>
      <c r="D340" s="211">
        <v>191999742</v>
      </c>
      <c r="E340" s="211">
        <v>1060</v>
      </c>
      <c r="F340" s="211">
        <v>1271</v>
      </c>
      <c r="G340" s="211">
        <v>1004</v>
      </c>
      <c r="I340" s="211" t="s">
        <v>1854</v>
      </c>
      <c r="J340" s="212" t="s">
        <v>552</v>
      </c>
      <c r="K340" s="211" t="s">
        <v>288</v>
      </c>
      <c r="L340" s="211" t="s">
        <v>993</v>
      </c>
      <c r="AD340" s="213"/>
    </row>
    <row r="341" spans="1:30" s="211" customFormat="1" x14ac:dyDescent="0.25">
      <c r="A341" s="211" t="s">
        <v>129</v>
      </c>
      <c r="B341" s="211">
        <v>3791</v>
      </c>
      <c r="C341" s="211" t="s">
        <v>237</v>
      </c>
      <c r="D341" s="211">
        <v>191999751</v>
      </c>
      <c r="E341" s="211">
        <v>1060</v>
      </c>
      <c r="F341" s="211">
        <v>1271</v>
      </c>
      <c r="G341" s="211">
        <v>1004</v>
      </c>
      <c r="I341" s="211" t="s">
        <v>1855</v>
      </c>
      <c r="J341" s="212" t="s">
        <v>552</v>
      </c>
      <c r="K341" s="211" t="s">
        <v>288</v>
      </c>
      <c r="L341" s="211" t="s">
        <v>994</v>
      </c>
      <c r="AD341" s="213"/>
    </row>
    <row r="342" spans="1:30" s="211" customFormat="1" x14ac:dyDescent="0.25">
      <c r="A342" s="211" t="s">
        <v>129</v>
      </c>
      <c r="B342" s="211">
        <v>3791</v>
      </c>
      <c r="C342" s="211" t="s">
        <v>237</v>
      </c>
      <c r="D342" s="211">
        <v>191999859</v>
      </c>
      <c r="E342" s="211">
        <v>1060</v>
      </c>
      <c r="F342" s="211">
        <v>1274</v>
      </c>
      <c r="G342" s="211">
        <v>1004</v>
      </c>
      <c r="I342" s="211" t="s">
        <v>1856</v>
      </c>
      <c r="J342" s="212" t="s">
        <v>552</v>
      </c>
      <c r="K342" s="211" t="s">
        <v>288</v>
      </c>
      <c r="L342" s="211" t="s">
        <v>995</v>
      </c>
      <c r="AD342" s="213"/>
    </row>
    <row r="343" spans="1:30" s="211" customFormat="1" x14ac:dyDescent="0.25">
      <c r="A343" s="211" t="s">
        <v>129</v>
      </c>
      <c r="B343" s="211">
        <v>3791</v>
      </c>
      <c r="C343" s="211" t="s">
        <v>237</v>
      </c>
      <c r="D343" s="211">
        <v>191999864</v>
      </c>
      <c r="E343" s="211">
        <v>1060</v>
      </c>
      <c r="F343" s="211">
        <v>1274</v>
      </c>
      <c r="G343" s="211">
        <v>1004</v>
      </c>
      <c r="I343" s="211" t="s">
        <v>1857</v>
      </c>
      <c r="J343" s="212" t="s">
        <v>552</v>
      </c>
      <c r="K343" s="211" t="s">
        <v>288</v>
      </c>
      <c r="L343" s="211" t="s">
        <v>996</v>
      </c>
      <c r="AD343" s="213"/>
    </row>
    <row r="344" spans="1:30" s="211" customFormat="1" x14ac:dyDescent="0.25">
      <c r="A344" s="211" t="s">
        <v>129</v>
      </c>
      <c r="B344" s="211">
        <v>3791</v>
      </c>
      <c r="C344" s="211" t="s">
        <v>237</v>
      </c>
      <c r="D344" s="211">
        <v>192000154</v>
      </c>
      <c r="E344" s="211">
        <v>1060</v>
      </c>
      <c r="F344" s="211">
        <v>1271</v>
      </c>
      <c r="G344" s="211">
        <v>1004</v>
      </c>
      <c r="I344" s="211" t="s">
        <v>1858</v>
      </c>
      <c r="J344" s="212" t="s">
        <v>552</v>
      </c>
      <c r="K344" s="211" t="s">
        <v>290</v>
      </c>
      <c r="L344" s="211" t="s">
        <v>998</v>
      </c>
      <c r="AD344" s="213"/>
    </row>
    <row r="345" spans="1:30" s="211" customFormat="1" x14ac:dyDescent="0.25">
      <c r="A345" s="211" t="s">
        <v>129</v>
      </c>
      <c r="B345" s="211">
        <v>3791</v>
      </c>
      <c r="C345" s="211" t="s">
        <v>237</v>
      </c>
      <c r="D345" s="211">
        <v>192000155</v>
      </c>
      <c r="E345" s="211">
        <v>1060</v>
      </c>
      <c r="F345" s="211">
        <v>1271</v>
      </c>
      <c r="G345" s="211">
        <v>1004</v>
      </c>
      <c r="I345" s="211" t="s">
        <v>1858</v>
      </c>
      <c r="J345" s="212" t="s">
        <v>552</v>
      </c>
      <c r="K345" s="211" t="s">
        <v>290</v>
      </c>
      <c r="L345" s="211" t="s">
        <v>997</v>
      </c>
      <c r="AD345" s="213"/>
    </row>
    <row r="346" spans="1:30" s="211" customFormat="1" x14ac:dyDescent="0.25">
      <c r="A346" s="211" t="s">
        <v>129</v>
      </c>
      <c r="B346" s="211">
        <v>3791</v>
      </c>
      <c r="C346" s="211" t="s">
        <v>237</v>
      </c>
      <c r="D346" s="211">
        <v>192000160</v>
      </c>
      <c r="E346" s="211">
        <v>1060</v>
      </c>
      <c r="F346" s="211">
        <v>1271</v>
      </c>
      <c r="G346" s="211">
        <v>1004</v>
      </c>
      <c r="I346" s="211" t="s">
        <v>1859</v>
      </c>
      <c r="J346" s="212" t="s">
        <v>552</v>
      </c>
      <c r="K346" s="211" t="s">
        <v>288</v>
      </c>
      <c r="L346" s="211" t="s">
        <v>1000</v>
      </c>
      <c r="AD346" s="213"/>
    </row>
    <row r="347" spans="1:30" s="211" customFormat="1" x14ac:dyDescent="0.25">
      <c r="A347" s="211" t="s">
        <v>129</v>
      </c>
      <c r="B347" s="211">
        <v>3791</v>
      </c>
      <c r="C347" s="211" t="s">
        <v>237</v>
      </c>
      <c r="D347" s="211">
        <v>192000179</v>
      </c>
      <c r="E347" s="211">
        <v>1060</v>
      </c>
      <c r="F347" s="211">
        <v>1271</v>
      </c>
      <c r="G347" s="211">
        <v>1004</v>
      </c>
      <c r="I347" s="211" t="s">
        <v>1860</v>
      </c>
      <c r="J347" s="212" t="s">
        <v>552</v>
      </c>
      <c r="K347" s="211" t="s">
        <v>288</v>
      </c>
      <c r="L347" s="211" t="s">
        <v>1001</v>
      </c>
      <c r="AD347" s="213"/>
    </row>
    <row r="348" spans="1:30" s="211" customFormat="1" x14ac:dyDescent="0.25">
      <c r="A348" s="211" t="s">
        <v>129</v>
      </c>
      <c r="B348" s="211">
        <v>3791</v>
      </c>
      <c r="C348" s="211" t="s">
        <v>237</v>
      </c>
      <c r="D348" s="211">
        <v>192000183</v>
      </c>
      <c r="E348" s="211">
        <v>1060</v>
      </c>
      <c r="F348" s="211">
        <v>1271</v>
      </c>
      <c r="G348" s="211">
        <v>1004</v>
      </c>
      <c r="I348" s="211" t="s">
        <v>1861</v>
      </c>
      <c r="J348" s="212" t="s">
        <v>552</v>
      </c>
      <c r="K348" s="211" t="s">
        <v>288</v>
      </c>
      <c r="L348" s="211" t="s">
        <v>1002</v>
      </c>
      <c r="AD348" s="213"/>
    </row>
    <row r="349" spans="1:30" s="211" customFormat="1" x14ac:dyDescent="0.25">
      <c r="A349" s="211" t="s">
        <v>129</v>
      </c>
      <c r="B349" s="211">
        <v>3791</v>
      </c>
      <c r="C349" s="211" t="s">
        <v>237</v>
      </c>
      <c r="D349" s="211">
        <v>192000188</v>
      </c>
      <c r="E349" s="211">
        <v>1060</v>
      </c>
      <c r="F349" s="211">
        <v>1274</v>
      </c>
      <c r="G349" s="211">
        <v>1004</v>
      </c>
      <c r="I349" s="211" t="s">
        <v>1862</v>
      </c>
      <c r="J349" s="212" t="s">
        <v>552</v>
      </c>
      <c r="K349" s="211" t="s">
        <v>288</v>
      </c>
      <c r="L349" s="211" t="s">
        <v>1003</v>
      </c>
      <c r="AD349" s="213"/>
    </row>
    <row r="350" spans="1:30" s="211" customFormat="1" x14ac:dyDescent="0.25">
      <c r="A350" s="211" t="s">
        <v>129</v>
      </c>
      <c r="B350" s="211">
        <v>3791</v>
      </c>
      <c r="C350" s="211" t="s">
        <v>237</v>
      </c>
      <c r="D350" s="211">
        <v>192000234</v>
      </c>
      <c r="E350" s="211">
        <v>1060</v>
      </c>
      <c r="F350" s="211">
        <v>1271</v>
      </c>
      <c r="G350" s="211">
        <v>1004</v>
      </c>
      <c r="I350" s="211" t="s">
        <v>1863</v>
      </c>
      <c r="J350" s="212" t="s">
        <v>552</v>
      </c>
      <c r="K350" s="211" t="s">
        <v>288</v>
      </c>
      <c r="L350" s="211" t="s">
        <v>1004</v>
      </c>
      <c r="AD350" s="213"/>
    </row>
    <row r="351" spans="1:30" s="211" customFormat="1" x14ac:dyDescent="0.25">
      <c r="A351" s="211" t="s">
        <v>129</v>
      </c>
      <c r="B351" s="211">
        <v>3791</v>
      </c>
      <c r="C351" s="211" t="s">
        <v>237</v>
      </c>
      <c r="D351" s="211">
        <v>192000242</v>
      </c>
      <c r="E351" s="211">
        <v>1060</v>
      </c>
      <c r="F351" s="211">
        <v>1274</v>
      </c>
      <c r="G351" s="211">
        <v>1004</v>
      </c>
      <c r="I351" s="211" t="s">
        <v>1864</v>
      </c>
      <c r="J351" s="212" t="s">
        <v>552</v>
      </c>
      <c r="K351" s="211" t="s">
        <v>553</v>
      </c>
      <c r="L351" s="211" t="s">
        <v>1014</v>
      </c>
      <c r="AD351" s="213"/>
    </row>
    <row r="352" spans="1:30" s="211" customFormat="1" x14ac:dyDescent="0.25">
      <c r="A352" s="211" t="s">
        <v>129</v>
      </c>
      <c r="B352" s="211">
        <v>3791</v>
      </c>
      <c r="C352" s="211" t="s">
        <v>237</v>
      </c>
      <c r="D352" s="211">
        <v>192000247</v>
      </c>
      <c r="E352" s="211">
        <v>1060</v>
      </c>
      <c r="F352" s="211">
        <v>1274</v>
      </c>
      <c r="G352" s="211">
        <v>1004</v>
      </c>
      <c r="I352" s="211" t="s">
        <v>1865</v>
      </c>
      <c r="J352" s="212" t="s">
        <v>552</v>
      </c>
      <c r="K352" s="211" t="s">
        <v>553</v>
      </c>
      <c r="L352" s="211" t="s">
        <v>1015</v>
      </c>
      <c r="AD352" s="213"/>
    </row>
    <row r="353" spans="1:30" s="211" customFormat="1" x14ac:dyDescent="0.25">
      <c r="A353" s="211" t="s">
        <v>129</v>
      </c>
      <c r="B353" s="211">
        <v>3791</v>
      </c>
      <c r="C353" s="211" t="s">
        <v>237</v>
      </c>
      <c r="D353" s="211">
        <v>192000248</v>
      </c>
      <c r="E353" s="211">
        <v>1060</v>
      </c>
      <c r="F353" s="211">
        <v>1274</v>
      </c>
      <c r="G353" s="211">
        <v>1004</v>
      </c>
      <c r="I353" s="211" t="s">
        <v>1866</v>
      </c>
      <c r="J353" s="212" t="s">
        <v>552</v>
      </c>
      <c r="K353" s="211" t="s">
        <v>288</v>
      </c>
      <c r="L353" s="211" t="s">
        <v>1005</v>
      </c>
      <c r="AD353" s="213"/>
    </row>
    <row r="354" spans="1:30" s="211" customFormat="1" x14ac:dyDescent="0.25">
      <c r="A354" s="211" t="s">
        <v>129</v>
      </c>
      <c r="B354" s="211">
        <v>3791</v>
      </c>
      <c r="C354" s="211" t="s">
        <v>237</v>
      </c>
      <c r="D354" s="211">
        <v>192000264</v>
      </c>
      <c r="E354" s="211">
        <v>1060</v>
      </c>
      <c r="F354" s="211">
        <v>1271</v>
      </c>
      <c r="G354" s="211">
        <v>1004</v>
      </c>
      <c r="I354" s="211" t="s">
        <v>1867</v>
      </c>
      <c r="J354" s="212" t="s">
        <v>552</v>
      </c>
      <c r="K354" s="211" t="s">
        <v>288</v>
      </c>
      <c r="L354" s="211" t="s">
        <v>1006</v>
      </c>
      <c r="AD354" s="213"/>
    </row>
    <row r="355" spans="1:30" s="211" customFormat="1" x14ac:dyDescent="0.25">
      <c r="A355" s="211" t="s">
        <v>129</v>
      </c>
      <c r="B355" s="211">
        <v>3791</v>
      </c>
      <c r="C355" s="211" t="s">
        <v>237</v>
      </c>
      <c r="D355" s="211">
        <v>192000266</v>
      </c>
      <c r="E355" s="211">
        <v>1060</v>
      </c>
      <c r="F355" s="211">
        <v>1271</v>
      </c>
      <c r="G355" s="211">
        <v>1004</v>
      </c>
      <c r="I355" s="211" t="s">
        <v>1868</v>
      </c>
      <c r="J355" s="212" t="s">
        <v>552</v>
      </c>
      <c r="K355" s="211" t="s">
        <v>288</v>
      </c>
      <c r="L355" s="211" t="s">
        <v>1007</v>
      </c>
      <c r="AD355" s="213"/>
    </row>
    <row r="356" spans="1:30" s="211" customFormat="1" x14ac:dyDescent="0.25">
      <c r="A356" s="211" t="s">
        <v>129</v>
      </c>
      <c r="B356" s="211">
        <v>3791</v>
      </c>
      <c r="C356" s="211" t="s">
        <v>237</v>
      </c>
      <c r="D356" s="211">
        <v>192000276</v>
      </c>
      <c r="E356" s="211">
        <v>1060</v>
      </c>
      <c r="F356" s="211">
        <v>1271</v>
      </c>
      <c r="G356" s="211">
        <v>1004</v>
      </c>
      <c r="I356" s="211" t="s">
        <v>1869</v>
      </c>
      <c r="J356" s="212" t="s">
        <v>552</v>
      </c>
      <c r="K356" s="211" t="s">
        <v>288</v>
      </c>
      <c r="L356" s="211" t="s">
        <v>1008</v>
      </c>
      <c r="AD356" s="213"/>
    </row>
    <row r="357" spans="1:30" s="211" customFormat="1" x14ac:dyDescent="0.25">
      <c r="A357" s="211" t="s">
        <v>129</v>
      </c>
      <c r="B357" s="211">
        <v>3791</v>
      </c>
      <c r="C357" s="211" t="s">
        <v>237</v>
      </c>
      <c r="D357" s="211">
        <v>192000279</v>
      </c>
      <c r="E357" s="211">
        <v>1060</v>
      </c>
      <c r="F357" s="211">
        <v>1271</v>
      </c>
      <c r="G357" s="211">
        <v>1004</v>
      </c>
      <c r="I357" s="211" t="s">
        <v>1870</v>
      </c>
      <c r="J357" s="212" t="s">
        <v>552</v>
      </c>
      <c r="K357" s="211" t="s">
        <v>288</v>
      </c>
      <c r="L357" s="211" t="s">
        <v>1009</v>
      </c>
      <c r="AD357" s="213"/>
    </row>
    <row r="358" spans="1:30" s="211" customFormat="1" x14ac:dyDescent="0.25">
      <c r="A358" s="211" t="s">
        <v>129</v>
      </c>
      <c r="B358" s="211">
        <v>3791</v>
      </c>
      <c r="C358" s="211" t="s">
        <v>237</v>
      </c>
      <c r="D358" s="211">
        <v>192000285</v>
      </c>
      <c r="E358" s="211">
        <v>1060</v>
      </c>
      <c r="F358" s="211">
        <v>1274</v>
      </c>
      <c r="G358" s="211">
        <v>1004</v>
      </c>
      <c r="I358" s="211" t="s">
        <v>1871</v>
      </c>
      <c r="J358" s="212" t="s">
        <v>552</v>
      </c>
      <c r="K358" s="211" t="s">
        <v>288</v>
      </c>
      <c r="L358" s="211" t="s">
        <v>1010</v>
      </c>
      <c r="AD358" s="213"/>
    </row>
    <row r="359" spans="1:30" s="211" customFormat="1" x14ac:dyDescent="0.25">
      <c r="A359" s="211" t="s">
        <v>129</v>
      </c>
      <c r="B359" s="211">
        <v>3791</v>
      </c>
      <c r="C359" s="211" t="s">
        <v>237</v>
      </c>
      <c r="D359" s="211">
        <v>192000288</v>
      </c>
      <c r="E359" s="211">
        <v>1060</v>
      </c>
      <c r="F359" s="211">
        <v>1271</v>
      </c>
      <c r="G359" s="211">
        <v>1004</v>
      </c>
      <c r="I359" s="211" t="s">
        <v>1872</v>
      </c>
      <c r="J359" s="212" t="s">
        <v>552</v>
      </c>
      <c r="K359" s="211" t="s">
        <v>288</v>
      </c>
      <c r="L359" s="211" t="s">
        <v>1011</v>
      </c>
      <c r="AD359" s="213"/>
    </row>
    <row r="360" spans="1:30" s="211" customFormat="1" x14ac:dyDescent="0.25">
      <c r="A360" s="211" t="s">
        <v>129</v>
      </c>
      <c r="B360" s="211">
        <v>3791</v>
      </c>
      <c r="C360" s="211" t="s">
        <v>237</v>
      </c>
      <c r="D360" s="211">
        <v>192000769</v>
      </c>
      <c r="E360" s="211">
        <v>1060</v>
      </c>
      <c r="F360" s="211">
        <v>1274</v>
      </c>
      <c r="G360" s="211">
        <v>1004</v>
      </c>
      <c r="I360" s="211" t="s">
        <v>1873</v>
      </c>
      <c r="J360" s="212" t="s">
        <v>552</v>
      </c>
      <c r="K360" s="211" t="s">
        <v>288</v>
      </c>
      <c r="L360" s="211" t="s">
        <v>1022</v>
      </c>
      <c r="AD360" s="213"/>
    </row>
    <row r="361" spans="1:30" s="211" customFormat="1" x14ac:dyDescent="0.25">
      <c r="A361" s="211" t="s">
        <v>129</v>
      </c>
      <c r="B361" s="211">
        <v>3791</v>
      </c>
      <c r="C361" s="211" t="s">
        <v>237</v>
      </c>
      <c r="D361" s="211">
        <v>192000950</v>
      </c>
      <c r="E361" s="211">
        <v>1060</v>
      </c>
      <c r="F361" s="211">
        <v>1274</v>
      </c>
      <c r="G361" s="211">
        <v>1004</v>
      </c>
      <c r="I361" s="211" t="s">
        <v>1874</v>
      </c>
      <c r="J361" s="212" t="s">
        <v>552</v>
      </c>
      <c r="K361" s="211" t="s">
        <v>288</v>
      </c>
      <c r="L361" s="211" t="s">
        <v>1023</v>
      </c>
      <c r="AD361" s="213"/>
    </row>
    <row r="362" spans="1:30" s="211" customFormat="1" x14ac:dyDescent="0.25">
      <c r="A362" s="211" t="s">
        <v>129</v>
      </c>
      <c r="B362" s="211">
        <v>3791</v>
      </c>
      <c r="C362" s="211" t="s">
        <v>237</v>
      </c>
      <c r="D362" s="211">
        <v>192000998</v>
      </c>
      <c r="E362" s="211">
        <v>1060</v>
      </c>
      <c r="F362" s="211">
        <v>1274</v>
      </c>
      <c r="G362" s="211">
        <v>1004</v>
      </c>
      <c r="I362" s="211" t="s">
        <v>1875</v>
      </c>
      <c r="J362" s="212" t="s">
        <v>552</v>
      </c>
      <c r="K362" s="211" t="s">
        <v>288</v>
      </c>
      <c r="L362" s="211" t="s">
        <v>1024</v>
      </c>
      <c r="AD362" s="213"/>
    </row>
    <row r="363" spans="1:30" s="211" customFormat="1" x14ac:dyDescent="0.25">
      <c r="A363" s="211" t="s">
        <v>129</v>
      </c>
      <c r="B363" s="211">
        <v>3791</v>
      </c>
      <c r="C363" s="211" t="s">
        <v>237</v>
      </c>
      <c r="D363" s="211">
        <v>192000999</v>
      </c>
      <c r="E363" s="211">
        <v>1060</v>
      </c>
      <c r="F363" s="211">
        <v>1274</v>
      </c>
      <c r="G363" s="211">
        <v>1004</v>
      </c>
      <c r="I363" s="211" t="s">
        <v>1876</v>
      </c>
      <c r="J363" s="212" t="s">
        <v>552</v>
      </c>
      <c r="K363" s="211" t="s">
        <v>288</v>
      </c>
      <c r="L363" s="211" t="s">
        <v>1025</v>
      </c>
      <c r="AD363" s="213"/>
    </row>
    <row r="364" spans="1:30" s="211" customFormat="1" x14ac:dyDescent="0.25">
      <c r="A364" s="211" t="s">
        <v>129</v>
      </c>
      <c r="B364" s="211">
        <v>3791</v>
      </c>
      <c r="C364" s="211" t="s">
        <v>237</v>
      </c>
      <c r="D364" s="211">
        <v>192001005</v>
      </c>
      <c r="E364" s="211">
        <v>1060</v>
      </c>
      <c r="F364" s="211">
        <v>1274</v>
      </c>
      <c r="G364" s="211">
        <v>1004</v>
      </c>
      <c r="I364" s="211" t="s">
        <v>1877</v>
      </c>
      <c r="J364" s="212" t="s">
        <v>552</v>
      </c>
      <c r="K364" s="211" t="s">
        <v>288</v>
      </c>
      <c r="L364" s="211" t="s">
        <v>1026</v>
      </c>
      <c r="AD364" s="213"/>
    </row>
    <row r="365" spans="1:30" s="211" customFormat="1" x14ac:dyDescent="0.25">
      <c r="A365" s="211" t="s">
        <v>129</v>
      </c>
      <c r="B365" s="211">
        <v>3791</v>
      </c>
      <c r="C365" s="211" t="s">
        <v>237</v>
      </c>
      <c r="D365" s="211">
        <v>192001014</v>
      </c>
      <c r="E365" s="211">
        <v>1060</v>
      </c>
      <c r="F365" s="211">
        <v>1274</v>
      </c>
      <c r="G365" s="211">
        <v>1004</v>
      </c>
      <c r="I365" s="211" t="s">
        <v>1878</v>
      </c>
      <c r="J365" s="212" t="s">
        <v>552</v>
      </c>
      <c r="K365" s="211" t="s">
        <v>288</v>
      </c>
      <c r="L365" s="211" t="s">
        <v>1027</v>
      </c>
      <c r="AD365" s="213"/>
    </row>
    <row r="366" spans="1:30" s="211" customFormat="1" x14ac:dyDescent="0.25">
      <c r="A366" s="211" t="s">
        <v>129</v>
      </c>
      <c r="B366" s="211">
        <v>3791</v>
      </c>
      <c r="C366" s="211" t="s">
        <v>237</v>
      </c>
      <c r="D366" s="211">
        <v>192001016</v>
      </c>
      <c r="E366" s="211">
        <v>1060</v>
      </c>
      <c r="F366" s="211">
        <v>1252</v>
      </c>
      <c r="G366" s="211">
        <v>1004</v>
      </c>
      <c r="I366" s="211" t="s">
        <v>1879</v>
      </c>
      <c r="J366" s="212" t="s">
        <v>552</v>
      </c>
      <c r="K366" s="211" t="s">
        <v>288</v>
      </c>
      <c r="L366" s="211" t="s">
        <v>1028</v>
      </c>
      <c r="AD366" s="213"/>
    </row>
    <row r="367" spans="1:30" s="211" customFormat="1" x14ac:dyDescent="0.25">
      <c r="A367" s="211" t="s">
        <v>129</v>
      </c>
      <c r="B367" s="211">
        <v>3792</v>
      </c>
      <c r="C367" s="211" t="s">
        <v>238</v>
      </c>
      <c r="D367" s="211">
        <v>1190838</v>
      </c>
      <c r="E367" s="211">
        <v>1020</v>
      </c>
      <c r="F367" s="211">
        <v>1121</v>
      </c>
      <c r="G367" s="211">
        <v>1004</v>
      </c>
      <c r="I367" s="211" t="s">
        <v>1880</v>
      </c>
      <c r="J367" s="212" t="s">
        <v>552</v>
      </c>
      <c r="K367" s="211" t="s">
        <v>288</v>
      </c>
      <c r="L367" s="211" t="s">
        <v>1364</v>
      </c>
      <c r="AD367" s="213"/>
    </row>
    <row r="368" spans="1:30" s="211" customFormat="1" x14ac:dyDescent="0.25">
      <c r="A368" s="211" t="s">
        <v>129</v>
      </c>
      <c r="B368" s="211">
        <v>3792</v>
      </c>
      <c r="C368" s="211" t="s">
        <v>238</v>
      </c>
      <c r="D368" s="211">
        <v>1191261</v>
      </c>
      <c r="E368" s="211">
        <v>1020</v>
      </c>
      <c r="F368" s="211">
        <v>1122</v>
      </c>
      <c r="G368" s="211">
        <v>1004</v>
      </c>
      <c r="I368" s="211" t="s">
        <v>1881</v>
      </c>
      <c r="J368" s="212" t="s">
        <v>552</v>
      </c>
      <c r="K368" s="211" t="s">
        <v>553</v>
      </c>
      <c r="L368" s="211" t="s">
        <v>979</v>
      </c>
      <c r="AD368" s="213"/>
    </row>
    <row r="369" spans="1:30" s="211" customFormat="1" x14ac:dyDescent="0.25">
      <c r="A369" s="211" t="s">
        <v>129</v>
      </c>
      <c r="B369" s="211">
        <v>3792</v>
      </c>
      <c r="C369" s="211" t="s">
        <v>238</v>
      </c>
      <c r="D369" s="211">
        <v>1191322</v>
      </c>
      <c r="E369" s="211">
        <v>1040</v>
      </c>
      <c r="F369" s="211">
        <v>1122</v>
      </c>
      <c r="G369" s="211">
        <v>1004</v>
      </c>
      <c r="I369" s="211" t="s">
        <v>1882</v>
      </c>
      <c r="J369" s="212" t="s">
        <v>552</v>
      </c>
      <c r="K369" s="211" t="s">
        <v>290</v>
      </c>
      <c r="L369" s="211" t="s">
        <v>1209</v>
      </c>
      <c r="AD369" s="213"/>
    </row>
    <row r="370" spans="1:30" s="211" customFormat="1" x14ac:dyDescent="0.25">
      <c r="A370" s="211" t="s">
        <v>129</v>
      </c>
      <c r="B370" s="211">
        <v>3792</v>
      </c>
      <c r="C370" s="211" t="s">
        <v>238</v>
      </c>
      <c r="D370" s="211">
        <v>1191355</v>
      </c>
      <c r="E370" s="211">
        <v>1020</v>
      </c>
      <c r="F370" s="211">
        <v>1110</v>
      </c>
      <c r="G370" s="211">
        <v>1004</v>
      </c>
      <c r="I370" s="211" t="s">
        <v>1883</v>
      </c>
      <c r="J370" s="212" t="s">
        <v>552</v>
      </c>
      <c r="K370" s="211" t="s">
        <v>553</v>
      </c>
      <c r="L370" s="211" t="s">
        <v>980</v>
      </c>
      <c r="AD370" s="213"/>
    </row>
    <row r="371" spans="1:30" s="211" customFormat="1" x14ac:dyDescent="0.25">
      <c r="A371" s="211" t="s">
        <v>129</v>
      </c>
      <c r="B371" s="211">
        <v>3792</v>
      </c>
      <c r="C371" s="211" t="s">
        <v>238</v>
      </c>
      <c r="D371" s="211">
        <v>1191474</v>
      </c>
      <c r="E371" s="211">
        <v>1020</v>
      </c>
      <c r="F371" s="211">
        <v>1121</v>
      </c>
      <c r="G371" s="211">
        <v>1004</v>
      </c>
      <c r="I371" s="211" t="s">
        <v>1884</v>
      </c>
      <c r="J371" s="212" t="s">
        <v>552</v>
      </c>
      <c r="K371" s="211" t="s">
        <v>553</v>
      </c>
      <c r="L371" s="211" t="s">
        <v>981</v>
      </c>
      <c r="AD371" s="213"/>
    </row>
    <row r="372" spans="1:30" s="211" customFormat="1" x14ac:dyDescent="0.25">
      <c r="A372" s="211" t="s">
        <v>129</v>
      </c>
      <c r="B372" s="211">
        <v>3792</v>
      </c>
      <c r="C372" s="211" t="s">
        <v>238</v>
      </c>
      <c r="D372" s="211">
        <v>9028493</v>
      </c>
      <c r="E372" s="211">
        <v>1060</v>
      </c>
      <c r="G372" s="211">
        <v>1004</v>
      </c>
      <c r="I372" s="211" t="s">
        <v>1885</v>
      </c>
      <c r="J372" s="212" t="s">
        <v>552</v>
      </c>
      <c r="K372" s="211" t="s">
        <v>288</v>
      </c>
      <c r="L372" s="211" t="s">
        <v>1119</v>
      </c>
      <c r="AD372" s="213"/>
    </row>
    <row r="373" spans="1:30" s="211" customFormat="1" x14ac:dyDescent="0.25">
      <c r="A373" s="211" t="s">
        <v>129</v>
      </c>
      <c r="B373" s="211">
        <v>3792</v>
      </c>
      <c r="C373" s="211" t="s">
        <v>238</v>
      </c>
      <c r="D373" s="211">
        <v>11524916</v>
      </c>
      <c r="E373" s="211">
        <v>1020</v>
      </c>
      <c r="F373" s="211">
        <v>1110</v>
      </c>
      <c r="G373" s="211">
        <v>1004</v>
      </c>
      <c r="I373" s="211" t="s">
        <v>1886</v>
      </c>
      <c r="J373" s="212" t="s">
        <v>552</v>
      </c>
      <c r="K373" s="211" t="s">
        <v>553</v>
      </c>
      <c r="L373" s="211" t="s">
        <v>982</v>
      </c>
      <c r="AD373" s="213"/>
    </row>
    <row r="374" spans="1:30" s="211" customFormat="1" x14ac:dyDescent="0.25">
      <c r="A374" s="211" t="s">
        <v>129</v>
      </c>
      <c r="B374" s="211">
        <v>3792</v>
      </c>
      <c r="C374" s="211" t="s">
        <v>238</v>
      </c>
      <c r="D374" s="211">
        <v>190103826</v>
      </c>
      <c r="E374" s="211">
        <v>1060</v>
      </c>
      <c r="G374" s="211">
        <v>1004</v>
      </c>
      <c r="I374" s="211" t="s">
        <v>1887</v>
      </c>
      <c r="J374" s="212" t="s">
        <v>552</v>
      </c>
      <c r="K374" s="211" t="s">
        <v>288</v>
      </c>
      <c r="L374" s="211" t="s">
        <v>1139</v>
      </c>
      <c r="AD374" s="213"/>
    </row>
    <row r="375" spans="1:30" s="211" customFormat="1" x14ac:dyDescent="0.25">
      <c r="A375" s="211" t="s">
        <v>129</v>
      </c>
      <c r="B375" s="211">
        <v>3792</v>
      </c>
      <c r="C375" s="211" t="s">
        <v>238</v>
      </c>
      <c r="D375" s="211">
        <v>190209645</v>
      </c>
      <c r="E375" s="211">
        <v>1020</v>
      </c>
      <c r="F375" s="211">
        <v>1110</v>
      </c>
      <c r="G375" s="211">
        <v>1004</v>
      </c>
      <c r="I375" s="211" t="s">
        <v>1888</v>
      </c>
      <c r="J375" s="212" t="s">
        <v>552</v>
      </c>
      <c r="K375" s="211" t="s">
        <v>553</v>
      </c>
      <c r="L375" s="211" t="s">
        <v>1123</v>
      </c>
      <c r="AD375" s="213"/>
    </row>
    <row r="376" spans="1:30" s="211" customFormat="1" x14ac:dyDescent="0.25">
      <c r="A376" s="211" t="s">
        <v>129</v>
      </c>
      <c r="B376" s="211">
        <v>3792</v>
      </c>
      <c r="C376" s="211" t="s">
        <v>238</v>
      </c>
      <c r="D376" s="211">
        <v>191122431</v>
      </c>
      <c r="E376" s="211">
        <v>1020</v>
      </c>
      <c r="F376" s="211">
        <v>1121</v>
      </c>
      <c r="G376" s="211">
        <v>1004</v>
      </c>
      <c r="I376" s="211" t="s">
        <v>1889</v>
      </c>
      <c r="J376" s="212" t="s">
        <v>552</v>
      </c>
      <c r="K376" s="211" t="s">
        <v>553</v>
      </c>
      <c r="L376" s="211" t="s">
        <v>983</v>
      </c>
      <c r="AD376" s="213"/>
    </row>
    <row r="377" spans="1:30" s="211" customFormat="1" x14ac:dyDescent="0.25">
      <c r="A377" s="211" t="s">
        <v>129</v>
      </c>
      <c r="B377" s="211">
        <v>3792</v>
      </c>
      <c r="C377" s="211" t="s">
        <v>238</v>
      </c>
      <c r="D377" s="211">
        <v>191628013</v>
      </c>
      <c r="E377" s="211">
        <v>1060</v>
      </c>
      <c r="F377" s="211">
        <v>1271</v>
      </c>
      <c r="G377" s="211">
        <v>1004</v>
      </c>
      <c r="I377" s="211" t="s">
        <v>1890</v>
      </c>
      <c r="J377" s="212" t="s">
        <v>552</v>
      </c>
      <c r="K377" s="211" t="s">
        <v>553</v>
      </c>
      <c r="L377" s="211" t="s">
        <v>984</v>
      </c>
      <c r="AD377" s="213"/>
    </row>
    <row r="378" spans="1:30" s="211" customFormat="1" x14ac:dyDescent="0.25">
      <c r="A378" s="211" t="s">
        <v>129</v>
      </c>
      <c r="B378" s="211">
        <v>3792</v>
      </c>
      <c r="C378" s="211" t="s">
        <v>238</v>
      </c>
      <c r="D378" s="211">
        <v>191692131</v>
      </c>
      <c r="E378" s="211">
        <v>1020</v>
      </c>
      <c r="F378" s="211">
        <v>1121</v>
      </c>
      <c r="G378" s="211">
        <v>1004</v>
      </c>
      <c r="I378" s="211" t="s">
        <v>1891</v>
      </c>
      <c r="J378" s="212" t="s">
        <v>552</v>
      </c>
      <c r="K378" s="211" t="s">
        <v>288</v>
      </c>
      <c r="L378" s="211" t="s">
        <v>971</v>
      </c>
      <c r="AD378" s="213"/>
    </row>
    <row r="379" spans="1:30" s="211" customFormat="1" x14ac:dyDescent="0.25">
      <c r="A379" s="211" t="s">
        <v>129</v>
      </c>
      <c r="B379" s="211">
        <v>3792</v>
      </c>
      <c r="C379" s="211" t="s">
        <v>238</v>
      </c>
      <c r="D379" s="211">
        <v>191714039</v>
      </c>
      <c r="E379" s="211">
        <v>1020</v>
      </c>
      <c r="F379" s="211">
        <v>1110</v>
      </c>
      <c r="G379" s="211">
        <v>1004</v>
      </c>
      <c r="I379" s="211" t="s">
        <v>1892</v>
      </c>
      <c r="J379" s="212" t="s">
        <v>552</v>
      </c>
      <c r="K379" s="211" t="s">
        <v>288</v>
      </c>
      <c r="L379" s="211" t="s">
        <v>972</v>
      </c>
      <c r="AD379" s="213"/>
    </row>
    <row r="380" spans="1:30" s="211" customFormat="1" x14ac:dyDescent="0.25">
      <c r="A380" s="211" t="s">
        <v>129</v>
      </c>
      <c r="B380" s="211">
        <v>3792</v>
      </c>
      <c r="C380" s="211" t="s">
        <v>238</v>
      </c>
      <c r="D380" s="211">
        <v>191714396</v>
      </c>
      <c r="E380" s="211">
        <v>1020</v>
      </c>
      <c r="F380" s="211">
        <v>1110</v>
      </c>
      <c r="G380" s="211">
        <v>1004</v>
      </c>
      <c r="I380" s="211" t="s">
        <v>1893</v>
      </c>
      <c r="J380" s="212" t="s">
        <v>552</v>
      </c>
      <c r="K380" s="211" t="s">
        <v>553</v>
      </c>
      <c r="L380" s="211" t="s">
        <v>985</v>
      </c>
      <c r="AD380" s="213"/>
    </row>
    <row r="381" spans="1:30" s="211" customFormat="1" x14ac:dyDescent="0.25">
      <c r="A381" s="211" t="s">
        <v>129</v>
      </c>
      <c r="B381" s="211">
        <v>3792</v>
      </c>
      <c r="C381" s="211" t="s">
        <v>238</v>
      </c>
      <c r="D381" s="211">
        <v>192012007</v>
      </c>
      <c r="E381" s="211">
        <v>1020</v>
      </c>
      <c r="F381" s="211">
        <v>1122</v>
      </c>
      <c r="G381" s="211">
        <v>1004</v>
      </c>
      <c r="I381" s="211" t="s">
        <v>1894</v>
      </c>
      <c r="J381" s="212" t="s">
        <v>552</v>
      </c>
      <c r="K381" s="211" t="s">
        <v>290</v>
      </c>
      <c r="L381" s="211" t="s">
        <v>1209</v>
      </c>
      <c r="AD381" s="213"/>
    </row>
    <row r="382" spans="1:30" s="211" customFormat="1" x14ac:dyDescent="0.25">
      <c r="A382" s="211" t="s">
        <v>129</v>
      </c>
      <c r="B382" s="211">
        <v>3792</v>
      </c>
      <c r="C382" s="211" t="s">
        <v>238</v>
      </c>
      <c r="D382" s="211">
        <v>192029106</v>
      </c>
      <c r="E382" s="211">
        <v>1020</v>
      </c>
      <c r="F382" s="211">
        <v>1110</v>
      </c>
      <c r="G382" s="211">
        <v>1004</v>
      </c>
      <c r="I382" s="211" t="s">
        <v>1895</v>
      </c>
      <c r="J382" s="212" t="s">
        <v>552</v>
      </c>
      <c r="K382" s="211" t="s">
        <v>288</v>
      </c>
      <c r="L382" s="211" t="s">
        <v>1322</v>
      </c>
      <c r="AD382" s="213"/>
    </row>
    <row r="383" spans="1:30" s="211" customFormat="1" x14ac:dyDescent="0.25">
      <c r="A383" s="211" t="s">
        <v>129</v>
      </c>
      <c r="B383" s="211">
        <v>3804</v>
      </c>
      <c r="C383" s="211" t="s">
        <v>239</v>
      </c>
      <c r="D383" s="211">
        <v>191678814</v>
      </c>
      <c r="E383" s="211">
        <v>1020</v>
      </c>
      <c r="F383" s="211">
        <v>1110</v>
      </c>
      <c r="G383" s="211">
        <v>1004</v>
      </c>
      <c r="I383" s="211" t="s">
        <v>1896</v>
      </c>
      <c r="J383" s="212" t="s">
        <v>552</v>
      </c>
      <c r="K383" s="211" t="s">
        <v>553</v>
      </c>
      <c r="L383" s="211" t="s">
        <v>1304</v>
      </c>
      <c r="AD383" s="213"/>
    </row>
    <row r="384" spans="1:30" s="211" customFormat="1" x14ac:dyDescent="0.25">
      <c r="A384" s="211" t="s">
        <v>129</v>
      </c>
      <c r="B384" s="211">
        <v>3805</v>
      </c>
      <c r="C384" s="211" t="s">
        <v>240</v>
      </c>
      <c r="D384" s="211">
        <v>192051742</v>
      </c>
      <c r="E384" s="211">
        <v>1060</v>
      </c>
      <c r="F384" s="211">
        <v>1274</v>
      </c>
      <c r="G384" s="211">
        <v>1004</v>
      </c>
      <c r="I384" s="211" t="s">
        <v>1897</v>
      </c>
      <c r="J384" s="212" t="s">
        <v>552</v>
      </c>
      <c r="K384" s="211" t="s">
        <v>553</v>
      </c>
      <c r="L384" s="211" t="s">
        <v>1472</v>
      </c>
      <c r="AD384" s="213"/>
    </row>
    <row r="385" spans="1:30" s="211" customFormat="1" x14ac:dyDescent="0.25">
      <c r="A385" s="211" t="s">
        <v>129</v>
      </c>
      <c r="B385" s="211">
        <v>3808</v>
      </c>
      <c r="C385" s="211" t="s">
        <v>241</v>
      </c>
      <c r="D385" s="211">
        <v>192030795</v>
      </c>
      <c r="E385" s="211">
        <v>1060</v>
      </c>
      <c r="F385" s="211">
        <v>1274</v>
      </c>
      <c r="G385" s="211">
        <v>1004</v>
      </c>
      <c r="I385" s="211" t="s">
        <v>1898</v>
      </c>
      <c r="J385" s="212" t="s">
        <v>552</v>
      </c>
      <c r="K385" s="211" t="s">
        <v>288</v>
      </c>
      <c r="L385" s="211" t="s">
        <v>1241</v>
      </c>
      <c r="AD385" s="213"/>
    </row>
    <row r="386" spans="1:30" s="211" customFormat="1" x14ac:dyDescent="0.25">
      <c r="A386" s="211" t="s">
        <v>129</v>
      </c>
      <c r="B386" s="211">
        <v>3821</v>
      </c>
      <c r="C386" s="211" t="s">
        <v>243</v>
      </c>
      <c r="D386" s="211">
        <v>191723253</v>
      </c>
      <c r="E386" s="211">
        <v>1060</v>
      </c>
      <c r="F386" s="211">
        <v>1230</v>
      </c>
      <c r="G386" s="211">
        <v>1004</v>
      </c>
      <c r="I386" s="211" t="s">
        <v>1899</v>
      </c>
      <c r="J386" s="212" t="s">
        <v>552</v>
      </c>
      <c r="K386" s="211" t="s">
        <v>290</v>
      </c>
      <c r="L386" s="211" t="s">
        <v>1097</v>
      </c>
      <c r="AD386" s="213"/>
    </row>
    <row r="387" spans="1:30" s="211" customFormat="1" x14ac:dyDescent="0.25">
      <c r="A387" s="211" t="s">
        <v>129</v>
      </c>
      <c r="B387" s="211">
        <v>3821</v>
      </c>
      <c r="C387" s="211" t="s">
        <v>243</v>
      </c>
      <c r="D387" s="211">
        <v>191732651</v>
      </c>
      <c r="E387" s="211">
        <v>1060</v>
      </c>
      <c r="F387" s="211">
        <v>1261</v>
      </c>
      <c r="G387" s="211">
        <v>1004</v>
      </c>
      <c r="I387" s="211" t="s">
        <v>1900</v>
      </c>
      <c r="J387" s="212" t="s">
        <v>552</v>
      </c>
      <c r="K387" s="211" t="s">
        <v>288</v>
      </c>
      <c r="L387" s="211" t="s">
        <v>1074</v>
      </c>
      <c r="AD387" s="213"/>
    </row>
    <row r="388" spans="1:30" s="211" customFormat="1" x14ac:dyDescent="0.25">
      <c r="A388" s="211" t="s">
        <v>129</v>
      </c>
      <c r="B388" s="211">
        <v>3821</v>
      </c>
      <c r="C388" s="211" t="s">
        <v>243</v>
      </c>
      <c r="D388" s="211">
        <v>191732784</v>
      </c>
      <c r="E388" s="211">
        <v>1060</v>
      </c>
      <c r="F388" s="211">
        <v>1261</v>
      </c>
      <c r="G388" s="211">
        <v>1004</v>
      </c>
      <c r="I388" s="211" t="s">
        <v>1901</v>
      </c>
      <c r="J388" s="212" t="s">
        <v>552</v>
      </c>
      <c r="K388" s="211" t="s">
        <v>288</v>
      </c>
      <c r="L388" s="211" t="s">
        <v>1075</v>
      </c>
      <c r="AD388" s="213"/>
    </row>
    <row r="389" spans="1:30" s="211" customFormat="1" x14ac:dyDescent="0.25">
      <c r="A389" s="211" t="s">
        <v>129</v>
      </c>
      <c r="B389" s="211">
        <v>3821</v>
      </c>
      <c r="C389" s="211" t="s">
        <v>243</v>
      </c>
      <c r="D389" s="211">
        <v>191749951</v>
      </c>
      <c r="E389" s="211">
        <v>1060</v>
      </c>
      <c r="F389" s="211">
        <v>1230</v>
      </c>
      <c r="G389" s="211">
        <v>1004</v>
      </c>
      <c r="I389" s="211" t="s">
        <v>1902</v>
      </c>
      <c r="J389" s="212" t="s">
        <v>552</v>
      </c>
      <c r="K389" s="211" t="s">
        <v>290</v>
      </c>
      <c r="L389" s="211" t="s">
        <v>1096</v>
      </c>
      <c r="AD389" s="213"/>
    </row>
    <row r="390" spans="1:30" s="211" customFormat="1" x14ac:dyDescent="0.25">
      <c r="A390" s="211" t="s">
        <v>129</v>
      </c>
      <c r="B390" s="211">
        <v>3821</v>
      </c>
      <c r="C390" s="211" t="s">
        <v>243</v>
      </c>
      <c r="D390" s="211">
        <v>192042501</v>
      </c>
      <c r="E390" s="211">
        <v>1040</v>
      </c>
      <c r="F390" s="211">
        <v>1212</v>
      </c>
      <c r="G390" s="211">
        <v>1004</v>
      </c>
      <c r="I390" s="211" t="s">
        <v>1903</v>
      </c>
      <c r="J390" s="212" t="s">
        <v>552</v>
      </c>
      <c r="K390" s="211" t="s">
        <v>288</v>
      </c>
      <c r="L390" s="211" t="s">
        <v>1357</v>
      </c>
      <c r="AD390" s="213"/>
    </row>
    <row r="391" spans="1:30" s="211" customFormat="1" x14ac:dyDescent="0.25">
      <c r="A391" s="211" t="s">
        <v>129</v>
      </c>
      <c r="B391" s="211">
        <v>3823</v>
      </c>
      <c r="C391" s="211" t="s">
        <v>245</v>
      </c>
      <c r="D391" s="211">
        <v>502309985</v>
      </c>
      <c r="E391" s="211">
        <v>1060</v>
      </c>
      <c r="F391" s="211">
        <v>1271</v>
      </c>
      <c r="G391" s="211">
        <v>1004</v>
      </c>
      <c r="I391" s="211" t="s">
        <v>1904</v>
      </c>
      <c r="J391" s="212" t="s">
        <v>552</v>
      </c>
      <c r="K391" s="211" t="s">
        <v>553</v>
      </c>
      <c r="L391" s="211" t="s">
        <v>1457</v>
      </c>
      <c r="AD391" s="213"/>
    </row>
    <row r="392" spans="1:30" s="211" customFormat="1" x14ac:dyDescent="0.25">
      <c r="A392" s="211" t="s">
        <v>129</v>
      </c>
      <c r="B392" s="211">
        <v>3823</v>
      </c>
      <c r="C392" s="211" t="s">
        <v>245</v>
      </c>
      <c r="D392" s="211">
        <v>502310298</v>
      </c>
      <c r="E392" s="211">
        <v>1060</v>
      </c>
      <c r="F392" s="211">
        <v>1271</v>
      </c>
      <c r="G392" s="211">
        <v>1004</v>
      </c>
      <c r="I392" s="211" t="s">
        <v>1905</v>
      </c>
      <c r="J392" s="212" t="s">
        <v>552</v>
      </c>
      <c r="K392" s="211" t="s">
        <v>288</v>
      </c>
      <c r="L392" s="211" t="s">
        <v>1295</v>
      </c>
      <c r="AD392" s="213"/>
    </row>
    <row r="393" spans="1:30" s="211" customFormat="1" x14ac:dyDescent="0.25">
      <c r="A393" s="211" t="s">
        <v>129</v>
      </c>
      <c r="B393" s="211">
        <v>3823</v>
      </c>
      <c r="C393" s="211" t="s">
        <v>245</v>
      </c>
      <c r="D393" s="211">
        <v>502310300</v>
      </c>
      <c r="E393" s="211">
        <v>1060</v>
      </c>
      <c r="F393" s="211">
        <v>1271</v>
      </c>
      <c r="G393" s="211">
        <v>1004</v>
      </c>
      <c r="I393" s="211" t="s">
        <v>1906</v>
      </c>
      <c r="J393" s="212" t="s">
        <v>552</v>
      </c>
      <c r="K393" s="211" t="s">
        <v>288</v>
      </c>
      <c r="L393" s="211" t="s">
        <v>1296</v>
      </c>
      <c r="AD393" s="213"/>
    </row>
    <row r="394" spans="1:30" s="211" customFormat="1" x14ac:dyDescent="0.25">
      <c r="A394" s="211" t="s">
        <v>129</v>
      </c>
      <c r="B394" s="211">
        <v>3823</v>
      </c>
      <c r="C394" s="211" t="s">
        <v>245</v>
      </c>
      <c r="D394" s="211">
        <v>502310301</v>
      </c>
      <c r="E394" s="211">
        <v>1060</v>
      </c>
      <c r="F394" s="211">
        <v>1271</v>
      </c>
      <c r="G394" s="211">
        <v>1004</v>
      </c>
      <c r="I394" s="211" t="s">
        <v>1907</v>
      </c>
      <c r="J394" s="212" t="s">
        <v>552</v>
      </c>
      <c r="K394" s="211" t="s">
        <v>288</v>
      </c>
      <c r="L394" s="211" t="s">
        <v>1297</v>
      </c>
      <c r="AD394" s="213"/>
    </row>
    <row r="395" spans="1:30" s="211" customFormat="1" x14ac:dyDescent="0.25">
      <c r="A395" s="211" t="s">
        <v>129</v>
      </c>
      <c r="B395" s="211">
        <v>3823</v>
      </c>
      <c r="C395" s="211" t="s">
        <v>245</v>
      </c>
      <c r="D395" s="211">
        <v>502310305</v>
      </c>
      <c r="E395" s="211">
        <v>1060</v>
      </c>
      <c r="F395" s="211">
        <v>1271</v>
      </c>
      <c r="G395" s="211">
        <v>1004</v>
      </c>
      <c r="I395" s="211" t="s">
        <v>1908</v>
      </c>
      <c r="J395" s="212" t="s">
        <v>552</v>
      </c>
      <c r="K395" s="211" t="s">
        <v>288</v>
      </c>
      <c r="L395" s="211" t="s">
        <v>1298</v>
      </c>
      <c r="AD395" s="213"/>
    </row>
    <row r="396" spans="1:30" s="211" customFormat="1" x14ac:dyDescent="0.25">
      <c r="A396" s="211" t="s">
        <v>129</v>
      </c>
      <c r="B396" s="211">
        <v>3823</v>
      </c>
      <c r="C396" s="211" t="s">
        <v>245</v>
      </c>
      <c r="D396" s="211">
        <v>502310328</v>
      </c>
      <c r="E396" s="211">
        <v>1060</v>
      </c>
      <c r="F396" s="211">
        <v>1271</v>
      </c>
      <c r="G396" s="211">
        <v>1004</v>
      </c>
      <c r="I396" s="211" t="s">
        <v>1909</v>
      </c>
      <c r="J396" s="212" t="s">
        <v>552</v>
      </c>
      <c r="K396" s="211" t="s">
        <v>288</v>
      </c>
      <c r="L396" s="211" t="s">
        <v>1299</v>
      </c>
      <c r="AD396" s="213"/>
    </row>
    <row r="397" spans="1:30" s="211" customFormat="1" x14ac:dyDescent="0.25">
      <c r="A397" s="211" t="s">
        <v>129</v>
      </c>
      <c r="B397" s="211">
        <v>3823</v>
      </c>
      <c r="C397" s="211" t="s">
        <v>245</v>
      </c>
      <c r="D397" s="211">
        <v>502310333</v>
      </c>
      <c r="E397" s="211">
        <v>1060</v>
      </c>
      <c r="F397" s="211">
        <v>1271</v>
      </c>
      <c r="G397" s="211">
        <v>1004</v>
      </c>
      <c r="I397" s="211" t="s">
        <v>1910</v>
      </c>
      <c r="J397" s="212" t="s">
        <v>552</v>
      </c>
      <c r="K397" s="211" t="s">
        <v>288</v>
      </c>
      <c r="L397" s="211" t="s">
        <v>1300</v>
      </c>
      <c r="AD397" s="213"/>
    </row>
    <row r="398" spans="1:30" s="211" customFormat="1" x14ac:dyDescent="0.25">
      <c r="A398" s="211" t="s">
        <v>129</v>
      </c>
      <c r="B398" s="211">
        <v>3823</v>
      </c>
      <c r="C398" s="211" t="s">
        <v>245</v>
      </c>
      <c r="D398" s="211">
        <v>502310334</v>
      </c>
      <c r="E398" s="211">
        <v>1060</v>
      </c>
      <c r="F398" s="211">
        <v>1271</v>
      </c>
      <c r="G398" s="211">
        <v>1004</v>
      </c>
      <c r="I398" s="211" t="s">
        <v>1911</v>
      </c>
      <c r="J398" s="212" t="s">
        <v>552</v>
      </c>
      <c r="K398" s="211" t="s">
        <v>288</v>
      </c>
      <c r="L398" s="211" t="s">
        <v>1301</v>
      </c>
      <c r="AD398" s="213"/>
    </row>
    <row r="399" spans="1:30" s="211" customFormat="1" x14ac:dyDescent="0.25">
      <c r="A399" s="211" t="s">
        <v>129</v>
      </c>
      <c r="B399" s="211">
        <v>3831</v>
      </c>
      <c r="C399" s="211" t="s">
        <v>246</v>
      </c>
      <c r="D399" s="211">
        <v>1197327</v>
      </c>
      <c r="E399" s="211">
        <v>1060</v>
      </c>
      <c r="G399" s="211">
        <v>1004</v>
      </c>
      <c r="I399" s="211" t="s">
        <v>1912</v>
      </c>
      <c r="J399" s="212" t="s">
        <v>552</v>
      </c>
      <c r="K399" s="211" t="s">
        <v>553</v>
      </c>
      <c r="L399" s="211" t="s">
        <v>653</v>
      </c>
      <c r="AD399" s="213"/>
    </row>
    <row r="400" spans="1:30" s="211" customFormat="1" x14ac:dyDescent="0.25">
      <c r="A400" s="211" t="s">
        <v>129</v>
      </c>
      <c r="B400" s="211">
        <v>3831</v>
      </c>
      <c r="C400" s="211" t="s">
        <v>246</v>
      </c>
      <c r="D400" s="211">
        <v>191313091</v>
      </c>
      <c r="E400" s="211">
        <v>1020</v>
      </c>
      <c r="F400" s="211">
        <v>1110</v>
      </c>
      <c r="G400" s="211">
        <v>1004</v>
      </c>
      <c r="I400" s="211" t="s">
        <v>1913</v>
      </c>
      <c r="J400" s="212" t="s">
        <v>552</v>
      </c>
      <c r="K400" s="211" t="s">
        <v>553</v>
      </c>
      <c r="L400" s="211" t="s">
        <v>654</v>
      </c>
      <c r="AD400" s="213"/>
    </row>
    <row r="401" spans="1:30" s="211" customFormat="1" x14ac:dyDescent="0.25">
      <c r="A401" s="211" t="s">
        <v>129</v>
      </c>
      <c r="B401" s="211">
        <v>3831</v>
      </c>
      <c r="C401" s="211" t="s">
        <v>246</v>
      </c>
      <c r="D401" s="211">
        <v>191715713</v>
      </c>
      <c r="E401" s="211">
        <v>1020</v>
      </c>
      <c r="F401" s="211">
        <v>1110</v>
      </c>
      <c r="G401" s="211">
        <v>1004</v>
      </c>
      <c r="I401" s="211" t="s">
        <v>1914</v>
      </c>
      <c r="J401" s="212" t="s">
        <v>552</v>
      </c>
      <c r="K401" s="211" t="s">
        <v>553</v>
      </c>
      <c r="L401" s="211" t="s">
        <v>655</v>
      </c>
      <c r="AD401" s="213"/>
    </row>
    <row r="402" spans="1:30" s="211" customFormat="1" x14ac:dyDescent="0.25">
      <c r="A402" s="211" t="s">
        <v>129</v>
      </c>
      <c r="B402" s="211">
        <v>3831</v>
      </c>
      <c r="C402" s="211" t="s">
        <v>246</v>
      </c>
      <c r="D402" s="211">
        <v>192026894</v>
      </c>
      <c r="E402" s="211">
        <v>1020</v>
      </c>
      <c r="F402" s="211">
        <v>1122</v>
      </c>
      <c r="G402" s="211">
        <v>1004</v>
      </c>
      <c r="I402" s="211" t="s">
        <v>1915</v>
      </c>
      <c r="J402" s="212" t="s">
        <v>552</v>
      </c>
      <c r="K402" s="211" t="s">
        <v>553</v>
      </c>
      <c r="L402" s="211" t="s">
        <v>1220</v>
      </c>
      <c r="AD402" s="213"/>
    </row>
    <row r="403" spans="1:30" s="211" customFormat="1" x14ac:dyDescent="0.25">
      <c r="A403" s="211" t="s">
        <v>129</v>
      </c>
      <c r="B403" s="211">
        <v>3832</v>
      </c>
      <c r="C403" s="211" t="s">
        <v>247</v>
      </c>
      <c r="D403" s="211">
        <v>1197377</v>
      </c>
      <c r="E403" s="211">
        <v>1040</v>
      </c>
      <c r="G403" s="211">
        <v>1004</v>
      </c>
      <c r="I403" s="211" t="s">
        <v>1916</v>
      </c>
      <c r="J403" s="212" t="s">
        <v>552</v>
      </c>
      <c r="K403" s="211" t="s">
        <v>553</v>
      </c>
      <c r="L403" s="211" t="s">
        <v>656</v>
      </c>
      <c r="AD403" s="213"/>
    </row>
    <row r="404" spans="1:30" s="211" customFormat="1" x14ac:dyDescent="0.25">
      <c r="A404" s="211" t="s">
        <v>129</v>
      </c>
      <c r="B404" s="211">
        <v>3832</v>
      </c>
      <c r="C404" s="211" t="s">
        <v>247</v>
      </c>
      <c r="D404" s="211">
        <v>3156241</v>
      </c>
      <c r="E404" s="211">
        <v>1060</v>
      </c>
      <c r="F404" s="211">
        <v>1242</v>
      </c>
      <c r="G404" s="211">
        <v>1004</v>
      </c>
      <c r="I404" s="211" t="s">
        <v>1917</v>
      </c>
      <c r="J404" s="212" t="s">
        <v>552</v>
      </c>
      <c r="K404" s="211" t="s">
        <v>553</v>
      </c>
      <c r="L404" s="211" t="s">
        <v>1366</v>
      </c>
      <c r="AD404" s="213"/>
    </row>
    <row r="405" spans="1:30" s="211" customFormat="1" x14ac:dyDescent="0.25">
      <c r="A405" s="211" t="s">
        <v>129</v>
      </c>
      <c r="B405" s="211">
        <v>3832</v>
      </c>
      <c r="C405" s="211" t="s">
        <v>247</v>
      </c>
      <c r="D405" s="211">
        <v>9028764</v>
      </c>
      <c r="E405" s="211">
        <v>1060</v>
      </c>
      <c r="G405" s="211">
        <v>1004</v>
      </c>
      <c r="I405" s="211" t="s">
        <v>1918</v>
      </c>
      <c r="J405" s="212" t="s">
        <v>552</v>
      </c>
      <c r="K405" s="211" t="s">
        <v>553</v>
      </c>
      <c r="L405" s="211" t="s">
        <v>657</v>
      </c>
      <c r="AD405" s="213"/>
    </row>
    <row r="406" spans="1:30" s="211" customFormat="1" x14ac:dyDescent="0.25">
      <c r="A406" s="211" t="s">
        <v>129</v>
      </c>
      <c r="B406" s="211">
        <v>3832</v>
      </c>
      <c r="C406" s="211" t="s">
        <v>247</v>
      </c>
      <c r="D406" s="211">
        <v>9080250</v>
      </c>
      <c r="E406" s="211">
        <v>1060</v>
      </c>
      <c r="F406" s="211">
        <v>1242</v>
      </c>
      <c r="G406" s="211">
        <v>1004</v>
      </c>
      <c r="I406" s="211" t="s">
        <v>1919</v>
      </c>
      <c r="J406" s="212" t="s">
        <v>552</v>
      </c>
      <c r="K406" s="211" t="s">
        <v>553</v>
      </c>
      <c r="L406" s="211" t="s">
        <v>658</v>
      </c>
      <c r="AD406" s="213"/>
    </row>
    <row r="407" spans="1:30" s="211" customFormat="1" x14ac:dyDescent="0.25">
      <c r="A407" s="211" t="s">
        <v>129</v>
      </c>
      <c r="B407" s="211">
        <v>3832</v>
      </c>
      <c r="C407" s="211" t="s">
        <v>247</v>
      </c>
      <c r="D407" s="211">
        <v>101194725</v>
      </c>
      <c r="E407" s="211">
        <v>1060</v>
      </c>
      <c r="G407" s="211">
        <v>1004</v>
      </c>
      <c r="I407" s="211" t="s">
        <v>1920</v>
      </c>
      <c r="J407" s="212" t="s">
        <v>552</v>
      </c>
      <c r="K407" s="211" t="s">
        <v>553</v>
      </c>
      <c r="L407" s="211" t="s">
        <v>1367</v>
      </c>
      <c r="AD407" s="213"/>
    </row>
    <row r="408" spans="1:30" s="211" customFormat="1" x14ac:dyDescent="0.25">
      <c r="A408" s="211" t="s">
        <v>129</v>
      </c>
      <c r="B408" s="211">
        <v>3832</v>
      </c>
      <c r="C408" s="211" t="s">
        <v>247</v>
      </c>
      <c r="D408" s="211">
        <v>190186499</v>
      </c>
      <c r="E408" s="211">
        <v>1060</v>
      </c>
      <c r="F408" s="211">
        <v>1252</v>
      </c>
      <c r="G408" s="211">
        <v>1004</v>
      </c>
      <c r="I408" s="211" t="s">
        <v>1921</v>
      </c>
      <c r="J408" s="212" t="s">
        <v>552</v>
      </c>
      <c r="K408" s="211" t="s">
        <v>553</v>
      </c>
      <c r="L408" s="211" t="s">
        <v>659</v>
      </c>
      <c r="AD408" s="213"/>
    </row>
    <row r="409" spans="1:30" s="211" customFormat="1" x14ac:dyDescent="0.25">
      <c r="A409" s="211" t="s">
        <v>129</v>
      </c>
      <c r="B409" s="211">
        <v>3832</v>
      </c>
      <c r="C409" s="211" t="s">
        <v>247</v>
      </c>
      <c r="D409" s="211">
        <v>190187925</v>
      </c>
      <c r="E409" s="211">
        <v>1060</v>
      </c>
      <c r="F409" s="211">
        <v>1242</v>
      </c>
      <c r="G409" s="211">
        <v>1004</v>
      </c>
      <c r="I409" s="211" t="s">
        <v>1922</v>
      </c>
      <c r="J409" s="212" t="s">
        <v>552</v>
      </c>
      <c r="K409" s="211" t="s">
        <v>553</v>
      </c>
      <c r="L409" s="211" t="s">
        <v>660</v>
      </c>
      <c r="AD409" s="213"/>
    </row>
    <row r="410" spans="1:30" s="211" customFormat="1" x14ac:dyDescent="0.25">
      <c r="A410" s="211" t="s">
        <v>129</v>
      </c>
      <c r="B410" s="211">
        <v>3832</v>
      </c>
      <c r="C410" s="211" t="s">
        <v>247</v>
      </c>
      <c r="D410" s="211">
        <v>191476973</v>
      </c>
      <c r="E410" s="211">
        <v>1060</v>
      </c>
      <c r="F410" s="211">
        <v>1265</v>
      </c>
      <c r="G410" s="211">
        <v>1004</v>
      </c>
      <c r="I410" s="211" t="s">
        <v>1923</v>
      </c>
      <c r="J410" s="212" t="s">
        <v>552</v>
      </c>
      <c r="K410" s="211" t="s">
        <v>553</v>
      </c>
      <c r="L410" s="211" t="s">
        <v>661</v>
      </c>
      <c r="AD410" s="213"/>
    </row>
    <row r="411" spans="1:30" s="211" customFormat="1" x14ac:dyDescent="0.25">
      <c r="A411" s="211" t="s">
        <v>129</v>
      </c>
      <c r="B411" s="211">
        <v>3832</v>
      </c>
      <c r="C411" s="211" t="s">
        <v>247</v>
      </c>
      <c r="D411" s="211">
        <v>191580071</v>
      </c>
      <c r="E411" s="211">
        <v>1060</v>
      </c>
      <c r="F411" s="211">
        <v>1230</v>
      </c>
      <c r="G411" s="211">
        <v>1004</v>
      </c>
      <c r="I411" s="211" t="s">
        <v>1924</v>
      </c>
      <c r="J411" s="212" t="s">
        <v>552</v>
      </c>
      <c r="K411" s="211" t="s">
        <v>553</v>
      </c>
      <c r="L411" s="211" t="s">
        <v>1030</v>
      </c>
      <c r="AD411" s="213"/>
    </row>
    <row r="412" spans="1:30" s="211" customFormat="1" x14ac:dyDescent="0.25">
      <c r="A412" s="211" t="s">
        <v>129</v>
      </c>
      <c r="B412" s="211">
        <v>3832</v>
      </c>
      <c r="C412" s="211" t="s">
        <v>247</v>
      </c>
      <c r="D412" s="211">
        <v>191979681</v>
      </c>
      <c r="E412" s="211">
        <v>1080</v>
      </c>
      <c r="F412" s="211">
        <v>1242</v>
      </c>
      <c r="G412" s="211">
        <v>1004</v>
      </c>
      <c r="I412" s="211" t="s">
        <v>1925</v>
      </c>
      <c r="J412" s="212" t="s">
        <v>552</v>
      </c>
      <c r="K412" s="211" t="s">
        <v>288</v>
      </c>
      <c r="L412" s="211" t="s">
        <v>882</v>
      </c>
      <c r="AD412" s="213"/>
    </row>
    <row r="413" spans="1:30" s="211" customFormat="1" x14ac:dyDescent="0.25">
      <c r="A413" s="211" t="s">
        <v>129</v>
      </c>
      <c r="B413" s="211">
        <v>3834</v>
      </c>
      <c r="C413" s="211" t="s">
        <v>248</v>
      </c>
      <c r="D413" s="211">
        <v>191866829</v>
      </c>
      <c r="E413" s="211">
        <v>1080</v>
      </c>
      <c r="F413" s="211">
        <v>1274</v>
      </c>
      <c r="G413" s="211">
        <v>1004</v>
      </c>
      <c r="I413" s="211" t="s">
        <v>1926</v>
      </c>
      <c r="J413" s="212" t="s">
        <v>552</v>
      </c>
      <c r="K413" s="211" t="s">
        <v>288</v>
      </c>
      <c r="L413" s="211" t="s">
        <v>602</v>
      </c>
      <c r="AD413" s="213"/>
    </row>
    <row r="414" spans="1:30" s="211" customFormat="1" x14ac:dyDescent="0.25">
      <c r="A414" s="211" t="s">
        <v>129</v>
      </c>
      <c r="B414" s="211">
        <v>3835</v>
      </c>
      <c r="C414" s="211" t="s">
        <v>249</v>
      </c>
      <c r="D414" s="211">
        <v>192032535</v>
      </c>
      <c r="E414" s="211">
        <v>1020</v>
      </c>
      <c r="F414" s="211">
        <v>1121</v>
      </c>
      <c r="G414" s="211">
        <v>1004</v>
      </c>
      <c r="I414" s="211" t="s">
        <v>1927</v>
      </c>
      <c r="J414" s="212" t="s">
        <v>552</v>
      </c>
      <c r="K414" s="211" t="s">
        <v>288</v>
      </c>
      <c r="L414" s="211" t="s">
        <v>1256</v>
      </c>
      <c r="AD414" s="213"/>
    </row>
    <row r="415" spans="1:30" s="211" customFormat="1" x14ac:dyDescent="0.25">
      <c r="A415" s="211" t="s">
        <v>129</v>
      </c>
      <c r="B415" s="211">
        <v>3835</v>
      </c>
      <c r="C415" s="211" t="s">
        <v>249</v>
      </c>
      <c r="D415" s="211">
        <v>192044695</v>
      </c>
      <c r="E415" s="211">
        <v>1020</v>
      </c>
      <c r="F415" s="211">
        <v>1110</v>
      </c>
      <c r="G415" s="211">
        <v>1004</v>
      </c>
      <c r="I415" s="211" t="s">
        <v>1928</v>
      </c>
      <c r="J415" s="212" t="s">
        <v>552</v>
      </c>
      <c r="K415" s="211" t="s">
        <v>288</v>
      </c>
      <c r="L415" s="211" t="s">
        <v>1386</v>
      </c>
      <c r="AD415" s="213"/>
    </row>
    <row r="416" spans="1:30" s="211" customFormat="1" x14ac:dyDescent="0.25">
      <c r="A416" s="211" t="s">
        <v>129</v>
      </c>
      <c r="B416" s="211">
        <v>3835</v>
      </c>
      <c r="C416" s="211" t="s">
        <v>249</v>
      </c>
      <c r="D416" s="211">
        <v>192052547</v>
      </c>
      <c r="E416" s="211">
        <v>1030</v>
      </c>
      <c r="F416" s="211">
        <v>1122</v>
      </c>
      <c r="G416" s="211">
        <v>1003</v>
      </c>
      <c r="I416" s="211" t="s">
        <v>1929</v>
      </c>
      <c r="J416" s="212" t="s">
        <v>552</v>
      </c>
      <c r="K416" s="211" t="s">
        <v>288</v>
      </c>
      <c r="L416" s="211" t="s">
        <v>1489</v>
      </c>
      <c r="AD416" s="213"/>
    </row>
    <row r="417" spans="1:30" s="211" customFormat="1" x14ac:dyDescent="0.25">
      <c r="A417" s="211" t="s">
        <v>129</v>
      </c>
      <c r="B417" s="211">
        <v>3837</v>
      </c>
      <c r="C417" s="211" t="s">
        <v>250</v>
      </c>
      <c r="D417" s="211">
        <v>191829874</v>
      </c>
      <c r="E417" s="211">
        <v>1020</v>
      </c>
      <c r="F417" s="211">
        <v>1110</v>
      </c>
      <c r="G417" s="211">
        <v>1004</v>
      </c>
      <c r="I417" s="211" t="s">
        <v>1930</v>
      </c>
      <c r="J417" s="212" t="s">
        <v>552</v>
      </c>
      <c r="K417" s="211" t="s">
        <v>553</v>
      </c>
      <c r="L417" s="211" t="s">
        <v>1404</v>
      </c>
      <c r="AD417" s="213"/>
    </row>
    <row r="418" spans="1:30" s="211" customFormat="1" x14ac:dyDescent="0.25">
      <c r="A418" s="211" t="s">
        <v>129</v>
      </c>
      <c r="B418" s="211">
        <v>3862</v>
      </c>
      <c r="C418" s="211" t="s">
        <v>254</v>
      </c>
      <c r="D418" s="211">
        <v>191968440</v>
      </c>
      <c r="E418" s="211">
        <v>1060</v>
      </c>
      <c r="F418" s="211">
        <v>1271</v>
      </c>
      <c r="G418" s="211">
        <v>1004</v>
      </c>
      <c r="I418" s="211" t="s">
        <v>1931</v>
      </c>
      <c r="J418" s="212" t="s">
        <v>552</v>
      </c>
      <c r="K418" s="211" t="s">
        <v>288</v>
      </c>
      <c r="L418" s="211" t="s">
        <v>1302</v>
      </c>
      <c r="AD418" s="213"/>
    </row>
    <row r="419" spans="1:30" s="211" customFormat="1" x14ac:dyDescent="0.25">
      <c r="A419" s="211" t="s">
        <v>129</v>
      </c>
      <c r="B419" s="211">
        <v>3863</v>
      </c>
      <c r="C419" s="211" t="s">
        <v>255</v>
      </c>
      <c r="D419" s="211">
        <v>191964267</v>
      </c>
      <c r="E419" s="211">
        <v>1060</v>
      </c>
      <c r="F419" s="211">
        <v>1274</v>
      </c>
      <c r="G419" s="211">
        <v>1004</v>
      </c>
      <c r="I419" s="211" t="s">
        <v>1932</v>
      </c>
      <c r="J419" s="212" t="s">
        <v>552</v>
      </c>
      <c r="K419" s="211" t="s">
        <v>288</v>
      </c>
      <c r="L419" s="211" t="s">
        <v>1414</v>
      </c>
      <c r="AD419" s="213"/>
    </row>
    <row r="420" spans="1:30" s="211" customFormat="1" x14ac:dyDescent="0.25">
      <c r="A420" s="211" t="s">
        <v>129</v>
      </c>
      <c r="B420" s="211">
        <v>3871</v>
      </c>
      <c r="C420" s="211" t="s">
        <v>313</v>
      </c>
      <c r="D420" s="211">
        <v>502319368</v>
      </c>
      <c r="E420" s="211">
        <v>1060</v>
      </c>
      <c r="F420" s="211">
        <v>1274</v>
      </c>
      <c r="G420" s="211">
        <v>1004</v>
      </c>
      <c r="I420" s="211" t="s">
        <v>1933</v>
      </c>
      <c r="J420" s="212" t="s">
        <v>552</v>
      </c>
      <c r="K420" s="211" t="s">
        <v>288</v>
      </c>
      <c r="L420" s="211" t="s">
        <v>2633</v>
      </c>
      <c r="AD420" s="213"/>
    </row>
    <row r="421" spans="1:30" s="211" customFormat="1" x14ac:dyDescent="0.25">
      <c r="A421" s="211" t="s">
        <v>129</v>
      </c>
      <c r="B421" s="211">
        <v>3881</v>
      </c>
      <c r="C421" s="211" t="s">
        <v>256</v>
      </c>
      <c r="D421" s="211">
        <v>191987373</v>
      </c>
      <c r="E421" s="211">
        <v>1060</v>
      </c>
      <c r="F421" s="211">
        <v>1274</v>
      </c>
      <c r="G421" s="211">
        <v>1004</v>
      </c>
      <c r="I421" s="211" t="s">
        <v>1934</v>
      </c>
      <c r="J421" s="212" t="s">
        <v>552</v>
      </c>
      <c r="K421" s="211" t="s">
        <v>288</v>
      </c>
      <c r="L421" s="211" t="s">
        <v>1140</v>
      </c>
      <c r="AD421" s="213"/>
    </row>
    <row r="422" spans="1:30" s="211" customFormat="1" x14ac:dyDescent="0.25">
      <c r="A422" s="211" t="s">
        <v>129</v>
      </c>
      <c r="B422" s="211">
        <v>3911</v>
      </c>
      <c r="C422" s="211" t="s">
        <v>260</v>
      </c>
      <c r="D422" s="211">
        <v>1208716</v>
      </c>
      <c r="E422" s="211">
        <v>1020</v>
      </c>
      <c r="F422" s="211">
        <v>1121</v>
      </c>
      <c r="G422" s="211">
        <v>1004</v>
      </c>
      <c r="I422" s="211" t="s">
        <v>1935</v>
      </c>
      <c r="J422" s="212" t="s">
        <v>552</v>
      </c>
      <c r="K422" s="211" t="s">
        <v>288</v>
      </c>
      <c r="L422" s="211" t="s">
        <v>1475</v>
      </c>
      <c r="AD422" s="213"/>
    </row>
    <row r="423" spans="1:30" s="211" customFormat="1" x14ac:dyDescent="0.25">
      <c r="A423" s="211" t="s">
        <v>129</v>
      </c>
      <c r="B423" s="211">
        <v>3911</v>
      </c>
      <c r="C423" s="211" t="s">
        <v>260</v>
      </c>
      <c r="D423" s="211">
        <v>191648918</v>
      </c>
      <c r="E423" s="211">
        <v>1060</v>
      </c>
      <c r="F423" s="211">
        <v>1274</v>
      </c>
      <c r="G423" s="211">
        <v>1004</v>
      </c>
      <c r="I423" s="211" t="s">
        <v>1936</v>
      </c>
      <c r="J423" s="212" t="s">
        <v>552</v>
      </c>
      <c r="K423" s="211" t="s">
        <v>288</v>
      </c>
      <c r="L423" s="211" t="s">
        <v>1476</v>
      </c>
      <c r="AD423" s="213"/>
    </row>
    <row r="424" spans="1:30" s="211" customFormat="1" x14ac:dyDescent="0.25">
      <c r="A424" s="211" t="s">
        <v>129</v>
      </c>
      <c r="B424" s="211">
        <v>3911</v>
      </c>
      <c r="C424" s="211" t="s">
        <v>260</v>
      </c>
      <c r="D424" s="211">
        <v>192038649</v>
      </c>
      <c r="E424" s="211">
        <v>1080</v>
      </c>
      <c r="F424" s="211">
        <v>1252</v>
      </c>
      <c r="G424" s="211">
        <v>1003</v>
      </c>
      <c r="I424" s="211" t="s">
        <v>1937</v>
      </c>
      <c r="J424" s="212" t="s">
        <v>552</v>
      </c>
      <c r="K424" s="211" t="s">
        <v>553</v>
      </c>
      <c r="L424" s="211" t="s">
        <v>1388</v>
      </c>
      <c r="AD424" s="213"/>
    </row>
    <row r="425" spans="1:30" s="211" customFormat="1" x14ac:dyDescent="0.25">
      <c r="A425" s="211" t="s">
        <v>129</v>
      </c>
      <c r="B425" s="211">
        <v>3921</v>
      </c>
      <c r="C425" s="211" t="s">
        <v>261</v>
      </c>
      <c r="D425" s="211">
        <v>1209499</v>
      </c>
      <c r="E425" s="211">
        <v>1030</v>
      </c>
      <c r="F425" s="211">
        <v>1122</v>
      </c>
      <c r="G425" s="211">
        <v>1004</v>
      </c>
      <c r="I425" s="211" t="s">
        <v>1938</v>
      </c>
      <c r="J425" s="212" t="s">
        <v>552</v>
      </c>
      <c r="K425" s="211" t="s">
        <v>290</v>
      </c>
      <c r="L425" s="211" t="s">
        <v>1330</v>
      </c>
      <c r="AD425" s="213"/>
    </row>
    <row r="426" spans="1:30" s="211" customFormat="1" x14ac:dyDescent="0.25">
      <c r="A426" s="211" t="s">
        <v>129</v>
      </c>
      <c r="B426" s="211">
        <v>3921</v>
      </c>
      <c r="C426" s="211" t="s">
        <v>261</v>
      </c>
      <c r="D426" s="211">
        <v>3038953</v>
      </c>
      <c r="E426" s="211">
        <v>1020</v>
      </c>
      <c r="F426" s="211">
        <v>1110</v>
      </c>
      <c r="G426" s="211">
        <v>1004</v>
      </c>
      <c r="I426" s="211" t="s">
        <v>1939</v>
      </c>
      <c r="J426" s="212" t="s">
        <v>552</v>
      </c>
      <c r="K426" s="211" t="s">
        <v>553</v>
      </c>
      <c r="L426" s="211" t="s">
        <v>986</v>
      </c>
      <c r="AD426" s="213"/>
    </row>
    <row r="427" spans="1:30" s="211" customFormat="1" x14ac:dyDescent="0.25">
      <c r="A427" s="211" t="s">
        <v>129</v>
      </c>
      <c r="B427" s="211">
        <v>3921</v>
      </c>
      <c r="C427" s="211" t="s">
        <v>261</v>
      </c>
      <c r="D427" s="211">
        <v>3156663</v>
      </c>
      <c r="E427" s="211">
        <v>1020</v>
      </c>
      <c r="F427" s="211">
        <v>1122</v>
      </c>
      <c r="G427" s="211">
        <v>1004</v>
      </c>
      <c r="I427" s="211" t="s">
        <v>1940</v>
      </c>
      <c r="J427" s="212" t="s">
        <v>552</v>
      </c>
      <c r="K427" s="211" t="s">
        <v>290</v>
      </c>
      <c r="L427" s="211" t="s">
        <v>1113</v>
      </c>
      <c r="AD427" s="213"/>
    </row>
    <row r="428" spans="1:30" s="211" customFormat="1" x14ac:dyDescent="0.25">
      <c r="A428" s="211" t="s">
        <v>129</v>
      </c>
      <c r="B428" s="211">
        <v>3921</v>
      </c>
      <c r="C428" s="211" t="s">
        <v>261</v>
      </c>
      <c r="D428" s="211">
        <v>3156682</v>
      </c>
      <c r="E428" s="211">
        <v>1020</v>
      </c>
      <c r="F428" s="211">
        <v>1122</v>
      </c>
      <c r="G428" s="211">
        <v>1004</v>
      </c>
      <c r="I428" s="211" t="s">
        <v>1941</v>
      </c>
      <c r="J428" s="212" t="s">
        <v>552</v>
      </c>
      <c r="K428" s="211" t="s">
        <v>290</v>
      </c>
      <c r="L428" s="211" t="s">
        <v>1113</v>
      </c>
      <c r="AD428" s="213"/>
    </row>
    <row r="429" spans="1:30" s="211" customFormat="1" x14ac:dyDescent="0.25">
      <c r="A429" s="211" t="s">
        <v>129</v>
      </c>
      <c r="B429" s="211">
        <v>3921</v>
      </c>
      <c r="C429" s="211" t="s">
        <v>261</v>
      </c>
      <c r="D429" s="211">
        <v>3156729</v>
      </c>
      <c r="E429" s="211">
        <v>1040</v>
      </c>
      <c r="G429" s="211">
        <v>1004</v>
      </c>
      <c r="I429" s="211" t="s">
        <v>1942</v>
      </c>
      <c r="J429" s="212" t="s">
        <v>552</v>
      </c>
      <c r="K429" s="211" t="s">
        <v>288</v>
      </c>
      <c r="L429" s="211" t="s">
        <v>1427</v>
      </c>
      <c r="AD429" s="213"/>
    </row>
    <row r="430" spans="1:30" s="211" customFormat="1" x14ac:dyDescent="0.25">
      <c r="A430" s="211" t="s">
        <v>129</v>
      </c>
      <c r="B430" s="211">
        <v>3921</v>
      </c>
      <c r="C430" s="211" t="s">
        <v>261</v>
      </c>
      <c r="D430" s="211">
        <v>3156756</v>
      </c>
      <c r="E430" s="211">
        <v>1030</v>
      </c>
      <c r="F430" s="211">
        <v>1122</v>
      </c>
      <c r="G430" s="211">
        <v>1004</v>
      </c>
      <c r="I430" s="211" t="s">
        <v>1943</v>
      </c>
      <c r="J430" s="212" t="s">
        <v>552</v>
      </c>
      <c r="K430" s="211" t="s">
        <v>290</v>
      </c>
      <c r="L430" s="211" t="s">
        <v>590</v>
      </c>
      <c r="AD430" s="213"/>
    </row>
    <row r="431" spans="1:30" s="211" customFormat="1" x14ac:dyDescent="0.25">
      <c r="A431" s="211" t="s">
        <v>129</v>
      </c>
      <c r="B431" s="211">
        <v>3921</v>
      </c>
      <c r="C431" s="211" t="s">
        <v>261</v>
      </c>
      <c r="D431" s="211">
        <v>3156758</v>
      </c>
      <c r="E431" s="211">
        <v>1030</v>
      </c>
      <c r="F431" s="211">
        <v>1122</v>
      </c>
      <c r="G431" s="211">
        <v>1004</v>
      </c>
      <c r="I431" s="211" t="s">
        <v>1944</v>
      </c>
      <c r="J431" s="212" t="s">
        <v>552</v>
      </c>
      <c r="K431" s="211" t="s">
        <v>290</v>
      </c>
      <c r="L431" s="211" t="s">
        <v>590</v>
      </c>
      <c r="AD431" s="213"/>
    </row>
    <row r="432" spans="1:30" s="211" customFormat="1" x14ac:dyDescent="0.25">
      <c r="A432" s="211" t="s">
        <v>129</v>
      </c>
      <c r="B432" s="211">
        <v>3921</v>
      </c>
      <c r="C432" s="211" t="s">
        <v>261</v>
      </c>
      <c r="D432" s="211">
        <v>3156759</v>
      </c>
      <c r="E432" s="211">
        <v>1020</v>
      </c>
      <c r="F432" s="211">
        <v>1122</v>
      </c>
      <c r="G432" s="211">
        <v>1004</v>
      </c>
      <c r="I432" s="211" t="s">
        <v>1944</v>
      </c>
      <c r="J432" s="212" t="s">
        <v>552</v>
      </c>
      <c r="K432" s="211" t="s">
        <v>290</v>
      </c>
      <c r="L432" s="211" t="s">
        <v>1240</v>
      </c>
      <c r="AD432" s="213"/>
    </row>
    <row r="433" spans="1:30" s="211" customFormat="1" x14ac:dyDescent="0.25">
      <c r="A433" s="211" t="s">
        <v>129</v>
      </c>
      <c r="B433" s="211">
        <v>3921</v>
      </c>
      <c r="C433" s="211" t="s">
        <v>261</v>
      </c>
      <c r="D433" s="211">
        <v>9041568</v>
      </c>
      <c r="E433" s="211">
        <v>1080</v>
      </c>
      <c r="F433" s="211">
        <v>1261</v>
      </c>
      <c r="G433" s="211">
        <v>1004</v>
      </c>
      <c r="I433" s="211" t="s">
        <v>1945</v>
      </c>
      <c r="J433" s="212" t="s">
        <v>552</v>
      </c>
      <c r="K433" s="211" t="s">
        <v>553</v>
      </c>
      <c r="L433" s="211" t="s">
        <v>1199</v>
      </c>
      <c r="AD433" s="213"/>
    </row>
    <row r="434" spans="1:30" s="211" customFormat="1" x14ac:dyDescent="0.25">
      <c r="A434" s="211" t="s">
        <v>129</v>
      </c>
      <c r="B434" s="211">
        <v>3921</v>
      </c>
      <c r="C434" s="211" t="s">
        <v>261</v>
      </c>
      <c r="D434" s="211">
        <v>190100598</v>
      </c>
      <c r="E434" s="211">
        <v>1060</v>
      </c>
      <c r="G434" s="211">
        <v>1004</v>
      </c>
      <c r="I434" s="211" t="s">
        <v>1946</v>
      </c>
      <c r="J434" s="212" t="s">
        <v>552</v>
      </c>
      <c r="K434" s="211" t="s">
        <v>288</v>
      </c>
      <c r="L434" s="211" t="s">
        <v>973</v>
      </c>
      <c r="AD434" s="213"/>
    </row>
    <row r="435" spans="1:30" s="211" customFormat="1" x14ac:dyDescent="0.25">
      <c r="A435" s="211" t="s">
        <v>129</v>
      </c>
      <c r="B435" s="211">
        <v>3921</v>
      </c>
      <c r="C435" s="211" t="s">
        <v>261</v>
      </c>
      <c r="D435" s="211">
        <v>190175083</v>
      </c>
      <c r="E435" s="211">
        <v>1020</v>
      </c>
      <c r="F435" s="211">
        <v>1110</v>
      </c>
      <c r="G435" s="211">
        <v>1004</v>
      </c>
      <c r="I435" s="211" t="s">
        <v>1947</v>
      </c>
      <c r="J435" s="212" t="s">
        <v>552</v>
      </c>
      <c r="K435" s="211" t="s">
        <v>553</v>
      </c>
      <c r="L435" s="211" t="s">
        <v>987</v>
      </c>
      <c r="AD435" s="213"/>
    </row>
    <row r="436" spans="1:30" s="211" customFormat="1" x14ac:dyDescent="0.25">
      <c r="A436" s="211" t="s">
        <v>129</v>
      </c>
      <c r="B436" s="211">
        <v>3921</v>
      </c>
      <c r="C436" s="211" t="s">
        <v>261</v>
      </c>
      <c r="D436" s="211">
        <v>190316288</v>
      </c>
      <c r="E436" s="211">
        <v>1020</v>
      </c>
      <c r="F436" s="211">
        <v>1110</v>
      </c>
      <c r="G436" s="211">
        <v>1004</v>
      </c>
      <c r="I436" s="211" t="s">
        <v>1948</v>
      </c>
      <c r="J436" s="212" t="s">
        <v>552</v>
      </c>
      <c r="K436" s="211" t="s">
        <v>553</v>
      </c>
      <c r="L436" s="211" t="s">
        <v>988</v>
      </c>
      <c r="AD436" s="213"/>
    </row>
    <row r="437" spans="1:30" s="211" customFormat="1" x14ac:dyDescent="0.25">
      <c r="A437" s="211" t="s">
        <v>129</v>
      </c>
      <c r="B437" s="211">
        <v>3921</v>
      </c>
      <c r="C437" s="211" t="s">
        <v>261</v>
      </c>
      <c r="D437" s="211">
        <v>190424228</v>
      </c>
      <c r="E437" s="211">
        <v>1020</v>
      </c>
      <c r="F437" s="211">
        <v>1122</v>
      </c>
      <c r="G437" s="211">
        <v>1004</v>
      </c>
      <c r="I437" s="211" t="s">
        <v>1949</v>
      </c>
      <c r="J437" s="212" t="s">
        <v>552</v>
      </c>
      <c r="K437" s="211" t="s">
        <v>290</v>
      </c>
      <c r="L437" s="211" t="s">
        <v>1331</v>
      </c>
      <c r="AD437" s="213"/>
    </row>
    <row r="438" spans="1:30" s="211" customFormat="1" x14ac:dyDescent="0.25">
      <c r="A438" s="211" t="s">
        <v>129</v>
      </c>
      <c r="B438" s="211">
        <v>3921</v>
      </c>
      <c r="C438" s="211" t="s">
        <v>261</v>
      </c>
      <c r="D438" s="211">
        <v>190775029</v>
      </c>
      <c r="E438" s="211">
        <v>1060</v>
      </c>
      <c r="F438" s="211">
        <v>1230</v>
      </c>
      <c r="G438" s="211">
        <v>1004</v>
      </c>
      <c r="I438" s="211" t="s">
        <v>1950</v>
      </c>
      <c r="J438" s="212" t="s">
        <v>552</v>
      </c>
      <c r="K438" s="211" t="s">
        <v>553</v>
      </c>
      <c r="L438" s="211" t="s">
        <v>989</v>
      </c>
      <c r="AD438" s="213"/>
    </row>
    <row r="439" spans="1:30" s="211" customFormat="1" x14ac:dyDescent="0.25">
      <c r="A439" s="211" t="s">
        <v>129</v>
      </c>
      <c r="B439" s="211">
        <v>3921</v>
      </c>
      <c r="C439" s="211" t="s">
        <v>261</v>
      </c>
      <c r="D439" s="211">
        <v>191006450</v>
      </c>
      <c r="E439" s="211">
        <v>1060</v>
      </c>
      <c r="F439" s="211">
        <v>1271</v>
      </c>
      <c r="G439" s="211">
        <v>1004</v>
      </c>
      <c r="I439" s="211" t="s">
        <v>1951</v>
      </c>
      <c r="J439" s="212" t="s">
        <v>552</v>
      </c>
      <c r="K439" s="211" t="s">
        <v>553</v>
      </c>
      <c r="L439" s="211" t="s">
        <v>990</v>
      </c>
      <c r="AD439" s="213"/>
    </row>
    <row r="440" spans="1:30" s="211" customFormat="1" x14ac:dyDescent="0.25">
      <c r="A440" s="211" t="s">
        <v>129</v>
      </c>
      <c r="B440" s="211">
        <v>3921</v>
      </c>
      <c r="C440" s="211" t="s">
        <v>261</v>
      </c>
      <c r="D440" s="211">
        <v>191394631</v>
      </c>
      <c r="E440" s="211">
        <v>1040</v>
      </c>
      <c r="F440" s="211">
        <v>1211</v>
      </c>
      <c r="G440" s="211">
        <v>1004</v>
      </c>
      <c r="I440" s="211" t="s">
        <v>1952</v>
      </c>
      <c r="J440" s="212" t="s">
        <v>552</v>
      </c>
      <c r="K440" s="211" t="s">
        <v>553</v>
      </c>
      <c r="L440" s="211" t="s">
        <v>1115</v>
      </c>
      <c r="AD440" s="213"/>
    </row>
    <row r="441" spans="1:30" s="211" customFormat="1" x14ac:dyDescent="0.25">
      <c r="A441" s="211" t="s">
        <v>129</v>
      </c>
      <c r="B441" s="211">
        <v>3921</v>
      </c>
      <c r="C441" s="211" t="s">
        <v>261</v>
      </c>
      <c r="D441" s="211">
        <v>191752371</v>
      </c>
      <c r="E441" s="211">
        <v>1040</v>
      </c>
      <c r="G441" s="211">
        <v>1004</v>
      </c>
      <c r="I441" s="211" t="s">
        <v>1953</v>
      </c>
      <c r="J441" s="212" t="s">
        <v>552</v>
      </c>
      <c r="K441" s="211" t="s">
        <v>553</v>
      </c>
      <c r="L441" s="211" t="s">
        <v>991</v>
      </c>
      <c r="AD441" s="213"/>
    </row>
    <row r="442" spans="1:30" s="211" customFormat="1" x14ac:dyDescent="0.25">
      <c r="A442" s="211" t="s">
        <v>129</v>
      </c>
      <c r="B442" s="211">
        <v>3921</v>
      </c>
      <c r="C442" s="211" t="s">
        <v>261</v>
      </c>
      <c r="D442" s="211">
        <v>192047592</v>
      </c>
      <c r="E442" s="211">
        <v>1080</v>
      </c>
      <c r="F442" s="211">
        <v>1252</v>
      </c>
      <c r="G442" s="211">
        <v>1004</v>
      </c>
      <c r="I442" s="211" t="s">
        <v>1954</v>
      </c>
      <c r="J442" s="212" t="s">
        <v>552</v>
      </c>
      <c r="K442" s="211" t="s">
        <v>290</v>
      </c>
      <c r="L442" s="211" t="s">
        <v>1488</v>
      </c>
      <c r="AD442" s="213"/>
    </row>
    <row r="443" spans="1:30" s="211" customFormat="1" x14ac:dyDescent="0.25">
      <c r="A443" s="211" t="s">
        <v>129</v>
      </c>
      <c r="B443" s="211">
        <v>3932</v>
      </c>
      <c r="C443" s="211" t="s">
        <v>262</v>
      </c>
      <c r="D443" s="211">
        <v>191648334</v>
      </c>
      <c r="E443" s="211">
        <v>1030</v>
      </c>
      <c r="F443" s="211">
        <v>1110</v>
      </c>
      <c r="G443" s="211">
        <v>1004</v>
      </c>
      <c r="I443" s="211" t="s">
        <v>1955</v>
      </c>
      <c r="J443" s="212" t="s">
        <v>552</v>
      </c>
      <c r="K443" s="211" t="s">
        <v>553</v>
      </c>
      <c r="L443" s="211" t="s">
        <v>1073</v>
      </c>
      <c r="AD443" s="213"/>
    </row>
    <row r="444" spans="1:30" s="211" customFormat="1" x14ac:dyDescent="0.25">
      <c r="A444" s="211" t="s">
        <v>129</v>
      </c>
      <c r="B444" s="211">
        <v>3945</v>
      </c>
      <c r="C444" s="211" t="s">
        <v>263</v>
      </c>
      <c r="D444" s="211">
        <v>1212360</v>
      </c>
      <c r="E444" s="211">
        <v>1030</v>
      </c>
      <c r="F444" s="211">
        <v>1110</v>
      </c>
      <c r="G444" s="211">
        <v>1004</v>
      </c>
      <c r="I444" s="211" t="s">
        <v>1956</v>
      </c>
      <c r="J444" s="212" t="s">
        <v>552</v>
      </c>
      <c r="K444" s="211" t="s">
        <v>288</v>
      </c>
      <c r="L444" s="211" t="s">
        <v>1332</v>
      </c>
      <c r="AD444" s="213"/>
    </row>
    <row r="445" spans="1:30" s="211" customFormat="1" x14ac:dyDescent="0.25">
      <c r="A445" s="211" t="s">
        <v>129</v>
      </c>
      <c r="B445" s="211">
        <v>3945</v>
      </c>
      <c r="C445" s="211" t="s">
        <v>263</v>
      </c>
      <c r="D445" s="211">
        <v>1212591</v>
      </c>
      <c r="E445" s="211">
        <v>1020</v>
      </c>
      <c r="F445" s="211">
        <v>1122</v>
      </c>
      <c r="G445" s="211">
        <v>1004</v>
      </c>
      <c r="I445" s="211" t="s">
        <v>1957</v>
      </c>
      <c r="J445" s="212" t="s">
        <v>552</v>
      </c>
      <c r="K445" s="211" t="s">
        <v>553</v>
      </c>
      <c r="L445" s="211" t="s">
        <v>1473</v>
      </c>
      <c r="AD445" s="213"/>
    </row>
    <row r="446" spans="1:30" s="211" customFormat="1" x14ac:dyDescent="0.25">
      <c r="A446" s="211" t="s">
        <v>129</v>
      </c>
      <c r="B446" s="211">
        <v>3945</v>
      </c>
      <c r="C446" s="211" t="s">
        <v>263</v>
      </c>
      <c r="D446" s="211">
        <v>1212810</v>
      </c>
      <c r="E446" s="211">
        <v>1040</v>
      </c>
      <c r="G446" s="211">
        <v>1004</v>
      </c>
      <c r="I446" s="211" t="s">
        <v>1958</v>
      </c>
      <c r="J446" s="212" t="s">
        <v>552</v>
      </c>
      <c r="K446" s="211" t="s">
        <v>553</v>
      </c>
      <c r="L446" s="211" t="s">
        <v>1311</v>
      </c>
      <c r="AD446" s="213"/>
    </row>
    <row r="447" spans="1:30" s="211" customFormat="1" x14ac:dyDescent="0.25">
      <c r="A447" s="211" t="s">
        <v>129</v>
      </c>
      <c r="B447" s="211">
        <v>3945</v>
      </c>
      <c r="C447" s="211" t="s">
        <v>263</v>
      </c>
      <c r="D447" s="211">
        <v>192012223</v>
      </c>
      <c r="E447" s="211">
        <v>1060</v>
      </c>
      <c r="F447" s="211">
        <v>1242</v>
      </c>
      <c r="G447" s="211">
        <v>1003</v>
      </c>
      <c r="I447" s="211" t="s">
        <v>1959</v>
      </c>
      <c r="J447" s="212" t="s">
        <v>552</v>
      </c>
      <c r="K447" s="211" t="s">
        <v>290</v>
      </c>
      <c r="L447" s="211" t="s">
        <v>1184</v>
      </c>
      <c r="AD447" s="213"/>
    </row>
    <row r="448" spans="1:30" s="211" customFormat="1" x14ac:dyDescent="0.25">
      <c r="A448" s="211" t="s">
        <v>129</v>
      </c>
      <c r="B448" s="211">
        <v>3945</v>
      </c>
      <c r="C448" s="211" t="s">
        <v>263</v>
      </c>
      <c r="D448" s="211">
        <v>192012224</v>
      </c>
      <c r="E448" s="211">
        <v>1020</v>
      </c>
      <c r="F448" s="211">
        <v>1242</v>
      </c>
      <c r="G448" s="211">
        <v>1003</v>
      </c>
      <c r="I448" s="211" t="s">
        <v>1960</v>
      </c>
      <c r="J448" s="212" t="s">
        <v>552</v>
      </c>
      <c r="K448" s="211" t="s">
        <v>290</v>
      </c>
      <c r="L448" s="211" t="s">
        <v>1318</v>
      </c>
      <c r="AD448" s="213"/>
    </row>
    <row r="449" spans="1:30" s="211" customFormat="1" x14ac:dyDescent="0.25">
      <c r="A449" s="211" t="s">
        <v>129</v>
      </c>
      <c r="B449" s="211">
        <v>3945</v>
      </c>
      <c r="C449" s="211" t="s">
        <v>263</v>
      </c>
      <c r="D449" s="211">
        <v>192012226</v>
      </c>
      <c r="E449" s="211">
        <v>1020</v>
      </c>
      <c r="F449" s="211">
        <v>1242</v>
      </c>
      <c r="G449" s="211">
        <v>1003</v>
      </c>
      <c r="I449" s="211" t="s">
        <v>1961</v>
      </c>
      <c r="J449" s="212" t="s">
        <v>552</v>
      </c>
      <c r="K449" s="211" t="s">
        <v>290</v>
      </c>
      <c r="L449" s="211" t="s">
        <v>1184</v>
      </c>
      <c r="AD449" s="213"/>
    </row>
    <row r="450" spans="1:30" s="211" customFormat="1" x14ac:dyDescent="0.25">
      <c r="A450" s="211" t="s">
        <v>129</v>
      </c>
      <c r="B450" s="211">
        <v>3946</v>
      </c>
      <c r="C450" s="211" t="s">
        <v>264</v>
      </c>
      <c r="D450" s="211">
        <v>191709811</v>
      </c>
      <c r="E450" s="211">
        <v>1020</v>
      </c>
      <c r="F450" s="211">
        <v>1122</v>
      </c>
      <c r="G450" s="211">
        <v>1004</v>
      </c>
      <c r="I450" s="211" t="s">
        <v>1962</v>
      </c>
      <c r="J450" s="212" t="s">
        <v>552</v>
      </c>
      <c r="K450" s="211" t="s">
        <v>290</v>
      </c>
      <c r="L450" s="211" t="s">
        <v>723</v>
      </c>
      <c r="AD450" s="213"/>
    </row>
    <row r="451" spans="1:30" s="211" customFormat="1" x14ac:dyDescent="0.25">
      <c r="A451" s="211" t="s">
        <v>129</v>
      </c>
      <c r="B451" s="211">
        <v>3946</v>
      </c>
      <c r="C451" s="211" t="s">
        <v>264</v>
      </c>
      <c r="D451" s="211">
        <v>191709835</v>
      </c>
      <c r="E451" s="211">
        <v>1020</v>
      </c>
      <c r="F451" s="211">
        <v>1122</v>
      </c>
      <c r="G451" s="211">
        <v>1004</v>
      </c>
      <c r="I451" s="211" t="s">
        <v>1963</v>
      </c>
      <c r="J451" s="212" t="s">
        <v>552</v>
      </c>
      <c r="K451" s="211" t="s">
        <v>290</v>
      </c>
      <c r="L451" s="211" t="s">
        <v>723</v>
      </c>
      <c r="AD451" s="213"/>
    </row>
    <row r="452" spans="1:30" s="211" customFormat="1" x14ac:dyDescent="0.25">
      <c r="A452" s="211" t="s">
        <v>129</v>
      </c>
      <c r="B452" s="211">
        <v>3946</v>
      </c>
      <c r="C452" s="211" t="s">
        <v>264</v>
      </c>
      <c r="D452" s="211">
        <v>192023950</v>
      </c>
      <c r="E452" s="211">
        <v>1080</v>
      </c>
      <c r="F452" s="211">
        <v>1274</v>
      </c>
      <c r="G452" s="211">
        <v>1004</v>
      </c>
      <c r="I452" s="211" t="s">
        <v>1964</v>
      </c>
      <c r="J452" s="212" t="s">
        <v>552</v>
      </c>
      <c r="K452" s="211" t="s">
        <v>288</v>
      </c>
      <c r="L452" s="211" t="s">
        <v>1430</v>
      </c>
      <c r="AD452" s="213"/>
    </row>
    <row r="453" spans="1:30" s="211" customFormat="1" x14ac:dyDescent="0.25">
      <c r="A453" s="211" t="s">
        <v>129</v>
      </c>
      <c r="B453" s="211">
        <v>3946</v>
      </c>
      <c r="C453" s="211" t="s">
        <v>264</v>
      </c>
      <c r="D453" s="211">
        <v>192024838</v>
      </c>
      <c r="E453" s="211">
        <v>1080</v>
      </c>
      <c r="F453" s="211">
        <v>1271</v>
      </c>
      <c r="G453" s="211">
        <v>1004</v>
      </c>
      <c r="I453" s="211" t="s">
        <v>1965</v>
      </c>
      <c r="J453" s="212" t="s">
        <v>552</v>
      </c>
      <c r="K453" s="211" t="s">
        <v>288</v>
      </c>
      <c r="L453" s="211" t="s">
        <v>2634</v>
      </c>
      <c r="AD453" s="213"/>
    </row>
    <row r="454" spans="1:30" s="211" customFormat="1" x14ac:dyDescent="0.25">
      <c r="A454" s="211" t="s">
        <v>129</v>
      </c>
      <c r="B454" s="211">
        <v>3951</v>
      </c>
      <c r="C454" s="211" t="s">
        <v>266</v>
      </c>
      <c r="D454" s="211">
        <v>192006555</v>
      </c>
      <c r="E454" s="211">
        <v>1060</v>
      </c>
      <c r="F454" s="211">
        <v>1274</v>
      </c>
      <c r="G454" s="211">
        <v>1004</v>
      </c>
      <c r="I454" s="211" t="s">
        <v>1966</v>
      </c>
      <c r="J454" s="212" t="s">
        <v>552</v>
      </c>
      <c r="K454" s="211" t="s">
        <v>288</v>
      </c>
      <c r="L454" s="211" t="s">
        <v>1101</v>
      </c>
      <c r="AD454" s="213"/>
    </row>
    <row r="455" spans="1:30" s="211" customFormat="1" x14ac:dyDescent="0.25">
      <c r="A455" s="211" t="s">
        <v>129</v>
      </c>
      <c r="B455" s="211">
        <v>3952</v>
      </c>
      <c r="C455" s="211" t="s">
        <v>267</v>
      </c>
      <c r="D455" s="211">
        <v>192024625</v>
      </c>
      <c r="E455" s="211">
        <v>1060</v>
      </c>
      <c r="F455" s="211">
        <v>1242</v>
      </c>
      <c r="G455" s="211">
        <v>1004</v>
      </c>
      <c r="I455" s="211" t="s">
        <v>1967</v>
      </c>
      <c r="J455" s="212" t="s">
        <v>552</v>
      </c>
      <c r="K455" s="211" t="s">
        <v>288</v>
      </c>
      <c r="L455" s="211" t="s">
        <v>1196</v>
      </c>
      <c r="AD455" s="213"/>
    </row>
    <row r="456" spans="1:30" s="211" customFormat="1" x14ac:dyDescent="0.25">
      <c r="A456" s="211" t="s">
        <v>129</v>
      </c>
      <c r="B456" s="211">
        <v>3953</v>
      </c>
      <c r="C456" s="211" t="s">
        <v>268</v>
      </c>
      <c r="D456" s="211">
        <v>191980198</v>
      </c>
      <c r="E456" s="211">
        <v>1060</v>
      </c>
      <c r="F456" s="211">
        <v>1274</v>
      </c>
      <c r="G456" s="211">
        <v>1004</v>
      </c>
      <c r="I456" s="211" t="s">
        <v>1968</v>
      </c>
      <c r="J456" s="212" t="s">
        <v>552</v>
      </c>
      <c r="K456" s="211" t="s">
        <v>288</v>
      </c>
      <c r="L456" s="211" t="s">
        <v>1177</v>
      </c>
      <c r="AD456" s="213"/>
    </row>
    <row r="457" spans="1:30" s="211" customFormat="1" x14ac:dyDescent="0.25">
      <c r="A457" s="211" t="s">
        <v>129</v>
      </c>
      <c r="B457" s="211">
        <v>3953</v>
      </c>
      <c r="C457" s="211" t="s">
        <v>268</v>
      </c>
      <c r="D457" s="211">
        <v>191990424</v>
      </c>
      <c r="E457" s="211">
        <v>1060</v>
      </c>
      <c r="F457" s="211">
        <v>1274</v>
      </c>
      <c r="G457" s="211">
        <v>1004</v>
      </c>
      <c r="I457" s="211" t="s">
        <v>1969</v>
      </c>
      <c r="J457" s="212" t="s">
        <v>552</v>
      </c>
      <c r="K457" s="211" t="s">
        <v>288</v>
      </c>
      <c r="L457" s="211" t="s">
        <v>1373</v>
      </c>
      <c r="AD457" s="213"/>
    </row>
    <row r="458" spans="1:30" s="211" customFormat="1" x14ac:dyDescent="0.25">
      <c r="A458" s="211" t="s">
        <v>129</v>
      </c>
      <c r="B458" s="211">
        <v>3953</v>
      </c>
      <c r="C458" s="211" t="s">
        <v>268</v>
      </c>
      <c r="D458" s="211">
        <v>192014967</v>
      </c>
      <c r="E458" s="211">
        <v>1060</v>
      </c>
      <c r="F458" s="211">
        <v>1252</v>
      </c>
      <c r="G458" s="211">
        <v>1004</v>
      </c>
      <c r="I458" s="211" t="s">
        <v>1970</v>
      </c>
      <c r="J458" s="212" t="s">
        <v>552</v>
      </c>
      <c r="K458" s="211" t="s">
        <v>288</v>
      </c>
      <c r="L458" s="211" t="s">
        <v>1221</v>
      </c>
      <c r="AD458" s="213"/>
    </row>
    <row r="459" spans="1:30" s="211" customFormat="1" x14ac:dyDescent="0.25">
      <c r="A459" s="211" t="s">
        <v>129</v>
      </c>
      <c r="B459" s="211">
        <v>3953</v>
      </c>
      <c r="C459" s="211" t="s">
        <v>268</v>
      </c>
      <c r="D459" s="211">
        <v>192015931</v>
      </c>
      <c r="E459" s="211">
        <v>1060</v>
      </c>
      <c r="F459" s="211">
        <v>1242</v>
      </c>
      <c r="G459" s="211">
        <v>1004</v>
      </c>
      <c r="I459" s="211" t="s">
        <v>1971</v>
      </c>
      <c r="J459" s="212" t="s">
        <v>552</v>
      </c>
      <c r="K459" s="211" t="s">
        <v>288</v>
      </c>
      <c r="L459" s="211" t="s">
        <v>1267</v>
      </c>
      <c r="AD459" s="213"/>
    </row>
    <row r="460" spans="1:30" s="211" customFormat="1" x14ac:dyDescent="0.25">
      <c r="A460" s="211" t="s">
        <v>129</v>
      </c>
      <c r="B460" s="211">
        <v>3953</v>
      </c>
      <c r="C460" s="211" t="s">
        <v>268</v>
      </c>
      <c r="D460" s="211">
        <v>192039291</v>
      </c>
      <c r="E460" s="211">
        <v>1060</v>
      </c>
      <c r="F460" s="211">
        <v>1274</v>
      </c>
      <c r="G460" s="211">
        <v>1004</v>
      </c>
      <c r="I460" s="211" t="s">
        <v>1972</v>
      </c>
      <c r="J460" s="212" t="s">
        <v>552</v>
      </c>
      <c r="K460" s="211" t="s">
        <v>288</v>
      </c>
      <c r="L460" s="211" t="s">
        <v>1470</v>
      </c>
      <c r="AD460" s="213"/>
    </row>
    <row r="461" spans="1:30" s="211" customFormat="1" x14ac:dyDescent="0.25">
      <c r="A461" s="211" t="s">
        <v>129</v>
      </c>
      <c r="B461" s="211">
        <v>3954</v>
      </c>
      <c r="C461" s="211" t="s">
        <v>269</v>
      </c>
      <c r="D461" s="211">
        <v>192052704</v>
      </c>
      <c r="E461" s="211">
        <v>1060</v>
      </c>
      <c r="G461" s="211">
        <v>1004</v>
      </c>
      <c r="I461" s="211" t="s">
        <v>1973</v>
      </c>
      <c r="J461" s="212" t="s">
        <v>552</v>
      </c>
      <c r="K461" s="211" t="s">
        <v>288</v>
      </c>
      <c r="L461" s="211" t="s">
        <v>1490</v>
      </c>
      <c r="AD461" s="213"/>
    </row>
    <row r="462" spans="1:30" s="211" customFormat="1" x14ac:dyDescent="0.25">
      <c r="A462" s="211" t="s">
        <v>129</v>
      </c>
      <c r="B462" s="211">
        <v>3955</v>
      </c>
      <c r="C462" s="211" t="s">
        <v>270</v>
      </c>
      <c r="D462" s="211">
        <v>1211643</v>
      </c>
      <c r="E462" s="211">
        <v>1060</v>
      </c>
      <c r="F462" s="211">
        <v>1211</v>
      </c>
      <c r="G462" s="211">
        <v>1004</v>
      </c>
      <c r="I462" s="211" t="s">
        <v>1974</v>
      </c>
      <c r="J462" s="212" t="s">
        <v>552</v>
      </c>
      <c r="K462" s="211" t="s">
        <v>553</v>
      </c>
      <c r="L462" s="211" t="s">
        <v>1491</v>
      </c>
      <c r="AD462" s="213"/>
    </row>
    <row r="463" spans="1:30" s="211" customFormat="1" x14ac:dyDescent="0.25">
      <c r="A463" s="211" t="s">
        <v>129</v>
      </c>
      <c r="B463" s="211">
        <v>3955</v>
      </c>
      <c r="C463" s="211" t="s">
        <v>270</v>
      </c>
      <c r="D463" s="211">
        <v>1212186</v>
      </c>
      <c r="E463" s="211">
        <v>1040</v>
      </c>
      <c r="F463" s="211">
        <v>1130</v>
      </c>
      <c r="G463" s="211">
        <v>1004</v>
      </c>
      <c r="I463" s="211" t="s">
        <v>1975</v>
      </c>
      <c r="J463" s="212" t="s">
        <v>552</v>
      </c>
      <c r="K463" s="211" t="s">
        <v>553</v>
      </c>
      <c r="L463" s="211" t="s">
        <v>662</v>
      </c>
      <c r="AD463" s="213"/>
    </row>
    <row r="464" spans="1:30" s="211" customFormat="1" x14ac:dyDescent="0.25">
      <c r="A464" s="211" t="s">
        <v>129</v>
      </c>
      <c r="B464" s="211">
        <v>3955</v>
      </c>
      <c r="C464" s="211" t="s">
        <v>270</v>
      </c>
      <c r="D464" s="211">
        <v>1212187</v>
      </c>
      <c r="E464" s="211">
        <v>1020</v>
      </c>
      <c r="F464" s="211">
        <v>1121</v>
      </c>
      <c r="G464" s="211">
        <v>1004</v>
      </c>
      <c r="I464" s="211" t="s">
        <v>1976</v>
      </c>
      <c r="J464" s="212" t="s">
        <v>552</v>
      </c>
      <c r="K464" s="211" t="s">
        <v>553</v>
      </c>
      <c r="L464" s="211" t="s">
        <v>662</v>
      </c>
      <c r="AD464" s="213"/>
    </row>
    <row r="465" spans="1:30" s="211" customFormat="1" x14ac:dyDescent="0.25">
      <c r="A465" s="211" t="s">
        <v>129</v>
      </c>
      <c r="B465" s="211">
        <v>3955</v>
      </c>
      <c r="C465" s="211" t="s">
        <v>270</v>
      </c>
      <c r="D465" s="211">
        <v>1212188</v>
      </c>
      <c r="E465" s="211">
        <v>1040</v>
      </c>
      <c r="G465" s="211">
        <v>1004</v>
      </c>
      <c r="I465" s="211" t="s">
        <v>1977</v>
      </c>
      <c r="J465" s="212" t="s">
        <v>552</v>
      </c>
      <c r="K465" s="211" t="s">
        <v>553</v>
      </c>
      <c r="L465" s="211" t="s">
        <v>663</v>
      </c>
      <c r="AD465" s="213"/>
    </row>
    <row r="466" spans="1:30" s="211" customFormat="1" x14ac:dyDescent="0.25">
      <c r="A466" s="211" t="s">
        <v>129</v>
      </c>
      <c r="B466" s="211">
        <v>3955</v>
      </c>
      <c r="C466" s="211" t="s">
        <v>270</v>
      </c>
      <c r="D466" s="211">
        <v>1212192</v>
      </c>
      <c r="E466" s="211">
        <v>1020</v>
      </c>
      <c r="F466" s="211">
        <v>1110</v>
      </c>
      <c r="G466" s="211">
        <v>1004</v>
      </c>
      <c r="I466" s="211" t="s">
        <v>1978</v>
      </c>
      <c r="J466" s="212" t="s">
        <v>552</v>
      </c>
      <c r="K466" s="211" t="s">
        <v>288</v>
      </c>
      <c r="L466" s="211" t="s">
        <v>1399</v>
      </c>
      <c r="AD466" s="213"/>
    </row>
    <row r="467" spans="1:30" s="211" customFormat="1" x14ac:dyDescent="0.25">
      <c r="A467" s="211" t="s">
        <v>129</v>
      </c>
      <c r="B467" s="211">
        <v>3955</v>
      </c>
      <c r="C467" s="211" t="s">
        <v>270</v>
      </c>
      <c r="D467" s="211">
        <v>9052826</v>
      </c>
      <c r="E467" s="211">
        <v>1060</v>
      </c>
      <c r="F467" s="211">
        <v>1251</v>
      </c>
      <c r="G467" s="211">
        <v>1004</v>
      </c>
      <c r="I467" s="211" t="s">
        <v>1979</v>
      </c>
      <c r="J467" s="212" t="s">
        <v>552</v>
      </c>
      <c r="K467" s="211" t="s">
        <v>288</v>
      </c>
      <c r="L467" s="211" t="s">
        <v>603</v>
      </c>
      <c r="AD467" s="213"/>
    </row>
    <row r="468" spans="1:30" s="211" customFormat="1" x14ac:dyDescent="0.25">
      <c r="A468" s="211" t="s">
        <v>129</v>
      </c>
      <c r="B468" s="211">
        <v>3955</v>
      </c>
      <c r="C468" s="211" t="s">
        <v>270</v>
      </c>
      <c r="D468" s="211">
        <v>190045261</v>
      </c>
      <c r="E468" s="211">
        <v>1060</v>
      </c>
      <c r="F468" s="211">
        <v>1242</v>
      </c>
      <c r="G468" s="211">
        <v>1004</v>
      </c>
      <c r="I468" s="211" t="s">
        <v>1980</v>
      </c>
      <c r="J468" s="212" t="s">
        <v>552</v>
      </c>
      <c r="K468" s="211" t="s">
        <v>553</v>
      </c>
      <c r="L468" s="211" t="s">
        <v>667</v>
      </c>
      <c r="AD468" s="213"/>
    </row>
    <row r="469" spans="1:30" s="211" customFormat="1" x14ac:dyDescent="0.25">
      <c r="A469" s="211" t="s">
        <v>129</v>
      </c>
      <c r="B469" s="211">
        <v>3955</v>
      </c>
      <c r="C469" s="211" t="s">
        <v>270</v>
      </c>
      <c r="D469" s="211">
        <v>190872856</v>
      </c>
      <c r="E469" s="211">
        <v>1060</v>
      </c>
      <c r="F469" s="211">
        <v>1263</v>
      </c>
      <c r="G469" s="211">
        <v>1004</v>
      </c>
      <c r="I469" s="211" t="s">
        <v>1981</v>
      </c>
      <c r="J469" s="212" t="s">
        <v>552</v>
      </c>
      <c r="K469" s="211" t="s">
        <v>553</v>
      </c>
      <c r="L469" s="211" t="s">
        <v>662</v>
      </c>
      <c r="AD469" s="213"/>
    </row>
    <row r="470" spans="1:30" s="211" customFormat="1" x14ac:dyDescent="0.25">
      <c r="A470" s="211" t="s">
        <v>129</v>
      </c>
      <c r="B470" s="211">
        <v>3955</v>
      </c>
      <c r="C470" s="211" t="s">
        <v>270</v>
      </c>
      <c r="D470" s="211">
        <v>191116241</v>
      </c>
      <c r="E470" s="211">
        <v>1060</v>
      </c>
      <c r="F470" s="211">
        <v>1242</v>
      </c>
      <c r="G470" s="211">
        <v>1004</v>
      </c>
      <c r="I470" s="211" t="s">
        <v>1982</v>
      </c>
      <c r="J470" s="212" t="s">
        <v>552</v>
      </c>
      <c r="K470" s="211" t="s">
        <v>553</v>
      </c>
      <c r="L470" s="211" t="s">
        <v>1458</v>
      </c>
      <c r="AD470" s="213"/>
    </row>
    <row r="471" spans="1:30" s="211" customFormat="1" x14ac:dyDescent="0.25">
      <c r="A471" s="211" t="s">
        <v>129</v>
      </c>
      <c r="B471" s="211">
        <v>3955</v>
      </c>
      <c r="C471" s="211" t="s">
        <v>270</v>
      </c>
      <c r="D471" s="211">
        <v>191120394</v>
      </c>
      <c r="E471" s="211">
        <v>1060</v>
      </c>
      <c r="F471" s="211">
        <v>1251</v>
      </c>
      <c r="G471" s="211">
        <v>1004</v>
      </c>
      <c r="I471" s="211" t="s">
        <v>1983</v>
      </c>
      <c r="J471" s="212" t="s">
        <v>552</v>
      </c>
      <c r="K471" s="211" t="s">
        <v>553</v>
      </c>
      <c r="L471" s="211" t="s">
        <v>668</v>
      </c>
      <c r="AD471" s="213"/>
    </row>
    <row r="472" spans="1:30" s="211" customFormat="1" x14ac:dyDescent="0.25">
      <c r="A472" s="211" t="s">
        <v>129</v>
      </c>
      <c r="B472" s="211">
        <v>3955</v>
      </c>
      <c r="C472" s="211" t="s">
        <v>270</v>
      </c>
      <c r="D472" s="211">
        <v>191123153</v>
      </c>
      <c r="E472" s="211">
        <v>1060</v>
      </c>
      <c r="F472" s="211">
        <v>1252</v>
      </c>
      <c r="G472" s="211">
        <v>1004</v>
      </c>
      <c r="I472" s="211" t="s">
        <v>1984</v>
      </c>
      <c r="J472" s="212" t="s">
        <v>552</v>
      </c>
      <c r="K472" s="211" t="s">
        <v>553</v>
      </c>
      <c r="L472" s="211" t="s">
        <v>1459</v>
      </c>
      <c r="AD472" s="213"/>
    </row>
    <row r="473" spans="1:30" s="211" customFormat="1" x14ac:dyDescent="0.25">
      <c r="A473" s="211" t="s">
        <v>129</v>
      </c>
      <c r="B473" s="211">
        <v>3955</v>
      </c>
      <c r="C473" s="211" t="s">
        <v>270</v>
      </c>
      <c r="D473" s="211">
        <v>191125431</v>
      </c>
      <c r="E473" s="211">
        <v>1060</v>
      </c>
      <c r="F473" s="211">
        <v>1252</v>
      </c>
      <c r="G473" s="211">
        <v>1004</v>
      </c>
      <c r="I473" s="211" t="s">
        <v>1985</v>
      </c>
      <c r="J473" s="212" t="s">
        <v>552</v>
      </c>
      <c r="K473" s="211" t="s">
        <v>553</v>
      </c>
      <c r="L473" s="211" t="s">
        <v>1492</v>
      </c>
      <c r="AD473" s="213"/>
    </row>
    <row r="474" spans="1:30" s="211" customFormat="1" x14ac:dyDescent="0.25">
      <c r="A474" s="211" t="s">
        <v>129</v>
      </c>
      <c r="B474" s="211">
        <v>3955</v>
      </c>
      <c r="C474" s="211" t="s">
        <v>270</v>
      </c>
      <c r="D474" s="211">
        <v>191125448</v>
      </c>
      <c r="E474" s="211">
        <v>1060</v>
      </c>
      <c r="F474" s="211">
        <v>1242</v>
      </c>
      <c r="G474" s="211">
        <v>1004</v>
      </c>
      <c r="I474" s="211" t="s">
        <v>1986</v>
      </c>
      <c r="J474" s="212" t="s">
        <v>552</v>
      </c>
      <c r="K474" s="211" t="s">
        <v>553</v>
      </c>
      <c r="L474" s="211" t="s">
        <v>669</v>
      </c>
      <c r="AD474" s="213"/>
    </row>
    <row r="475" spans="1:30" s="211" customFormat="1" x14ac:dyDescent="0.25">
      <c r="A475" s="211" t="s">
        <v>129</v>
      </c>
      <c r="B475" s="211">
        <v>3955</v>
      </c>
      <c r="C475" s="211" t="s">
        <v>270</v>
      </c>
      <c r="D475" s="211">
        <v>191125889</v>
      </c>
      <c r="E475" s="211">
        <v>1060</v>
      </c>
      <c r="F475" s="211">
        <v>1242</v>
      </c>
      <c r="G475" s="211">
        <v>1004</v>
      </c>
      <c r="I475" s="211" t="s">
        <v>1987</v>
      </c>
      <c r="J475" s="212" t="s">
        <v>552</v>
      </c>
      <c r="K475" s="211" t="s">
        <v>553</v>
      </c>
      <c r="L475" s="211" t="s">
        <v>1460</v>
      </c>
      <c r="AD475" s="213"/>
    </row>
    <row r="476" spans="1:30" s="211" customFormat="1" x14ac:dyDescent="0.25">
      <c r="A476" s="211" t="s">
        <v>129</v>
      </c>
      <c r="B476" s="211">
        <v>3955</v>
      </c>
      <c r="C476" s="211" t="s">
        <v>270</v>
      </c>
      <c r="D476" s="211">
        <v>191125891</v>
      </c>
      <c r="E476" s="211">
        <v>1060</v>
      </c>
      <c r="F476" s="211">
        <v>1252</v>
      </c>
      <c r="G476" s="211">
        <v>1004</v>
      </c>
      <c r="I476" s="211" t="s">
        <v>1988</v>
      </c>
      <c r="J476" s="212" t="s">
        <v>552</v>
      </c>
      <c r="K476" s="211" t="s">
        <v>553</v>
      </c>
      <c r="L476" s="211" t="s">
        <v>1460</v>
      </c>
      <c r="AD476" s="213"/>
    </row>
    <row r="477" spans="1:30" s="211" customFormat="1" x14ac:dyDescent="0.25">
      <c r="A477" s="211" t="s">
        <v>129</v>
      </c>
      <c r="B477" s="211">
        <v>3955</v>
      </c>
      <c r="C477" s="211" t="s">
        <v>270</v>
      </c>
      <c r="D477" s="211">
        <v>191127494</v>
      </c>
      <c r="E477" s="211">
        <v>1060</v>
      </c>
      <c r="F477" s="211">
        <v>1274</v>
      </c>
      <c r="G477" s="211">
        <v>1004</v>
      </c>
      <c r="I477" s="211" t="s">
        <v>1989</v>
      </c>
      <c r="J477" s="212" t="s">
        <v>552</v>
      </c>
      <c r="K477" s="211" t="s">
        <v>553</v>
      </c>
      <c r="L477" s="211" t="s">
        <v>670</v>
      </c>
      <c r="AD477" s="213"/>
    </row>
    <row r="478" spans="1:30" s="211" customFormat="1" x14ac:dyDescent="0.25">
      <c r="A478" s="211" t="s">
        <v>129</v>
      </c>
      <c r="B478" s="211">
        <v>3955</v>
      </c>
      <c r="C478" s="211" t="s">
        <v>270</v>
      </c>
      <c r="D478" s="211">
        <v>191127512</v>
      </c>
      <c r="E478" s="211">
        <v>1060</v>
      </c>
      <c r="F478" s="211">
        <v>1274</v>
      </c>
      <c r="G478" s="211">
        <v>1004</v>
      </c>
      <c r="I478" s="211" t="s">
        <v>1990</v>
      </c>
      <c r="J478" s="212" t="s">
        <v>552</v>
      </c>
      <c r="K478" s="211" t="s">
        <v>288</v>
      </c>
      <c r="L478" s="211" t="s">
        <v>604</v>
      </c>
      <c r="AD478" s="213"/>
    </row>
    <row r="479" spans="1:30" s="211" customFormat="1" x14ac:dyDescent="0.25">
      <c r="A479" s="211" t="s">
        <v>129</v>
      </c>
      <c r="B479" s="211">
        <v>3955</v>
      </c>
      <c r="C479" s="211" t="s">
        <v>270</v>
      </c>
      <c r="D479" s="211">
        <v>191127782</v>
      </c>
      <c r="E479" s="211">
        <v>1060</v>
      </c>
      <c r="F479" s="211">
        <v>1252</v>
      </c>
      <c r="G479" s="211">
        <v>1004</v>
      </c>
      <c r="I479" s="211" t="s">
        <v>1991</v>
      </c>
      <c r="J479" s="212" t="s">
        <v>552</v>
      </c>
      <c r="K479" s="211" t="s">
        <v>553</v>
      </c>
      <c r="L479" s="211" t="s">
        <v>1493</v>
      </c>
      <c r="AD479" s="213"/>
    </row>
    <row r="480" spans="1:30" s="211" customFormat="1" x14ac:dyDescent="0.25">
      <c r="A480" s="211" t="s">
        <v>129</v>
      </c>
      <c r="B480" s="211">
        <v>3955</v>
      </c>
      <c r="C480" s="211" t="s">
        <v>270</v>
      </c>
      <c r="D480" s="211">
        <v>191127856</v>
      </c>
      <c r="E480" s="211">
        <v>1060</v>
      </c>
      <c r="F480" s="211">
        <v>1274</v>
      </c>
      <c r="G480" s="211">
        <v>1004</v>
      </c>
      <c r="I480" s="211" t="s">
        <v>1992</v>
      </c>
      <c r="J480" s="212" t="s">
        <v>552</v>
      </c>
      <c r="K480" s="211" t="s">
        <v>288</v>
      </c>
      <c r="L480" s="211" t="s">
        <v>605</v>
      </c>
      <c r="AD480" s="213"/>
    </row>
    <row r="481" spans="1:30" s="211" customFormat="1" x14ac:dyDescent="0.25">
      <c r="A481" s="211" t="s">
        <v>129</v>
      </c>
      <c r="B481" s="211">
        <v>3955</v>
      </c>
      <c r="C481" s="211" t="s">
        <v>270</v>
      </c>
      <c r="D481" s="211">
        <v>191128670</v>
      </c>
      <c r="E481" s="211">
        <v>1060</v>
      </c>
      <c r="F481" s="211">
        <v>1274</v>
      </c>
      <c r="G481" s="211">
        <v>1004</v>
      </c>
      <c r="I481" s="211" t="s">
        <v>1993</v>
      </c>
      <c r="J481" s="212" t="s">
        <v>552</v>
      </c>
      <c r="K481" s="211" t="s">
        <v>553</v>
      </c>
      <c r="L481" s="211" t="s">
        <v>672</v>
      </c>
      <c r="AD481" s="213"/>
    </row>
    <row r="482" spans="1:30" s="211" customFormat="1" x14ac:dyDescent="0.25">
      <c r="A482" s="211" t="s">
        <v>129</v>
      </c>
      <c r="B482" s="211">
        <v>3955</v>
      </c>
      <c r="C482" s="211" t="s">
        <v>270</v>
      </c>
      <c r="D482" s="211">
        <v>191128794</v>
      </c>
      <c r="E482" s="211">
        <v>1060</v>
      </c>
      <c r="F482" s="211">
        <v>1242</v>
      </c>
      <c r="G482" s="211">
        <v>1004</v>
      </c>
      <c r="I482" s="211" t="s">
        <v>1994</v>
      </c>
      <c r="J482" s="212" t="s">
        <v>552</v>
      </c>
      <c r="K482" s="211" t="s">
        <v>553</v>
      </c>
      <c r="L482" s="211" t="s">
        <v>673</v>
      </c>
      <c r="AD482" s="213"/>
    </row>
    <row r="483" spans="1:30" s="211" customFormat="1" x14ac:dyDescent="0.25">
      <c r="A483" s="211" t="s">
        <v>129</v>
      </c>
      <c r="B483" s="211">
        <v>3955</v>
      </c>
      <c r="C483" s="211" t="s">
        <v>270</v>
      </c>
      <c r="D483" s="211">
        <v>191129710</v>
      </c>
      <c r="E483" s="211">
        <v>1060</v>
      </c>
      <c r="F483" s="211">
        <v>1242</v>
      </c>
      <c r="G483" s="211">
        <v>1004</v>
      </c>
      <c r="I483" s="211" t="s">
        <v>1995</v>
      </c>
      <c r="J483" s="212" t="s">
        <v>552</v>
      </c>
      <c r="K483" s="211" t="s">
        <v>288</v>
      </c>
      <c r="L483" s="211" t="s">
        <v>606</v>
      </c>
      <c r="AD483" s="213"/>
    </row>
    <row r="484" spans="1:30" s="211" customFormat="1" x14ac:dyDescent="0.25">
      <c r="A484" s="211" t="s">
        <v>129</v>
      </c>
      <c r="B484" s="211">
        <v>3955</v>
      </c>
      <c r="C484" s="211" t="s">
        <v>270</v>
      </c>
      <c r="D484" s="211">
        <v>191129731</v>
      </c>
      <c r="E484" s="211">
        <v>1060</v>
      </c>
      <c r="F484" s="211">
        <v>1242</v>
      </c>
      <c r="G484" s="211">
        <v>1004</v>
      </c>
      <c r="I484" s="211" t="s">
        <v>1996</v>
      </c>
      <c r="J484" s="212" t="s">
        <v>552</v>
      </c>
      <c r="K484" s="211" t="s">
        <v>553</v>
      </c>
      <c r="L484" s="211" t="s">
        <v>674</v>
      </c>
      <c r="AD484" s="213"/>
    </row>
    <row r="485" spans="1:30" s="211" customFormat="1" x14ac:dyDescent="0.25">
      <c r="A485" s="211" t="s">
        <v>129</v>
      </c>
      <c r="B485" s="211">
        <v>3955</v>
      </c>
      <c r="C485" s="211" t="s">
        <v>270</v>
      </c>
      <c r="D485" s="211">
        <v>191129732</v>
      </c>
      <c r="E485" s="211">
        <v>1060</v>
      </c>
      <c r="F485" s="211">
        <v>1252</v>
      </c>
      <c r="G485" s="211">
        <v>1004</v>
      </c>
      <c r="I485" s="211" t="s">
        <v>1997</v>
      </c>
      <c r="J485" s="212" t="s">
        <v>552</v>
      </c>
      <c r="K485" s="211" t="s">
        <v>553</v>
      </c>
      <c r="L485" s="211" t="s">
        <v>674</v>
      </c>
      <c r="AD485" s="213"/>
    </row>
    <row r="486" spans="1:30" s="211" customFormat="1" x14ac:dyDescent="0.25">
      <c r="A486" s="211" t="s">
        <v>129</v>
      </c>
      <c r="B486" s="211">
        <v>3955</v>
      </c>
      <c r="C486" s="211" t="s">
        <v>270</v>
      </c>
      <c r="D486" s="211">
        <v>191129750</v>
      </c>
      <c r="E486" s="211">
        <v>1060</v>
      </c>
      <c r="F486" s="211">
        <v>1242</v>
      </c>
      <c r="G486" s="211">
        <v>1004</v>
      </c>
      <c r="I486" s="211" t="s">
        <v>1998</v>
      </c>
      <c r="J486" s="212" t="s">
        <v>552</v>
      </c>
      <c r="K486" s="211" t="s">
        <v>553</v>
      </c>
      <c r="L486" s="211" t="s">
        <v>675</v>
      </c>
      <c r="AD486" s="213"/>
    </row>
    <row r="487" spans="1:30" s="211" customFormat="1" x14ac:dyDescent="0.25">
      <c r="A487" s="211" t="s">
        <v>129</v>
      </c>
      <c r="B487" s="211">
        <v>3955</v>
      </c>
      <c r="C487" s="211" t="s">
        <v>270</v>
      </c>
      <c r="D487" s="211">
        <v>191131832</v>
      </c>
      <c r="E487" s="211">
        <v>1060</v>
      </c>
      <c r="F487" s="211">
        <v>1242</v>
      </c>
      <c r="G487" s="211">
        <v>1004</v>
      </c>
      <c r="I487" s="211" t="s">
        <v>1999</v>
      </c>
      <c r="J487" s="212" t="s">
        <v>552</v>
      </c>
      <c r="K487" s="211" t="s">
        <v>553</v>
      </c>
      <c r="L487" s="211" t="s">
        <v>676</v>
      </c>
      <c r="AD487" s="213"/>
    </row>
    <row r="488" spans="1:30" s="211" customFormat="1" x14ac:dyDescent="0.25">
      <c r="A488" s="211" t="s">
        <v>129</v>
      </c>
      <c r="B488" s="211">
        <v>3955</v>
      </c>
      <c r="C488" s="211" t="s">
        <v>270</v>
      </c>
      <c r="D488" s="211">
        <v>191131850</v>
      </c>
      <c r="E488" s="211">
        <v>1060</v>
      </c>
      <c r="F488" s="211">
        <v>1242</v>
      </c>
      <c r="G488" s="211">
        <v>1004</v>
      </c>
      <c r="I488" s="211" t="s">
        <v>2000</v>
      </c>
      <c r="J488" s="212" t="s">
        <v>552</v>
      </c>
      <c r="K488" s="211" t="s">
        <v>553</v>
      </c>
      <c r="L488" s="211" t="s">
        <v>677</v>
      </c>
      <c r="AD488" s="213"/>
    </row>
    <row r="489" spans="1:30" s="211" customFormat="1" x14ac:dyDescent="0.25">
      <c r="A489" s="211" t="s">
        <v>129</v>
      </c>
      <c r="B489" s="211">
        <v>3955</v>
      </c>
      <c r="C489" s="211" t="s">
        <v>270</v>
      </c>
      <c r="D489" s="211">
        <v>191133051</v>
      </c>
      <c r="E489" s="211">
        <v>1060</v>
      </c>
      <c r="F489" s="211">
        <v>1274</v>
      </c>
      <c r="G489" s="211">
        <v>1004</v>
      </c>
      <c r="I489" s="211" t="s">
        <v>2001</v>
      </c>
      <c r="J489" s="212" t="s">
        <v>552</v>
      </c>
      <c r="K489" s="211" t="s">
        <v>288</v>
      </c>
      <c r="L489" s="211" t="s">
        <v>607</v>
      </c>
      <c r="AD489" s="213"/>
    </row>
    <row r="490" spans="1:30" s="211" customFormat="1" x14ac:dyDescent="0.25">
      <c r="A490" s="211" t="s">
        <v>129</v>
      </c>
      <c r="B490" s="211">
        <v>3955</v>
      </c>
      <c r="C490" s="211" t="s">
        <v>270</v>
      </c>
      <c r="D490" s="211">
        <v>191133052</v>
      </c>
      <c r="E490" s="211">
        <v>1060</v>
      </c>
      <c r="F490" s="211">
        <v>1274</v>
      </c>
      <c r="G490" s="211">
        <v>1004</v>
      </c>
      <c r="I490" s="211" t="s">
        <v>2002</v>
      </c>
      <c r="J490" s="212" t="s">
        <v>552</v>
      </c>
      <c r="K490" s="211" t="s">
        <v>553</v>
      </c>
      <c r="L490" s="211" t="s">
        <v>678</v>
      </c>
      <c r="AD490" s="213"/>
    </row>
    <row r="491" spans="1:30" s="211" customFormat="1" x14ac:dyDescent="0.25">
      <c r="A491" s="211" t="s">
        <v>129</v>
      </c>
      <c r="B491" s="211">
        <v>3955</v>
      </c>
      <c r="C491" s="211" t="s">
        <v>270</v>
      </c>
      <c r="D491" s="211">
        <v>191138630</v>
      </c>
      <c r="E491" s="211">
        <v>1060</v>
      </c>
      <c r="F491" s="211">
        <v>1252</v>
      </c>
      <c r="G491" s="211">
        <v>1004</v>
      </c>
      <c r="I491" s="211" t="s">
        <v>2003</v>
      </c>
      <c r="J491" s="212" t="s">
        <v>552</v>
      </c>
      <c r="K491" s="211" t="s">
        <v>553</v>
      </c>
      <c r="L491" s="211" t="s">
        <v>679</v>
      </c>
      <c r="AD491" s="213"/>
    </row>
    <row r="492" spans="1:30" s="211" customFormat="1" x14ac:dyDescent="0.25">
      <c r="A492" s="211" t="s">
        <v>129</v>
      </c>
      <c r="B492" s="211">
        <v>3955</v>
      </c>
      <c r="C492" s="211" t="s">
        <v>270</v>
      </c>
      <c r="D492" s="211">
        <v>191139010</v>
      </c>
      <c r="E492" s="211">
        <v>1060</v>
      </c>
      <c r="F492" s="211">
        <v>1252</v>
      </c>
      <c r="G492" s="211">
        <v>1004</v>
      </c>
      <c r="I492" s="211" t="s">
        <v>2004</v>
      </c>
      <c r="J492" s="212" t="s">
        <v>552</v>
      </c>
      <c r="K492" s="211" t="s">
        <v>553</v>
      </c>
      <c r="L492" s="211" t="s">
        <v>680</v>
      </c>
      <c r="AD492" s="213"/>
    </row>
    <row r="493" spans="1:30" s="211" customFormat="1" x14ac:dyDescent="0.25">
      <c r="A493" s="211" t="s">
        <v>129</v>
      </c>
      <c r="B493" s="211">
        <v>3955</v>
      </c>
      <c r="C493" s="211" t="s">
        <v>270</v>
      </c>
      <c r="D493" s="211">
        <v>191145050</v>
      </c>
      <c r="E493" s="211">
        <v>1060</v>
      </c>
      <c r="F493" s="211">
        <v>1242</v>
      </c>
      <c r="G493" s="211">
        <v>1004</v>
      </c>
      <c r="I493" s="211" t="s">
        <v>2005</v>
      </c>
      <c r="J493" s="212" t="s">
        <v>552</v>
      </c>
      <c r="K493" s="211" t="s">
        <v>553</v>
      </c>
      <c r="L493" s="211" t="s">
        <v>681</v>
      </c>
      <c r="AD493" s="213"/>
    </row>
    <row r="494" spans="1:30" s="211" customFormat="1" x14ac:dyDescent="0.25">
      <c r="A494" s="211" t="s">
        <v>129</v>
      </c>
      <c r="B494" s="211">
        <v>3955</v>
      </c>
      <c r="C494" s="211" t="s">
        <v>270</v>
      </c>
      <c r="D494" s="211">
        <v>191151872</v>
      </c>
      <c r="E494" s="211">
        <v>1060</v>
      </c>
      <c r="F494" s="211">
        <v>1251</v>
      </c>
      <c r="G494" s="211">
        <v>1004</v>
      </c>
      <c r="I494" s="211" t="s">
        <v>2006</v>
      </c>
      <c r="J494" s="212" t="s">
        <v>552</v>
      </c>
      <c r="K494" s="211" t="s">
        <v>553</v>
      </c>
      <c r="L494" s="211" t="s">
        <v>665</v>
      </c>
      <c r="AD494" s="213"/>
    </row>
    <row r="495" spans="1:30" s="211" customFormat="1" x14ac:dyDescent="0.25">
      <c r="A495" s="211" t="s">
        <v>129</v>
      </c>
      <c r="B495" s="211">
        <v>3955</v>
      </c>
      <c r="C495" s="211" t="s">
        <v>270</v>
      </c>
      <c r="D495" s="211">
        <v>191152050</v>
      </c>
      <c r="E495" s="211">
        <v>1060</v>
      </c>
      <c r="F495" s="211">
        <v>1271</v>
      </c>
      <c r="G495" s="211">
        <v>1004</v>
      </c>
      <c r="I495" s="211" t="s">
        <v>2007</v>
      </c>
      <c r="J495" s="212" t="s">
        <v>552</v>
      </c>
      <c r="K495" s="211" t="s">
        <v>553</v>
      </c>
      <c r="L495" s="211" t="s">
        <v>682</v>
      </c>
      <c r="AD495" s="213"/>
    </row>
    <row r="496" spans="1:30" s="211" customFormat="1" x14ac:dyDescent="0.25">
      <c r="A496" s="211" t="s">
        <v>129</v>
      </c>
      <c r="B496" s="211">
        <v>3955</v>
      </c>
      <c r="C496" s="211" t="s">
        <v>270</v>
      </c>
      <c r="D496" s="211">
        <v>191152051</v>
      </c>
      <c r="E496" s="211">
        <v>1060</v>
      </c>
      <c r="F496" s="211">
        <v>1274</v>
      </c>
      <c r="G496" s="211">
        <v>1004</v>
      </c>
      <c r="I496" s="211" t="s">
        <v>2008</v>
      </c>
      <c r="J496" s="212" t="s">
        <v>552</v>
      </c>
      <c r="K496" s="211" t="s">
        <v>288</v>
      </c>
      <c r="L496" s="211" t="s">
        <v>608</v>
      </c>
      <c r="AD496" s="213"/>
    </row>
    <row r="497" spans="1:30" s="211" customFormat="1" x14ac:dyDescent="0.25">
      <c r="A497" s="211" t="s">
        <v>129</v>
      </c>
      <c r="B497" s="211">
        <v>3955</v>
      </c>
      <c r="C497" s="211" t="s">
        <v>270</v>
      </c>
      <c r="D497" s="211">
        <v>191152076</v>
      </c>
      <c r="E497" s="211">
        <v>1060</v>
      </c>
      <c r="F497" s="211">
        <v>1271</v>
      </c>
      <c r="G497" s="211">
        <v>1004</v>
      </c>
      <c r="I497" s="211" t="s">
        <v>2009</v>
      </c>
      <c r="J497" s="212" t="s">
        <v>552</v>
      </c>
      <c r="K497" s="211" t="s">
        <v>553</v>
      </c>
      <c r="L497" s="211" t="s">
        <v>1494</v>
      </c>
      <c r="AD497" s="213"/>
    </row>
    <row r="498" spans="1:30" s="211" customFormat="1" x14ac:dyDescent="0.25">
      <c r="A498" s="211" t="s">
        <v>129</v>
      </c>
      <c r="B498" s="211">
        <v>3955</v>
      </c>
      <c r="C498" s="211" t="s">
        <v>270</v>
      </c>
      <c r="D498" s="211">
        <v>191152091</v>
      </c>
      <c r="E498" s="211">
        <v>1060</v>
      </c>
      <c r="F498" s="211">
        <v>1252</v>
      </c>
      <c r="G498" s="211">
        <v>1004</v>
      </c>
      <c r="I498" s="211" t="s">
        <v>2010</v>
      </c>
      <c r="J498" s="212" t="s">
        <v>552</v>
      </c>
      <c r="K498" s="211" t="s">
        <v>288</v>
      </c>
      <c r="L498" s="211" t="s">
        <v>609</v>
      </c>
      <c r="AD498" s="213"/>
    </row>
    <row r="499" spans="1:30" s="211" customFormat="1" x14ac:dyDescent="0.25">
      <c r="A499" s="211" t="s">
        <v>129</v>
      </c>
      <c r="B499" s="211">
        <v>3955</v>
      </c>
      <c r="C499" s="211" t="s">
        <v>270</v>
      </c>
      <c r="D499" s="211">
        <v>191152110</v>
      </c>
      <c r="E499" s="211">
        <v>1060</v>
      </c>
      <c r="F499" s="211">
        <v>1252</v>
      </c>
      <c r="G499" s="211">
        <v>1004</v>
      </c>
      <c r="I499" s="211" t="s">
        <v>2011</v>
      </c>
      <c r="J499" s="212" t="s">
        <v>552</v>
      </c>
      <c r="K499" s="211" t="s">
        <v>288</v>
      </c>
      <c r="L499" s="211" t="s">
        <v>610</v>
      </c>
      <c r="AD499" s="213"/>
    </row>
    <row r="500" spans="1:30" s="211" customFormat="1" x14ac:dyDescent="0.25">
      <c r="A500" s="211" t="s">
        <v>129</v>
      </c>
      <c r="B500" s="211">
        <v>3955</v>
      </c>
      <c r="C500" s="211" t="s">
        <v>270</v>
      </c>
      <c r="D500" s="211">
        <v>191152150</v>
      </c>
      <c r="E500" s="211">
        <v>1060</v>
      </c>
      <c r="F500" s="211">
        <v>1274</v>
      </c>
      <c r="G500" s="211">
        <v>1004</v>
      </c>
      <c r="I500" s="211" t="s">
        <v>2012</v>
      </c>
      <c r="J500" s="212" t="s">
        <v>552</v>
      </c>
      <c r="K500" s="211" t="s">
        <v>553</v>
      </c>
      <c r="L500" s="211" t="s">
        <v>683</v>
      </c>
      <c r="AD500" s="213"/>
    </row>
    <row r="501" spans="1:30" s="211" customFormat="1" x14ac:dyDescent="0.25">
      <c r="A501" s="211" t="s">
        <v>129</v>
      </c>
      <c r="B501" s="211">
        <v>3955</v>
      </c>
      <c r="C501" s="211" t="s">
        <v>270</v>
      </c>
      <c r="D501" s="211">
        <v>191163670</v>
      </c>
      <c r="E501" s="211">
        <v>1060</v>
      </c>
      <c r="F501" s="211">
        <v>1242</v>
      </c>
      <c r="G501" s="211">
        <v>1004</v>
      </c>
      <c r="I501" s="211" t="s">
        <v>2013</v>
      </c>
      <c r="J501" s="212" t="s">
        <v>552</v>
      </c>
      <c r="K501" s="211" t="s">
        <v>553</v>
      </c>
      <c r="L501" s="211" t="s">
        <v>684</v>
      </c>
      <c r="AD501" s="213"/>
    </row>
    <row r="502" spans="1:30" s="211" customFormat="1" x14ac:dyDescent="0.25">
      <c r="A502" s="211" t="s">
        <v>129</v>
      </c>
      <c r="B502" s="211">
        <v>3955</v>
      </c>
      <c r="C502" s="211" t="s">
        <v>270</v>
      </c>
      <c r="D502" s="211">
        <v>191181790</v>
      </c>
      <c r="E502" s="211">
        <v>1060</v>
      </c>
      <c r="F502" s="211">
        <v>1242</v>
      </c>
      <c r="G502" s="211">
        <v>1004</v>
      </c>
      <c r="I502" s="211" t="s">
        <v>2014</v>
      </c>
      <c r="J502" s="212" t="s">
        <v>552</v>
      </c>
      <c r="K502" s="211" t="s">
        <v>553</v>
      </c>
      <c r="L502" s="211" t="s">
        <v>1461</v>
      </c>
      <c r="AD502" s="213"/>
    </row>
    <row r="503" spans="1:30" s="211" customFormat="1" x14ac:dyDescent="0.25">
      <c r="A503" s="211" t="s">
        <v>129</v>
      </c>
      <c r="B503" s="211">
        <v>3955</v>
      </c>
      <c r="C503" s="211" t="s">
        <v>270</v>
      </c>
      <c r="D503" s="211">
        <v>191184690</v>
      </c>
      <c r="E503" s="211">
        <v>1060</v>
      </c>
      <c r="F503" s="211">
        <v>1252</v>
      </c>
      <c r="G503" s="211">
        <v>1004</v>
      </c>
      <c r="I503" s="211" t="s">
        <v>2015</v>
      </c>
      <c r="J503" s="212" t="s">
        <v>552</v>
      </c>
      <c r="K503" s="211" t="s">
        <v>288</v>
      </c>
      <c r="L503" s="211" t="s">
        <v>611</v>
      </c>
      <c r="AD503" s="213"/>
    </row>
    <row r="504" spans="1:30" s="211" customFormat="1" x14ac:dyDescent="0.25">
      <c r="A504" s="211" t="s">
        <v>129</v>
      </c>
      <c r="B504" s="211">
        <v>3955</v>
      </c>
      <c r="C504" s="211" t="s">
        <v>270</v>
      </c>
      <c r="D504" s="211">
        <v>191205271</v>
      </c>
      <c r="E504" s="211">
        <v>1060</v>
      </c>
      <c r="F504" s="211">
        <v>1252</v>
      </c>
      <c r="G504" s="211">
        <v>1004</v>
      </c>
      <c r="I504" s="211" t="s">
        <v>2016</v>
      </c>
      <c r="J504" s="212" t="s">
        <v>552</v>
      </c>
      <c r="K504" s="211" t="s">
        <v>288</v>
      </c>
      <c r="L504" s="211" t="s">
        <v>612</v>
      </c>
      <c r="AD504" s="213"/>
    </row>
    <row r="505" spans="1:30" s="211" customFormat="1" x14ac:dyDescent="0.25">
      <c r="A505" s="211" t="s">
        <v>129</v>
      </c>
      <c r="B505" s="211">
        <v>3955</v>
      </c>
      <c r="C505" s="211" t="s">
        <v>270</v>
      </c>
      <c r="D505" s="211">
        <v>191218754</v>
      </c>
      <c r="E505" s="211">
        <v>1060</v>
      </c>
      <c r="F505" s="211">
        <v>1274</v>
      </c>
      <c r="G505" s="211">
        <v>1004</v>
      </c>
      <c r="I505" s="211" t="s">
        <v>2017</v>
      </c>
      <c r="J505" s="212" t="s">
        <v>552</v>
      </c>
      <c r="K505" s="211" t="s">
        <v>553</v>
      </c>
      <c r="L505" s="211" t="s">
        <v>665</v>
      </c>
      <c r="AD505" s="213"/>
    </row>
    <row r="506" spans="1:30" s="211" customFormat="1" x14ac:dyDescent="0.25">
      <c r="A506" s="211" t="s">
        <v>129</v>
      </c>
      <c r="B506" s="211">
        <v>3955</v>
      </c>
      <c r="C506" s="211" t="s">
        <v>270</v>
      </c>
      <c r="D506" s="211">
        <v>191218853</v>
      </c>
      <c r="E506" s="211">
        <v>1060</v>
      </c>
      <c r="F506" s="211">
        <v>1242</v>
      </c>
      <c r="G506" s="211">
        <v>1004</v>
      </c>
      <c r="I506" s="211" t="s">
        <v>2018</v>
      </c>
      <c r="J506" s="212" t="s">
        <v>552</v>
      </c>
      <c r="K506" s="211" t="s">
        <v>553</v>
      </c>
      <c r="L506" s="211" t="s">
        <v>1442</v>
      </c>
      <c r="AD506" s="213"/>
    </row>
    <row r="507" spans="1:30" s="211" customFormat="1" x14ac:dyDescent="0.25">
      <c r="A507" s="211" t="s">
        <v>129</v>
      </c>
      <c r="B507" s="211">
        <v>3955</v>
      </c>
      <c r="C507" s="211" t="s">
        <v>270</v>
      </c>
      <c r="D507" s="211">
        <v>191218953</v>
      </c>
      <c r="E507" s="211">
        <v>1060</v>
      </c>
      <c r="F507" s="211">
        <v>1242</v>
      </c>
      <c r="G507" s="211">
        <v>1004</v>
      </c>
      <c r="I507" s="211" t="s">
        <v>2019</v>
      </c>
      <c r="J507" s="212" t="s">
        <v>552</v>
      </c>
      <c r="K507" s="211" t="s">
        <v>553</v>
      </c>
      <c r="L507" s="211" t="s">
        <v>685</v>
      </c>
      <c r="AD507" s="213"/>
    </row>
    <row r="508" spans="1:30" s="211" customFormat="1" x14ac:dyDescent="0.25">
      <c r="A508" s="211" t="s">
        <v>129</v>
      </c>
      <c r="B508" s="211">
        <v>3955</v>
      </c>
      <c r="C508" s="211" t="s">
        <v>270</v>
      </c>
      <c r="D508" s="211">
        <v>191225111</v>
      </c>
      <c r="E508" s="211">
        <v>1060</v>
      </c>
      <c r="F508" s="211">
        <v>1271</v>
      </c>
      <c r="G508" s="211">
        <v>1004</v>
      </c>
      <c r="I508" s="211" t="s">
        <v>2020</v>
      </c>
      <c r="J508" s="212" t="s">
        <v>552</v>
      </c>
      <c r="K508" s="211" t="s">
        <v>553</v>
      </c>
      <c r="L508" s="211" t="s">
        <v>686</v>
      </c>
      <c r="AD508" s="213"/>
    </row>
    <row r="509" spans="1:30" s="211" customFormat="1" x14ac:dyDescent="0.25">
      <c r="A509" s="211" t="s">
        <v>129</v>
      </c>
      <c r="B509" s="211">
        <v>3955</v>
      </c>
      <c r="C509" s="211" t="s">
        <v>270</v>
      </c>
      <c r="D509" s="211">
        <v>191227193</v>
      </c>
      <c r="E509" s="211">
        <v>1060</v>
      </c>
      <c r="F509" s="211">
        <v>1274</v>
      </c>
      <c r="G509" s="211">
        <v>1004</v>
      </c>
      <c r="I509" s="211" t="s">
        <v>2021</v>
      </c>
      <c r="J509" s="212" t="s">
        <v>552</v>
      </c>
      <c r="K509" s="211" t="s">
        <v>288</v>
      </c>
      <c r="L509" s="211" t="s">
        <v>613</v>
      </c>
      <c r="AD509" s="213"/>
    </row>
    <row r="510" spans="1:30" s="211" customFormat="1" x14ac:dyDescent="0.25">
      <c r="A510" s="211" t="s">
        <v>129</v>
      </c>
      <c r="B510" s="211">
        <v>3955</v>
      </c>
      <c r="C510" s="211" t="s">
        <v>270</v>
      </c>
      <c r="D510" s="211">
        <v>191230452</v>
      </c>
      <c r="E510" s="211">
        <v>1060</v>
      </c>
      <c r="F510" s="211">
        <v>1242</v>
      </c>
      <c r="G510" s="211">
        <v>1004</v>
      </c>
      <c r="I510" s="211" t="s">
        <v>2022</v>
      </c>
      <c r="J510" s="212" t="s">
        <v>552</v>
      </c>
      <c r="K510" s="211" t="s">
        <v>553</v>
      </c>
      <c r="L510" s="211" t="s">
        <v>687</v>
      </c>
      <c r="AD510" s="213"/>
    </row>
    <row r="511" spans="1:30" s="211" customFormat="1" x14ac:dyDescent="0.25">
      <c r="A511" s="211" t="s">
        <v>129</v>
      </c>
      <c r="B511" s="211">
        <v>3955</v>
      </c>
      <c r="C511" s="211" t="s">
        <v>270</v>
      </c>
      <c r="D511" s="211">
        <v>191263771</v>
      </c>
      <c r="E511" s="211">
        <v>1060</v>
      </c>
      <c r="F511" s="211">
        <v>1242</v>
      </c>
      <c r="G511" s="211">
        <v>1004</v>
      </c>
      <c r="I511" s="211" t="s">
        <v>2023</v>
      </c>
      <c r="J511" s="212" t="s">
        <v>552</v>
      </c>
      <c r="K511" s="211" t="s">
        <v>553</v>
      </c>
      <c r="L511" s="211" t="s">
        <v>688</v>
      </c>
      <c r="AD511" s="213"/>
    </row>
    <row r="512" spans="1:30" s="211" customFormat="1" x14ac:dyDescent="0.25">
      <c r="A512" s="211" t="s">
        <v>129</v>
      </c>
      <c r="B512" s="211">
        <v>3955</v>
      </c>
      <c r="C512" s="211" t="s">
        <v>270</v>
      </c>
      <c r="D512" s="211">
        <v>191263772</v>
      </c>
      <c r="E512" s="211">
        <v>1060</v>
      </c>
      <c r="F512" s="211">
        <v>1274</v>
      </c>
      <c r="G512" s="211">
        <v>1004</v>
      </c>
      <c r="I512" s="211" t="s">
        <v>2024</v>
      </c>
      <c r="J512" s="212" t="s">
        <v>552</v>
      </c>
      <c r="K512" s="211" t="s">
        <v>288</v>
      </c>
      <c r="L512" s="211" t="s">
        <v>614</v>
      </c>
      <c r="AD512" s="213"/>
    </row>
    <row r="513" spans="1:30" s="211" customFormat="1" x14ac:dyDescent="0.25">
      <c r="A513" s="211" t="s">
        <v>129</v>
      </c>
      <c r="B513" s="211">
        <v>3955</v>
      </c>
      <c r="C513" s="211" t="s">
        <v>270</v>
      </c>
      <c r="D513" s="211">
        <v>191267190</v>
      </c>
      <c r="E513" s="211">
        <v>1060</v>
      </c>
      <c r="F513" s="211">
        <v>1242</v>
      </c>
      <c r="G513" s="211">
        <v>1004</v>
      </c>
      <c r="I513" s="211" t="s">
        <v>2025</v>
      </c>
      <c r="J513" s="212" t="s">
        <v>552</v>
      </c>
      <c r="K513" s="211" t="s">
        <v>553</v>
      </c>
      <c r="L513" s="211" t="s">
        <v>689</v>
      </c>
      <c r="AD513" s="213"/>
    </row>
    <row r="514" spans="1:30" s="211" customFormat="1" x14ac:dyDescent="0.25">
      <c r="A514" s="211" t="s">
        <v>129</v>
      </c>
      <c r="B514" s="211">
        <v>3955</v>
      </c>
      <c r="C514" s="211" t="s">
        <v>270</v>
      </c>
      <c r="D514" s="211">
        <v>191267210</v>
      </c>
      <c r="E514" s="211">
        <v>1060</v>
      </c>
      <c r="F514" s="211">
        <v>1242</v>
      </c>
      <c r="G514" s="211">
        <v>1004</v>
      </c>
      <c r="I514" s="211" t="s">
        <v>2026</v>
      </c>
      <c r="J514" s="212" t="s">
        <v>552</v>
      </c>
      <c r="K514" s="211" t="s">
        <v>553</v>
      </c>
      <c r="L514" s="211" t="s">
        <v>729</v>
      </c>
      <c r="AD514" s="213"/>
    </row>
    <row r="515" spans="1:30" s="211" customFormat="1" x14ac:dyDescent="0.25">
      <c r="A515" s="211" t="s">
        <v>129</v>
      </c>
      <c r="B515" s="211">
        <v>3955</v>
      </c>
      <c r="C515" s="211" t="s">
        <v>270</v>
      </c>
      <c r="D515" s="211">
        <v>191285210</v>
      </c>
      <c r="E515" s="211">
        <v>1060</v>
      </c>
      <c r="F515" s="211">
        <v>1271</v>
      </c>
      <c r="G515" s="211">
        <v>1004</v>
      </c>
      <c r="I515" s="211" t="s">
        <v>2027</v>
      </c>
      <c r="J515" s="212" t="s">
        <v>552</v>
      </c>
      <c r="K515" s="211" t="s">
        <v>553</v>
      </c>
      <c r="L515" s="211" t="s">
        <v>666</v>
      </c>
      <c r="AD515" s="213"/>
    </row>
    <row r="516" spans="1:30" s="211" customFormat="1" x14ac:dyDescent="0.25">
      <c r="A516" s="211" t="s">
        <v>129</v>
      </c>
      <c r="B516" s="211">
        <v>3955</v>
      </c>
      <c r="C516" s="211" t="s">
        <v>270</v>
      </c>
      <c r="D516" s="211">
        <v>191293931</v>
      </c>
      <c r="E516" s="211">
        <v>1060</v>
      </c>
      <c r="F516" s="211">
        <v>1242</v>
      </c>
      <c r="G516" s="211">
        <v>1004</v>
      </c>
      <c r="I516" s="211" t="s">
        <v>2028</v>
      </c>
      <c r="J516" s="212" t="s">
        <v>552</v>
      </c>
      <c r="K516" s="211" t="s">
        <v>553</v>
      </c>
      <c r="L516" s="211" t="s">
        <v>690</v>
      </c>
      <c r="AD516" s="213"/>
    </row>
    <row r="517" spans="1:30" s="211" customFormat="1" x14ac:dyDescent="0.25">
      <c r="A517" s="211" t="s">
        <v>129</v>
      </c>
      <c r="B517" s="211">
        <v>3955</v>
      </c>
      <c r="C517" s="211" t="s">
        <v>270</v>
      </c>
      <c r="D517" s="211">
        <v>191308731</v>
      </c>
      <c r="E517" s="211">
        <v>1060</v>
      </c>
      <c r="F517" s="211">
        <v>1252</v>
      </c>
      <c r="G517" s="211">
        <v>1004</v>
      </c>
      <c r="I517" s="211" t="s">
        <v>2029</v>
      </c>
      <c r="J517" s="212" t="s">
        <v>552</v>
      </c>
      <c r="K517" s="211" t="s">
        <v>553</v>
      </c>
      <c r="L517" s="211" t="s">
        <v>1495</v>
      </c>
      <c r="AD517" s="213"/>
    </row>
    <row r="518" spans="1:30" s="211" customFormat="1" x14ac:dyDescent="0.25">
      <c r="A518" s="211" t="s">
        <v>129</v>
      </c>
      <c r="B518" s="211">
        <v>3955</v>
      </c>
      <c r="C518" s="211" t="s">
        <v>270</v>
      </c>
      <c r="D518" s="211">
        <v>191342691</v>
      </c>
      <c r="E518" s="211">
        <v>1040</v>
      </c>
      <c r="F518" s="211">
        <v>1130</v>
      </c>
      <c r="G518" s="211">
        <v>1004</v>
      </c>
      <c r="I518" s="211" t="s">
        <v>2030</v>
      </c>
      <c r="J518" s="212" t="s">
        <v>552</v>
      </c>
      <c r="K518" s="211" t="s">
        <v>288</v>
      </c>
      <c r="L518" s="211" t="s">
        <v>615</v>
      </c>
      <c r="AD518" s="213"/>
    </row>
    <row r="519" spans="1:30" s="211" customFormat="1" x14ac:dyDescent="0.25">
      <c r="A519" s="211" t="s">
        <v>129</v>
      </c>
      <c r="B519" s="211">
        <v>3955</v>
      </c>
      <c r="C519" s="211" t="s">
        <v>270</v>
      </c>
      <c r="D519" s="211">
        <v>191354552</v>
      </c>
      <c r="E519" s="211">
        <v>1060</v>
      </c>
      <c r="F519" s="211">
        <v>1252</v>
      </c>
      <c r="G519" s="211">
        <v>1004</v>
      </c>
      <c r="I519" s="211" t="s">
        <v>2031</v>
      </c>
      <c r="J519" s="212" t="s">
        <v>552</v>
      </c>
      <c r="K519" s="211" t="s">
        <v>553</v>
      </c>
      <c r="L519" s="211" t="s">
        <v>691</v>
      </c>
      <c r="AD519" s="213"/>
    </row>
    <row r="520" spans="1:30" s="211" customFormat="1" x14ac:dyDescent="0.25">
      <c r="A520" s="211" t="s">
        <v>129</v>
      </c>
      <c r="B520" s="211">
        <v>3955</v>
      </c>
      <c r="C520" s="211" t="s">
        <v>270</v>
      </c>
      <c r="D520" s="211">
        <v>191367710</v>
      </c>
      <c r="E520" s="211">
        <v>1060</v>
      </c>
      <c r="F520" s="211">
        <v>1242</v>
      </c>
      <c r="G520" s="211">
        <v>1004</v>
      </c>
      <c r="I520" s="211" t="s">
        <v>2032</v>
      </c>
      <c r="J520" s="212" t="s">
        <v>552</v>
      </c>
      <c r="K520" s="211" t="s">
        <v>553</v>
      </c>
      <c r="L520" s="211" t="s">
        <v>692</v>
      </c>
      <c r="AD520" s="213"/>
    </row>
    <row r="521" spans="1:30" s="211" customFormat="1" x14ac:dyDescent="0.25">
      <c r="A521" s="211" t="s">
        <v>129</v>
      </c>
      <c r="B521" s="211">
        <v>3955</v>
      </c>
      <c r="C521" s="211" t="s">
        <v>270</v>
      </c>
      <c r="D521" s="211">
        <v>191367711</v>
      </c>
      <c r="E521" s="211">
        <v>1060</v>
      </c>
      <c r="F521" s="211">
        <v>1252</v>
      </c>
      <c r="G521" s="211">
        <v>1004</v>
      </c>
      <c r="I521" s="211" t="s">
        <v>2033</v>
      </c>
      <c r="J521" s="212" t="s">
        <v>552</v>
      </c>
      <c r="K521" s="211" t="s">
        <v>553</v>
      </c>
      <c r="L521" s="211" t="s">
        <v>692</v>
      </c>
      <c r="AD521" s="213"/>
    </row>
    <row r="522" spans="1:30" s="211" customFormat="1" x14ac:dyDescent="0.25">
      <c r="A522" s="211" t="s">
        <v>129</v>
      </c>
      <c r="B522" s="211">
        <v>3955</v>
      </c>
      <c r="C522" s="211" t="s">
        <v>270</v>
      </c>
      <c r="D522" s="211">
        <v>191367734</v>
      </c>
      <c r="E522" s="211">
        <v>1060</v>
      </c>
      <c r="F522" s="211">
        <v>1274</v>
      </c>
      <c r="G522" s="211">
        <v>1004</v>
      </c>
      <c r="I522" s="211" t="s">
        <v>2034</v>
      </c>
      <c r="J522" s="212" t="s">
        <v>552</v>
      </c>
      <c r="K522" s="211" t="s">
        <v>553</v>
      </c>
      <c r="L522" s="211" t="s">
        <v>693</v>
      </c>
      <c r="AD522" s="213"/>
    </row>
    <row r="523" spans="1:30" s="211" customFormat="1" x14ac:dyDescent="0.25">
      <c r="A523" s="211" t="s">
        <v>129</v>
      </c>
      <c r="B523" s="211">
        <v>3955</v>
      </c>
      <c r="C523" s="211" t="s">
        <v>270</v>
      </c>
      <c r="D523" s="211">
        <v>191387751</v>
      </c>
      <c r="E523" s="211">
        <v>1060</v>
      </c>
      <c r="F523" s="211">
        <v>1242</v>
      </c>
      <c r="G523" s="211">
        <v>1004</v>
      </c>
      <c r="I523" s="211" t="s">
        <v>2035</v>
      </c>
      <c r="J523" s="212" t="s">
        <v>552</v>
      </c>
      <c r="K523" s="211" t="s">
        <v>553</v>
      </c>
      <c r="L523" s="211" t="s">
        <v>694</v>
      </c>
      <c r="AD523" s="213"/>
    </row>
    <row r="524" spans="1:30" s="211" customFormat="1" x14ac:dyDescent="0.25">
      <c r="A524" s="211" t="s">
        <v>129</v>
      </c>
      <c r="B524" s="211">
        <v>3955</v>
      </c>
      <c r="C524" s="211" t="s">
        <v>270</v>
      </c>
      <c r="D524" s="211">
        <v>191407851</v>
      </c>
      <c r="E524" s="211">
        <v>1080</v>
      </c>
      <c r="F524" s="211">
        <v>1274</v>
      </c>
      <c r="G524" s="211">
        <v>1004</v>
      </c>
      <c r="I524" s="211" t="s">
        <v>2036</v>
      </c>
      <c r="J524" s="212" t="s">
        <v>552</v>
      </c>
      <c r="K524" s="211" t="s">
        <v>553</v>
      </c>
      <c r="L524" s="211" t="s">
        <v>1496</v>
      </c>
      <c r="AD524" s="213"/>
    </row>
    <row r="525" spans="1:30" s="211" customFormat="1" x14ac:dyDescent="0.25">
      <c r="A525" s="211" t="s">
        <v>129</v>
      </c>
      <c r="B525" s="211">
        <v>3955</v>
      </c>
      <c r="C525" s="211" t="s">
        <v>270</v>
      </c>
      <c r="D525" s="211">
        <v>191424870</v>
      </c>
      <c r="E525" s="211">
        <v>1060</v>
      </c>
      <c r="F525" s="211">
        <v>1242</v>
      </c>
      <c r="G525" s="211">
        <v>1004</v>
      </c>
      <c r="I525" s="211" t="s">
        <v>2037</v>
      </c>
      <c r="J525" s="212" t="s">
        <v>552</v>
      </c>
      <c r="K525" s="211" t="s">
        <v>553</v>
      </c>
      <c r="L525" s="211" t="s">
        <v>695</v>
      </c>
      <c r="AD525" s="213"/>
    </row>
    <row r="526" spans="1:30" s="211" customFormat="1" x14ac:dyDescent="0.25">
      <c r="A526" s="211" t="s">
        <v>129</v>
      </c>
      <c r="B526" s="211">
        <v>3955</v>
      </c>
      <c r="C526" s="211" t="s">
        <v>270</v>
      </c>
      <c r="D526" s="211">
        <v>191425231</v>
      </c>
      <c r="E526" s="211">
        <v>1060</v>
      </c>
      <c r="F526" s="211">
        <v>1251</v>
      </c>
      <c r="G526" s="211">
        <v>1004</v>
      </c>
      <c r="I526" s="211" t="s">
        <v>2038</v>
      </c>
      <c r="J526" s="212" t="s">
        <v>552</v>
      </c>
      <c r="K526" s="211" t="s">
        <v>553</v>
      </c>
      <c r="L526" s="211" t="s">
        <v>696</v>
      </c>
      <c r="AD526" s="213"/>
    </row>
    <row r="527" spans="1:30" s="211" customFormat="1" x14ac:dyDescent="0.25">
      <c r="A527" s="211" t="s">
        <v>129</v>
      </c>
      <c r="B527" s="211">
        <v>3955</v>
      </c>
      <c r="C527" s="211" t="s">
        <v>270</v>
      </c>
      <c r="D527" s="211">
        <v>191425292</v>
      </c>
      <c r="E527" s="211">
        <v>1060</v>
      </c>
      <c r="F527" s="211">
        <v>1274</v>
      </c>
      <c r="G527" s="211">
        <v>1004</v>
      </c>
      <c r="I527" s="211" t="s">
        <v>2039</v>
      </c>
      <c r="J527" s="212" t="s">
        <v>552</v>
      </c>
      <c r="K527" s="211" t="s">
        <v>288</v>
      </c>
      <c r="L527" s="211" t="s">
        <v>616</v>
      </c>
      <c r="AD527" s="213"/>
    </row>
    <row r="528" spans="1:30" s="211" customFormat="1" x14ac:dyDescent="0.25">
      <c r="A528" s="211" t="s">
        <v>129</v>
      </c>
      <c r="B528" s="211">
        <v>3955</v>
      </c>
      <c r="C528" s="211" t="s">
        <v>270</v>
      </c>
      <c r="D528" s="211">
        <v>191427190</v>
      </c>
      <c r="E528" s="211">
        <v>1060</v>
      </c>
      <c r="F528" s="211">
        <v>1242</v>
      </c>
      <c r="G528" s="211">
        <v>1004</v>
      </c>
      <c r="I528" s="211" t="s">
        <v>2040</v>
      </c>
      <c r="J528" s="212" t="s">
        <v>552</v>
      </c>
      <c r="K528" s="211" t="s">
        <v>288</v>
      </c>
      <c r="L528" s="211" t="s">
        <v>617</v>
      </c>
      <c r="AD528" s="213"/>
    </row>
    <row r="529" spans="1:30" s="211" customFormat="1" x14ac:dyDescent="0.25">
      <c r="A529" s="211" t="s">
        <v>129</v>
      </c>
      <c r="B529" s="211">
        <v>3955</v>
      </c>
      <c r="C529" s="211" t="s">
        <v>270</v>
      </c>
      <c r="D529" s="211">
        <v>191442933</v>
      </c>
      <c r="E529" s="211">
        <v>1060</v>
      </c>
      <c r="F529" s="211">
        <v>1252</v>
      </c>
      <c r="G529" s="211">
        <v>1004</v>
      </c>
      <c r="I529" s="211" t="s">
        <v>2041</v>
      </c>
      <c r="J529" s="212" t="s">
        <v>552</v>
      </c>
      <c r="K529" s="211" t="s">
        <v>553</v>
      </c>
      <c r="L529" s="211" t="s">
        <v>1497</v>
      </c>
      <c r="AD529" s="213"/>
    </row>
    <row r="530" spans="1:30" s="211" customFormat="1" x14ac:dyDescent="0.25">
      <c r="A530" s="211" t="s">
        <v>129</v>
      </c>
      <c r="B530" s="211">
        <v>3955</v>
      </c>
      <c r="C530" s="211" t="s">
        <v>270</v>
      </c>
      <c r="D530" s="211">
        <v>191446450</v>
      </c>
      <c r="E530" s="211">
        <v>1060</v>
      </c>
      <c r="F530" s="211">
        <v>1242</v>
      </c>
      <c r="G530" s="211">
        <v>1004</v>
      </c>
      <c r="I530" s="211" t="s">
        <v>2042</v>
      </c>
      <c r="J530" s="212" t="s">
        <v>552</v>
      </c>
      <c r="K530" s="211" t="s">
        <v>553</v>
      </c>
      <c r="L530" s="211" t="s">
        <v>697</v>
      </c>
      <c r="AD530" s="213"/>
    </row>
    <row r="531" spans="1:30" s="211" customFormat="1" x14ac:dyDescent="0.25">
      <c r="A531" s="211" t="s">
        <v>129</v>
      </c>
      <c r="B531" s="211">
        <v>3955</v>
      </c>
      <c r="C531" s="211" t="s">
        <v>270</v>
      </c>
      <c r="D531" s="211">
        <v>191446470</v>
      </c>
      <c r="E531" s="211">
        <v>1060</v>
      </c>
      <c r="F531" s="211">
        <v>1242</v>
      </c>
      <c r="G531" s="211">
        <v>1004</v>
      </c>
      <c r="I531" s="211" t="s">
        <v>2043</v>
      </c>
      <c r="J531" s="212" t="s">
        <v>552</v>
      </c>
      <c r="K531" s="211" t="s">
        <v>553</v>
      </c>
      <c r="L531" s="211" t="s">
        <v>698</v>
      </c>
      <c r="AD531" s="213"/>
    </row>
    <row r="532" spans="1:30" s="211" customFormat="1" x14ac:dyDescent="0.25">
      <c r="A532" s="211" t="s">
        <v>129</v>
      </c>
      <c r="B532" s="211">
        <v>3955</v>
      </c>
      <c r="C532" s="211" t="s">
        <v>270</v>
      </c>
      <c r="D532" s="211">
        <v>191446495</v>
      </c>
      <c r="E532" s="211">
        <v>1060</v>
      </c>
      <c r="F532" s="211">
        <v>1251</v>
      </c>
      <c r="G532" s="211">
        <v>1004</v>
      </c>
      <c r="I532" s="211" t="s">
        <v>2044</v>
      </c>
      <c r="J532" s="212" t="s">
        <v>552</v>
      </c>
      <c r="K532" s="211" t="s">
        <v>553</v>
      </c>
      <c r="L532" s="211" t="s">
        <v>1498</v>
      </c>
      <c r="AD532" s="213"/>
    </row>
    <row r="533" spans="1:30" s="211" customFormat="1" x14ac:dyDescent="0.25">
      <c r="A533" s="211" t="s">
        <v>129</v>
      </c>
      <c r="B533" s="211">
        <v>3955</v>
      </c>
      <c r="C533" s="211" t="s">
        <v>270</v>
      </c>
      <c r="D533" s="211">
        <v>191446510</v>
      </c>
      <c r="E533" s="211">
        <v>1060</v>
      </c>
      <c r="F533" s="211">
        <v>1242</v>
      </c>
      <c r="G533" s="211">
        <v>1004</v>
      </c>
      <c r="I533" s="211" t="s">
        <v>2045</v>
      </c>
      <c r="J533" s="212" t="s">
        <v>552</v>
      </c>
      <c r="K533" s="211" t="s">
        <v>553</v>
      </c>
      <c r="L533" s="211" t="s">
        <v>699</v>
      </c>
      <c r="AD533" s="213"/>
    </row>
    <row r="534" spans="1:30" s="211" customFormat="1" x14ac:dyDescent="0.25">
      <c r="A534" s="211" t="s">
        <v>129</v>
      </c>
      <c r="B534" s="211">
        <v>3955</v>
      </c>
      <c r="C534" s="211" t="s">
        <v>270</v>
      </c>
      <c r="D534" s="211">
        <v>191452652</v>
      </c>
      <c r="E534" s="211">
        <v>1060</v>
      </c>
      <c r="F534" s="211">
        <v>1252</v>
      </c>
      <c r="G534" s="211">
        <v>1004</v>
      </c>
      <c r="I534" s="211" t="s">
        <v>2046</v>
      </c>
      <c r="J534" s="212" t="s">
        <v>552</v>
      </c>
      <c r="K534" s="211" t="s">
        <v>553</v>
      </c>
      <c r="L534" s="211" t="s">
        <v>1462</v>
      </c>
      <c r="AD534" s="213"/>
    </row>
    <row r="535" spans="1:30" s="211" customFormat="1" x14ac:dyDescent="0.25">
      <c r="A535" s="211" t="s">
        <v>129</v>
      </c>
      <c r="B535" s="211">
        <v>3955</v>
      </c>
      <c r="C535" s="211" t="s">
        <v>270</v>
      </c>
      <c r="D535" s="211">
        <v>191452653</v>
      </c>
      <c r="E535" s="211">
        <v>1060</v>
      </c>
      <c r="F535" s="211">
        <v>1252</v>
      </c>
      <c r="G535" s="211">
        <v>1004</v>
      </c>
      <c r="I535" s="211" t="s">
        <v>2047</v>
      </c>
      <c r="J535" s="212" t="s">
        <v>552</v>
      </c>
      <c r="K535" s="211" t="s">
        <v>553</v>
      </c>
      <c r="L535" s="211" t="s">
        <v>1462</v>
      </c>
      <c r="AD535" s="213"/>
    </row>
    <row r="536" spans="1:30" s="211" customFormat="1" x14ac:dyDescent="0.25">
      <c r="A536" s="211" t="s">
        <v>129</v>
      </c>
      <c r="B536" s="211">
        <v>3955</v>
      </c>
      <c r="C536" s="211" t="s">
        <v>270</v>
      </c>
      <c r="D536" s="211">
        <v>191452670</v>
      </c>
      <c r="E536" s="211">
        <v>1060</v>
      </c>
      <c r="F536" s="211">
        <v>1252</v>
      </c>
      <c r="G536" s="211">
        <v>1004</v>
      </c>
      <c r="I536" s="211" t="s">
        <v>2047</v>
      </c>
      <c r="J536" s="212" t="s">
        <v>552</v>
      </c>
      <c r="K536" s="211" t="s">
        <v>553</v>
      </c>
      <c r="L536" s="211" t="s">
        <v>1462</v>
      </c>
      <c r="AD536" s="213"/>
    </row>
    <row r="537" spans="1:30" s="211" customFormat="1" x14ac:dyDescent="0.25">
      <c r="A537" s="211" t="s">
        <v>129</v>
      </c>
      <c r="B537" s="211">
        <v>3955</v>
      </c>
      <c r="C537" s="211" t="s">
        <v>270</v>
      </c>
      <c r="D537" s="211">
        <v>191452671</v>
      </c>
      <c r="E537" s="211">
        <v>1060</v>
      </c>
      <c r="F537" s="211">
        <v>1252</v>
      </c>
      <c r="G537" s="211">
        <v>1004</v>
      </c>
      <c r="I537" s="211" t="s">
        <v>2047</v>
      </c>
      <c r="J537" s="212" t="s">
        <v>552</v>
      </c>
      <c r="K537" s="211" t="s">
        <v>553</v>
      </c>
      <c r="L537" s="211" t="s">
        <v>1462</v>
      </c>
      <c r="AD537" s="213"/>
    </row>
    <row r="538" spans="1:30" s="211" customFormat="1" x14ac:dyDescent="0.25">
      <c r="A538" s="211" t="s">
        <v>129</v>
      </c>
      <c r="B538" s="211">
        <v>3955</v>
      </c>
      <c r="C538" s="211" t="s">
        <v>270</v>
      </c>
      <c r="D538" s="211">
        <v>191452672</v>
      </c>
      <c r="E538" s="211">
        <v>1060</v>
      </c>
      <c r="F538" s="211">
        <v>1252</v>
      </c>
      <c r="G538" s="211">
        <v>1004</v>
      </c>
      <c r="I538" s="211" t="s">
        <v>2047</v>
      </c>
      <c r="J538" s="212" t="s">
        <v>552</v>
      </c>
      <c r="K538" s="211" t="s">
        <v>553</v>
      </c>
      <c r="L538" s="211" t="s">
        <v>1462</v>
      </c>
      <c r="AD538" s="213"/>
    </row>
    <row r="539" spans="1:30" s="211" customFormat="1" x14ac:dyDescent="0.25">
      <c r="A539" s="211" t="s">
        <v>129</v>
      </c>
      <c r="B539" s="211">
        <v>3955</v>
      </c>
      <c r="C539" s="211" t="s">
        <v>270</v>
      </c>
      <c r="D539" s="211">
        <v>191452673</v>
      </c>
      <c r="E539" s="211">
        <v>1060</v>
      </c>
      <c r="F539" s="211">
        <v>1251</v>
      </c>
      <c r="G539" s="211">
        <v>1004</v>
      </c>
      <c r="I539" s="211" t="s">
        <v>2048</v>
      </c>
      <c r="J539" s="212" t="s">
        <v>552</v>
      </c>
      <c r="K539" s="211" t="s">
        <v>553</v>
      </c>
      <c r="L539" s="211" t="s">
        <v>1462</v>
      </c>
      <c r="AD539" s="213"/>
    </row>
    <row r="540" spans="1:30" s="211" customFormat="1" x14ac:dyDescent="0.25">
      <c r="A540" s="211" t="s">
        <v>129</v>
      </c>
      <c r="B540" s="211">
        <v>3955</v>
      </c>
      <c r="C540" s="211" t="s">
        <v>270</v>
      </c>
      <c r="D540" s="211">
        <v>191452674</v>
      </c>
      <c r="E540" s="211">
        <v>1060</v>
      </c>
      <c r="F540" s="211">
        <v>1251</v>
      </c>
      <c r="G540" s="211">
        <v>1004</v>
      </c>
      <c r="I540" s="211" t="s">
        <v>2047</v>
      </c>
      <c r="J540" s="212" t="s">
        <v>552</v>
      </c>
      <c r="K540" s="211" t="s">
        <v>553</v>
      </c>
      <c r="L540" s="211" t="s">
        <v>1462</v>
      </c>
      <c r="AD540" s="213"/>
    </row>
    <row r="541" spans="1:30" s="211" customFormat="1" x14ac:dyDescent="0.25">
      <c r="A541" s="211" t="s">
        <v>129</v>
      </c>
      <c r="B541" s="211">
        <v>3955</v>
      </c>
      <c r="C541" s="211" t="s">
        <v>270</v>
      </c>
      <c r="D541" s="211">
        <v>191452690</v>
      </c>
      <c r="E541" s="211">
        <v>1060</v>
      </c>
      <c r="F541" s="211">
        <v>1252</v>
      </c>
      <c r="G541" s="211">
        <v>1004</v>
      </c>
      <c r="I541" s="211" t="s">
        <v>2049</v>
      </c>
      <c r="J541" s="212" t="s">
        <v>552</v>
      </c>
      <c r="K541" s="211" t="s">
        <v>553</v>
      </c>
      <c r="L541" s="211" t="s">
        <v>700</v>
      </c>
      <c r="AD541" s="213"/>
    </row>
    <row r="542" spans="1:30" s="211" customFormat="1" x14ac:dyDescent="0.25">
      <c r="A542" s="211" t="s">
        <v>129</v>
      </c>
      <c r="B542" s="211">
        <v>3955</v>
      </c>
      <c r="C542" s="211" t="s">
        <v>270</v>
      </c>
      <c r="D542" s="211">
        <v>191452713</v>
      </c>
      <c r="E542" s="211">
        <v>1060</v>
      </c>
      <c r="F542" s="211">
        <v>1274</v>
      </c>
      <c r="G542" s="211">
        <v>1004</v>
      </c>
      <c r="I542" s="211" t="s">
        <v>2050</v>
      </c>
      <c r="J542" s="212" t="s">
        <v>552</v>
      </c>
      <c r="K542" s="211" t="s">
        <v>288</v>
      </c>
      <c r="L542" s="211" t="s">
        <v>618</v>
      </c>
      <c r="AD542" s="213"/>
    </row>
    <row r="543" spans="1:30" s="211" customFormat="1" x14ac:dyDescent="0.25">
      <c r="A543" s="211" t="s">
        <v>129</v>
      </c>
      <c r="B543" s="211">
        <v>3955</v>
      </c>
      <c r="C543" s="211" t="s">
        <v>270</v>
      </c>
      <c r="D543" s="211">
        <v>191453550</v>
      </c>
      <c r="E543" s="211">
        <v>1020</v>
      </c>
      <c r="F543" s="211">
        <v>1122</v>
      </c>
      <c r="G543" s="211">
        <v>1004</v>
      </c>
      <c r="I543" s="211" t="s">
        <v>2051</v>
      </c>
      <c r="J543" s="212" t="s">
        <v>552</v>
      </c>
      <c r="K543" s="211" t="s">
        <v>553</v>
      </c>
      <c r="L543" s="211" t="s">
        <v>701</v>
      </c>
      <c r="AD543" s="213"/>
    </row>
    <row r="544" spans="1:30" s="211" customFormat="1" x14ac:dyDescent="0.25">
      <c r="A544" s="211" t="s">
        <v>129</v>
      </c>
      <c r="B544" s="211">
        <v>3955</v>
      </c>
      <c r="C544" s="211" t="s">
        <v>270</v>
      </c>
      <c r="D544" s="211">
        <v>191462250</v>
      </c>
      <c r="E544" s="211">
        <v>1060</v>
      </c>
      <c r="F544" s="211">
        <v>1242</v>
      </c>
      <c r="G544" s="211">
        <v>1004</v>
      </c>
      <c r="I544" s="211" t="s">
        <v>2052</v>
      </c>
      <c r="J544" s="212" t="s">
        <v>552</v>
      </c>
      <c r="K544" s="211" t="s">
        <v>553</v>
      </c>
      <c r="L544" s="211" t="s">
        <v>702</v>
      </c>
      <c r="AD544" s="213"/>
    </row>
    <row r="545" spans="1:30" s="211" customFormat="1" x14ac:dyDescent="0.25">
      <c r="A545" s="211" t="s">
        <v>129</v>
      </c>
      <c r="B545" s="211">
        <v>3955</v>
      </c>
      <c r="C545" s="211" t="s">
        <v>270</v>
      </c>
      <c r="D545" s="211">
        <v>191462627</v>
      </c>
      <c r="E545" s="211">
        <v>1060</v>
      </c>
      <c r="F545" s="211">
        <v>1242</v>
      </c>
      <c r="G545" s="211">
        <v>1004</v>
      </c>
      <c r="I545" s="211" t="s">
        <v>2053</v>
      </c>
      <c r="J545" s="212" t="s">
        <v>552</v>
      </c>
      <c r="K545" s="211" t="s">
        <v>553</v>
      </c>
      <c r="L545" s="211" t="s">
        <v>703</v>
      </c>
      <c r="AD545" s="213"/>
    </row>
    <row r="546" spans="1:30" s="211" customFormat="1" x14ac:dyDescent="0.25">
      <c r="A546" s="211" t="s">
        <v>129</v>
      </c>
      <c r="B546" s="211">
        <v>3955</v>
      </c>
      <c r="C546" s="211" t="s">
        <v>270</v>
      </c>
      <c r="D546" s="211">
        <v>191462754</v>
      </c>
      <c r="E546" s="211">
        <v>1060</v>
      </c>
      <c r="F546" s="211">
        <v>1252</v>
      </c>
      <c r="G546" s="211">
        <v>1004</v>
      </c>
      <c r="I546" s="211" t="s">
        <v>2054</v>
      </c>
      <c r="J546" s="212" t="s">
        <v>552</v>
      </c>
      <c r="K546" s="211" t="s">
        <v>288</v>
      </c>
      <c r="L546" s="211" t="s">
        <v>619</v>
      </c>
      <c r="AD546" s="213"/>
    </row>
    <row r="547" spans="1:30" s="211" customFormat="1" x14ac:dyDescent="0.25">
      <c r="A547" s="211" t="s">
        <v>129</v>
      </c>
      <c r="B547" s="211">
        <v>3955</v>
      </c>
      <c r="C547" s="211" t="s">
        <v>270</v>
      </c>
      <c r="D547" s="211">
        <v>191462755</v>
      </c>
      <c r="E547" s="211">
        <v>1060</v>
      </c>
      <c r="F547" s="211">
        <v>1274</v>
      </c>
      <c r="G547" s="211">
        <v>1004</v>
      </c>
      <c r="I547" s="211" t="s">
        <v>2055</v>
      </c>
      <c r="J547" s="212" t="s">
        <v>552</v>
      </c>
      <c r="K547" s="211" t="s">
        <v>553</v>
      </c>
      <c r="L547" s="211" t="s">
        <v>1499</v>
      </c>
      <c r="AD547" s="213"/>
    </row>
    <row r="548" spans="1:30" s="211" customFormat="1" x14ac:dyDescent="0.25">
      <c r="A548" s="211" t="s">
        <v>129</v>
      </c>
      <c r="B548" s="211">
        <v>3955</v>
      </c>
      <c r="C548" s="211" t="s">
        <v>270</v>
      </c>
      <c r="D548" s="211">
        <v>191462975</v>
      </c>
      <c r="E548" s="211">
        <v>1060</v>
      </c>
      <c r="F548" s="211">
        <v>1274</v>
      </c>
      <c r="G548" s="211">
        <v>1004</v>
      </c>
      <c r="I548" s="211" t="s">
        <v>2056</v>
      </c>
      <c r="J548" s="212" t="s">
        <v>552</v>
      </c>
      <c r="K548" s="211" t="s">
        <v>288</v>
      </c>
      <c r="L548" s="211" t="s">
        <v>620</v>
      </c>
      <c r="AD548" s="213"/>
    </row>
    <row r="549" spans="1:30" s="211" customFormat="1" x14ac:dyDescent="0.25">
      <c r="A549" s="211" t="s">
        <v>129</v>
      </c>
      <c r="B549" s="211">
        <v>3955</v>
      </c>
      <c r="C549" s="211" t="s">
        <v>270</v>
      </c>
      <c r="D549" s="211">
        <v>191462979</v>
      </c>
      <c r="E549" s="211">
        <v>1060</v>
      </c>
      <c r="F549" s="211">
        <v>1252</v>
      </c>
      <c r="G549" s="211">
        <v>1004</v>
      </c>
      <c r="I549" s="211" t="s">
        <v>2057</v>
      </c>
      <c r="J549" s="212" t="s">
        <v>552</v>
      </c>
      <c r="K549" s="211" t="s">
        <v>553</v>
      </c>
      <c r="L549" s="211" t="s">
        <v>704</v>
      </c>
      <c r="AD549" s="213"/>
    </row>
    <row r="550" spans="1:30" s="211" customFormat="1" x14ac:dyDescent="0.25">
      <c r="A550" s="211" t="s">
        <v>129</v>
      </c>
      <c r="B550" s="211">
        <v>3955</v>
      </c>
      <c r="C550" s="211" t="s">
        <v>270</v>
      </c>
      <c r="D550" s="211">
        <v>191464972</v>
      </c>
      <c r="E550" s="211">
        <v>1060</v>
      </c>
      <c r="F550" s="211">
        <v>1271</v>
      </c>
      <c r="G550" s="211">
        <v>1004</v>
      </c>
      <c r="I550" s="211" t="s">
        <v>2058</v>
      </c>
      <c r="J550" s="212" t="s">
        <v>552</v>
      </c>
      <c r="K550" s="211" t="s">
        <v>553</v>
      </c>
      <c r="L550" s="211" t="s">
        <v>1500</v>
      </c>
      <c r="AD550" s="213"/>
    </row>
    <row r="551" spans="1:30" s="211" customFormat="1" x14ac:dyDescent="0.25">
      <c r="A551" s="211" t="s">
        <v>129</v>
      </c>
      <c r="B551" s="211">
        <v>3955</v>
      </c>
      <c r="C551" s="211" t="s">
        <v>270</v>
      </c>
      <c r="D551" s="211">
        <v>191464973</v>
      </c>
      <c r="E551" s="211">
        <v>1060</v>
      </c>
      <c r="F551" s="211">
        <v>1271</v>
      </c>
      <c r="G551" s="211">
        <v>1004</v>
      </c>
      <c r="I551" s="211" t="s">
        <v>2059</v>
      </c>
      <c r="J551" s="212" t="s">
        <v>552</v>
      </c>
      <c r="K551" s="211" t="s">
        <v>288</v>
      </c>
      <c r="L551" s="211" t="s">
        <v>1454</v>
      </c>
      <c r="AD551" s="213"/>
    </row>
    <row r="552" spans="1:30" s="211" customFormat="1" x14ac:dyDescent="0.25">
      <c r="A552" s="211" t="s">
        <v>129</v>
      </c>
      <c r="B552" s="211">
        <v>3955</v>
      </c>
      <c r="C552" s="211" t="s">
        <v>270</v>
      </c>
      <c r="D552" s="211">
        <v>191470110</v>
      </c>
      <c r="E552" s="211">
        <v>1060</v>
      </c>
      <c r="F552" s="211">
        <v>1251</v>
      </c>
      <c r="G552" s="211">
        <v>1004</v>
      </c>
      <c r="I552" s="211" t="s">
        <v>2060</v>
      </c>
      <c r="J552" s="212" t="s">
        <v>552</v>
      </c>
      <c r="K552" s="211" t="s">
        <v>553</v>
      </c>
      <c r="L552" s="211" t="s">
        <v>1501</v>
      </c>
      <c r="AD552" s="213"/>
    </row>
    <row r="553" spans="1:30" s="211" customFormat="1" x14ac:dyDescent="0.25">
      <c r="A553" s="211" t="s">
        <v>129</v>
      </c>
      <c r="B553" s="211">
        <v>3955</v>
      </c>
      <c r="C553" s="211" t="s">
        <v>270</v>
      </c>
      <c r="D553" s="211">
        <v>191470111</v>
      </c>
      <c r="E553" s="211">
        <v>1060</v>
      </c>
      <c r="F553" s="211">
        <v>1241</v>
      </c>
      <c r="G553" s="211">
        <v>1004</v>
      </c>
      <c r="I553" s="211" t="s">
        <v>2061</v>
      </c>
      <c r="J553" s="212" t="s">
        <v>552</v>
      </c>
      <c r="K553" s="211" t="s">
        <v>553</v>
      </c>
      <c r="L553" s="211" t="s">
        <v>665</v>
      </c>
      <c r="AD553" s="213"/>
    </row>
    <row r="554" spans="1:30" s="211" customFormat="1" x14ac:dyDescent="0.25">
      <c r="A554" s="211" t="s">
        <v>129</v>
      </c>
      <c r="B554" s="211">
        <v>3955</v>
      </c>
      <c r="C554" s="211" t="s">
        <v>270</v>
      </c>
      <c r="D554" s="211">
        <v>191500431</v>
      </c>
      <c r="E554" s="211">
        <v>1060</v>
      </c>
      <c r="F554" s="211">
        <v>1242</v>
      </c>
      <c r="G554" s="211">
        <v>1004</v>
      </c>
      <c r="I554" s="211" t="s">
        <v>2062</v>
      </c>
      <c r="J554" s="212" t="s">
        <v>552</v>
      </c>
      <c r="K554" s="211" t="s">
        <v>288</v>
      </c>
      <c r="L554" s="211" t="s">
        <v>621</v>
      </c>
      <c r="AD554" s="213"/>
    </row>
    <row r="555" spans="1:30" s="211" customFormat="1" x14ac:dyDescent="0.25">
      <c r="A555" s="211" t="s">
        <v>129</v>
      </c>
      <c r="B555" s="211">
        <v>3955</v>
      </c>
      <c r="C555" s="211" t="s">
        <v>270</v>
      </c>
      <c r="D555" s="211">
        <v>191507852</v>
      </c>
      <c r="E555" s="211">
        <v>1060</v>
      </c>
      <c r="F555" s="211">
        <v>1271</v>
      </c>
      <c r="G555" s="211">
        <v>1004</v>
      </c>
      <c r="I555" s="211" t="s">
        <v>2063</v>
      </c>
      <c r="J555" s="212" t="s">
        <v>552</v>
      </c>
      <c r="K555" s="211" t="s">
        <v>553</v>
      </c>
      <c r="L555" s="211" t="s">
        <v>705</v>
      </c>
      <c r="AD555" s="213"/>
    </row>
    <row r="556" spans="1:30" s="211" customFormat="1" x14ac:dyDescent="0.25">
      <c r="A556" s="211" t="s">
        <v>129</v>
      </c>
      <c r="B556" s="211">
        <v>3955</v>
      </c>
      <c r="C556" s="211" t="s">
        <v>270</v>
      </c>
      <c r="D556" s="211">
        <v>191507853</v>
      </c>
      <c r="E556" s="211">
        <v>1060</v>
      </c>
      <c r="F556" s="211">
        <v>1252</v>
      </c>
      <c r="G556" s="211">
        <v>1004</v>
      </c>
      <c r="I556" s="211" t="s">
        <v>2064</v>
      </c>
      <c r="J556" s="212" t="s">
        <v>552</v>
      </c>
      <c r="K556" s="211" t="s">
        <v>553</v>
      </c>
      <c r="L556" s="211" t="s">
        <v>705</v>
      </c>
      <c r="AD556" s="213"/>
    </row>
    <row r="557" spans="1:30" s="211" customFormat="1" x14ac:dyDescent="0.25">
      <c r="A557" s="211" t="s">
        <v>129</v>
      </c>
      <c r="B557" s="211">
        <v>3955</v>
      </c>
      <c r="C557" s="211" t="s">
        <v>270</v>
      </c>
      <c r="D557" s="211">
        <v>191511551</v>
      </c>
      <c r="E557" s="211">
        <v>1060</v>
      </c>
      <c r="F557" s="211">
        <v>1242</v>
      </c>
      <c r="G557" s="211">
        <v>1004</v>
      </c>
      <c r="I557" s="211" t="s">
        <v>2065</v>
      </c>
      <c r="J557" s="212" t="s">
        <v>552</v>
      </c>
      <c r="K557" s="211" t="s">
        <v>288</v>
      </c>
      <c r="L557" s="211" t="s">
        <v>622</v>
      </c>
      <c r="AD557" s="213"/>
    </row>
    <row r="558" spans="1:30" s="211" customFormat="1" x14ac:dyDescent="0.25">
      <c r="A558" s="211" t="s">
        <v>129</v>
      </c>
      <c r="B558" s="211">
        <v>3955</v>
      </c>
      <c r="C558" s="211" t="s">
        <v>270</v>
      </c>
      <c r="D558" s="211">
        <v>191511553</v>
      </c>
      <c r="E558" s="211">
        <v>1060</v>
      </c>
      <c r="F558" s="211">
        <v>1242</v>
      </c>
      <c r="G558" s="211">
        <v>1004</v>
      </c>
      <c r="I558" s="211" t="s">
        <v>2066</v>
      </c>
      <c r="J558" s="212" t="s">
        <v>552</v>
      </c>
      <c r="K558" s="211" t="s">
        <v>553</v>
      </c>
      <c r="L558" s="211" t="s">
        <v>706</v>
      </c>
      <c r="AD558" s="213"/>
    </row>
    <row r="559" spans="1:30" s="211" customFormat="1" x14ac:dyDescent="0.25">
      <c r="A559" s="211" t="s">
        <v>129</v>
      </c>
      <c r="B559" s="211">
        <v>3955</v>
      </c>
      <c r="C559" s="211" t="s">
        <v>270</v>
      </c>
      <c r="D559" s="211">
        <v>191576872</v>
      </c>
      <c r="E559" s="211">
        <v>1060</v>
      </c>
      <c r="F559" s="211">
        <v>1252</v>
      </c>
      <c r="G559" s="211">
        <v>1004</v>
      </c>
      <c r="I559" s="211" t="s">
        <v>2067</v>
      </c>
      <c r="J559" s="212" t="s">
        <v>552</v>
      </c>
      <c r="K559" s="211" t="s">
        <v>553</v>
      </c>
      <c r="L559" s="211" t="s">
        <v>1502</v>
      </c>
      <c r="AD559" s="213"/>
    </row>
    <row r="560" spans="1:30" s="211" customFormat="1" x14ac:dyDescent="0.25">
      <c r="A560" s="211" t="s">
        <v>129</v>
      </c>
      <c r="B560" s="211">
        <v>3955</v>
      </c>
      <c r="C560" s="211" t="s">
        <v>270</v>
      </c>
      <c r="D560" s="211">
        <v>191583554</v>
      </c>
      <c r="E560" s="211">
        <v>1060</v>
      </c>
      <c r="F560" s="211">
        <v>1242</v>
      </c>
      <c r="G560" s="211">
        <v>1004</v>
      </c>
      <c r="I560" s="211" t="s">
        <v>2068</v>
      </c>
      <c r="J560" s="212" t="s">
        <v>552</v>
      </c>
      <c r="K560" s="211" t="s">
        <v>553</v>
      </c>
      <c r="L560" s="211" t="s">
        <v>707</v>
      </c>
      <c r="AD560" s="213"/>
    </row>
    <row r="561" spans="1:30" s="211" customFormat="1" x14ac:dyDescent="0.25">
      <c r="A561" s="211" t="s">
        <v>129</v>
      </c>
      <c r="B561" s="211">
        <v>3955</v>
      </c>
      <c r="C561" s="211" t="s">
        <v>270</v>
      </c>
      <c r="D561" s="211">
        <v>191583671</v>
      </c>
      <c r="E561" s="211">
        <v>1060</v>
      </c>
      <c r="F561" s="211">
        <v>1274</v>
      </c>
      <c r="G561" s="211">
        <v>1004</v>
      </c>
      <c r="I561" s="211" t="s">
        <v>2069</v>
      </c>
      <c r="J561" s="212" t="s">
        <v>552</v>
      </c>
      <c r="K561" s="211" t="s">
        <v>288</v>
      </c>
      <c r="L561" s="211" t="s">
        <v>623</v>
      </c>
      <c r="AD561" s="213"/>
    </row>
    <row r="562" spans="1:30" s="211" customFormat="1" x14ac:dyDescent="0.25">
      <c r="A562" s="211" t="s">
        <v>129</v>
      </c>
      <c r="B562" s="211">
        <v>3955</v>
      </c>
      <c r="C562" s="211" t="s">
        <v>270</v>
      </c>
      <c r="D562" s="211">
        <v>191583672</v>
      </c>
      <c r="E562" s="211">
        <v>1060</v>
      </c>
      <c r="F562" s="211">
        <v>1274</v>
      </c>
      <c r="G562" s="211">
        <v>1004</v>
      </c>
      <c r="I562" s="211" t="s">
        <v>2070</v>
      </c>
      <c r="J562" s="212" t="s">
        <v>552</v>
      </c>
      <c r="K562" s="211" t="s">
        <v>288</v>
      </c>
      <c r="L562" s="211" t="s">
        <v>624</v>
      </c>
      <c r="AD562" s="213"/>
    </row>
    <row r="563" spans="1:30" s="211" customFormat="1" x14ac:dyDescent="0.25">
      <c r="A563" s="211" t="s">
        <v>129</v>
      </c>
      <c r="B563" s="211">
        <v>3955</v>
      </c>
      <c r="C563" s="211" t="s">
        <v>270</v>
      </c>
      <c r="D563" s="211">
        <v>191583674</v>
      </c>
      <c r="E563" s="211">
        <v>1060</v>
      </c>
      <c r="F563" s="211">
        <v>1274</v>
      </c>
      <c r="G563" s="211">
        <v>1004</v>
      </c>
      <c r="I563" s="211" t="s">
        <v>2071</v>
      </c>
      <c r="J563" s="212" t="s">
        <v>552</v>
      </c>
      <c r="K563" s="211" t="s">
        <v>288</v>
      </c>
      <c r="L563" s="211" t="s">
        <v>625</v>
      </c>
      <c r="AD563" s="213"/>
    </row>
    <row r="564" spans="1:30" s="211" customFormat="1" x14ac:dyDescent="0.25">
      <c r="A564" s="211" t="s">
        <v>129</v>
      </c>
      <c r="B564" s="211">
        <v>3955</v>
      </c>
      <c r="C564" s="211" t="s">
        <v>270</v>
      </c>
      <c r="D564" s="211">
        <v>191583692</v>
      </c>
      <c r="E564" s="211">
        <v>1060</v>
      </c>
      <c r="F564" s="211">
        <v>1242</v>
      </c>
      <c r="G564" s="211">
        <v>1004</v>
      </c>
      <c r="I564" s="211" t="s">
        <v>2072</v>
      </c>
      <c r="J564" s="212" t="s">
        <v>552</v>
      </c>
      <c r="K564" s="211" t="s">
        <v>288</v>
      </c>
      <c r="L564" s="211" t="s">
        <v>626</v>
      </c>
      <c r="AD564" s="213"/>
    </row>
    <row r="565" spans="1:30" s="211" customFormat="1" x14ac:dyDescent="0.25">
      <c r="A565" s="211" t="s">
        <v>129</v>
      </c>
      <c r="B565" s="211">
        <v>3955</v>
      </c>
      <c r="C565" s="211" t="s">
        <v>270</v>
      </c>
      <c r="D565" s="211">
        <v>191588134</v>
      </c>
      <c r="E565" s="211">
        <v>1060</v>
      </c>
      <c r="F565" s="211">
        <v>1242</v>
      </c>
      <c r="G565" s="211">
        <v>1004</v>
      </c>
      <c r="I565" s="211" t="s">
        <v>2073</v>
      </c>
      <c r="J565" s="212" t="s">
        <v>552</v>
      </c>
      <c r="K565" s="211" t="s">
        <v>553</v>
      </c>
      <c r="L565" s="211" t="s">
        <v>708</v>
      </c>
      <c r="AD565" s="213"/>
    </row>
    <row r="566" spans="1:30" s="211" customFormat="1" x14ac:dyDescent="0.25">
      <c r="A566" s="211" t="s">
        <v>129</v>
      </c>
      <c r="B566" s="211">
        <v>3955</v>
      </c>
      <c r="C566" s="211" t="s">
        <v>270</v>
      </c>
      <c r="D566" s="211">
        <v>191588136</v>
      </c>
      <c r="E566" s="211">
        <v>1060</v>
      </c>
      <c r="F566" s="211">
        <v>1242</v>
      </c>
      <c r="G566" s="211">
        <v>1004</v>
      </c>
      <c r="I566" s="211" t="s">
        <v>2073</v>
      </c>
      <c r="J566" s="212" t="s">
        <v>552</v>
      </c>
      <c r="K566" s="211" t="s">
        <v>553</v>
      </c>
      <c r="L566" s="211" t="s">
        <v>708</v>
      </c>
      <c r="AD566" s="213"/>
    </row>
    <row r="567" spans="1:30" s="211" customFormat="1" x14ac:dyDescent="0.25">
      <c r="A567" s="211" t="s">
        <v>129</v>
      </c>
      <c r="B567" s="211">
        <v>3955</v>
      </c>
      <c r="C567" s="211" t="s">
        <v>270</v>
      </c>
      <c r="D567" s="211">
        <v>191588193</v>
      </c>
      <c r="E567" s="211">
        <v>1060</v>
      </c>
      <c r="F567" s="211">
        <v>1242</v>
      </c>
      <c r="G567" s="211">
        <v>1004</v>
      </c>
      <c r="I567" s="211" t="s">
        <v>2074</v>
      </c>
      <c r="J567" s="212" t="s">
        <v>552</v>
      </c>
      <c r="K567" s="211" t="s">
        <v>288</v>
      </c>
      <c r="L567" s="211" t="s">
        <v>627</v>
      </c>
      <c r="AD567" s="213"/>
    </row>
    <row r="568" spans="1:30" s="211" customFormat="1" x14ac:dyDescent="0.25">
      <c r="A568" s="211" t="s">
        <v>129</v>
      </c>
      <c r="B568" s="211">
        <v>3955</v>
      </c>
      <c r="C568" s="211" t="s">
        <v>270</v>
      </c>
      <c r="D568" s="211">
        <v>191606221</v>
      </c>
      <c r="E568" s="211">
        <v>1060</v>
      </c>
      <c r="F568" s="211">
        <v>1242</v>
      </c>
      <c r="G568" s="211">
        <v>1004</v>
      </c>
      <c r="I568" s="211" t="s">
        <v>2075</v>
      </c>
      <c r="J568" s="212" t="s">
        <v>552</v>
      </c>
      <c r="K568" s="211" t="s">
        <v>553</v>
      </c>
      <c r="L568" s="211" t="s">
        <v>709</v>
      </c>
      <c r="AD568" s="213"/>
    </row>
    <row r="569" spans="1:30" s="211" customFormat="1" x14ac:dyDescent="0.25">
      <c r="A569" s="211" t="s">
        <v>129</v>
      </c>
      <c r="B569" s="211">
        <v>3955</v>
      </c>
      <c r="C569" s="211" t="s">
        <v>270</v>
      </c>
      <c r="D569" s="211">
        <v>191606222</v>
      </c>
      <c r="E569" s="211">
        <v>1060</v>
      </c>
      <c r="F569" s="211">
        <v>1274</v>
      </c>
      <c r="G569" s="211">
        <v>1004</v>
      </c>
      <c r="I569" s="211" t="s">
        <v>2075</v>
      </c>
      <c r="J569" s="212" t="s">
        <v>552</v>
      </c>
      <c r="K569" s="211" t="s">
        <v>553</v>
      </c>
      <c r="L569" s="211" t="s">
        <v>709</v>
      </c>
      <c r="AD569" s="213"/>
    </row>
    <row r="570" spans="1:30" s="211" customFormat="1" x14ac:dyDescent="0.25">
      <c r="A570" s="211" t="s">
        <v>129</v>
      </c>
      <c r="B570" s="211">
        <v>3955</v>
      </c>
      <c r="C570" s="211" t="s">
        <v>270</v>
      </c>
      <c r="D570" s="211">
        <v>191607471</v>
      </c>
      <c r="E570" s="211">
        <v>1060</v>
      </c>
      <c r="F570" s="211">
        <v>1252</v>
      </c>
      <c r="G570" s="211">
        <v>1004</v>
      </c>
      <c r="I570" s="211" t="s">
        <v>2076</v>
      </c>
      <c r="J570" s="212" t="s">
        <v>552</v>
      </c>
      <c r="K570" s="211" t="s">
        <v>553</v>
      </c>
      <c r="L570" s="211" t="s">
        <v>664</v>
      </c>
      <c r="AD570" s="213"/>
    </row>
    <row r="571" spans="1:30" s="211" customFormat="1" x14ac:dyDescent="0.25">
      <c r="A571" s="211" t="s">
        <v>129</v>
      </c>
      <c r="B571" s="211">
        <v>3955</v>
      </c>
      <c r="C571" s="211" t="s">
        <v>270</v>
      </c>
      <c r="D571" s="211">
        <v>191607472</v>
      </c>
      <c r="E571" s="211">
        <v>1060</v>
      </c>
      <c r="F571" s="211">
        <v>1252</v>
      </c>
      <c r="G571" s="211">
        <v>1004</v>
      </c>
      <c r="I571" s="211" t="s">
        <v>2076</v>
      </c>
      <c r="J571" s="212" t="s">
        <v>552</v>
      </c>
      <c r="K571" s="211" t="s">
        <v>553</v>
      </c>
      <c r="L571" s="211" t="s">
        <v>664</v>
      </c>
      <c r="AD571" s="213"/>
    </row>
    <row r="572" spans="1:30" s="211" customFormat="1" x14ac:dyDescent="0.25">
      <c r="A572" s="211" t="s">
        <v>129</v>
      </c>
      <c r="B572" s="211">
        <v>3955</v>
      </c>
      <c r="C572" s="211" t="s">
        <v>270</v>
      </c>
      <c r="D572" s="211">
        <v>191607474</v>
      </c>
      <c r="E572" s="211">
        <v>1060</v>
      </c>
      <c r="F572" s="211">
        <v>1242</v>
      </c>
      <c r="G572" s="211">
        <v>1004</v>
      </c>
      <c r="I572" s="211" t="s">
        <v>2076</v>
      </c>
      <c r="J572" s="212" t="s">
        <v>552</v>
      </c>
      <c r="K572" s="211" t="s">
        <v>553</v>
      </c>
      <c r="L572" s="211" t="s">
        <v>664</v>
      </c>
      <c r="AD572" s="213"/>
    </row>
    <row r="573" spans="1:30" s="211" customFormat="1" x14ac:dyDescent="0.25">
      <c r="A573" s="211" t="s">
        <v>129</v>
      </c>
      <c r="B573" s="211">
        <v>3955</v>
      </c>
      <c r="C573" s="211" t="s">
        <v>270</v>
      </c>
      <c r="D573" s="211">
        <v>191607475</v>
      </c>
      <c r="E573" s="211">
        <v>1060</v>
      </c>
      <c r="F573" s="211">
        <v>1252</v>
      </c>
      <c r="G573" s="211">
        <v>1004</v>
      </c>
      <c r="I573" s="211" t="s">
        <v>2076</v>
      </c>
      <c r="J573" s="212" t="s">
        <v>552</v>
      </c>
      <c r="K573" s="211" t="s">
        <v>553</v>
      </c>
      <c r="L573" s="211" t="s">
        <v>664</v>
      </c>
      <c r="AD573" s="213"/>
    </row>
    <row r="574" spans="1:30" s="211" customFormat="1" x14ac:dyDescent="0.25">
      <c r="A574" s="211" t="s">
        <v>129</v>
      </c>
      <c r="B574" s="211">
        <v>3955</v>
      </c>
      <c r="C574" s="211" t="s">
        <v>270</v>
      </c>
      <c r="D574" s="211">
        <v>191629734</v>
      </c>
      <c r="E574" s="211">
        <v>1060</v>
      </c>
      <c r="F574" s="211">
        <v>1274</v>
      </c>
      <c r="G574" s="211">
        <v>1004</v>
      </c>
      <c r="I574" s="211" t="s">
        <v>2077</v>
      </c>
      <c r="J574" s="212" t="s">
        <v>552</v>
      </c>
      <c r="K574" s="211" t="s">
        <v>553</v>
      </c>
      <c r="L574" s="211" t="s">
        <v>1503</v>
      </c>
      <c r="AD574" s="213"/>
    </row>
    <row r="575" spans="1:30" s="211" customFormat="1" x14ac:dyDescent="0.25">
      <c r="A575" s="211" t="s">
        <v>129</v>
      </c>
      <c r="B575" s="211">
        <v>3955</v>
      </c>
      <c r="C575" s="211" t="s">
        <v>270</v>
      </c>
      <c r="D575" s="211">
        <v>191638358</v>
      </c>
      <c r="E575" s="211">
        <v>1060</v>
      </c>
      <c r="F575" s="211">
        <v>1252</v>
      </c>
      <c r="G575" s="211">
        <v>1004</v>
      </c>
      <c r="I575" s="211" t="s">
        <v>2078</v>
      </c>
      <c r="J575" s="212" t="s">
        <v>552</v>
      </c>
      <c r="K575" s="211" t="s">
        <v>288</v>
      </c>
      <c r="L575" s="211" t="s">
        <v>628</v>
      </c>
      <c r="AD575" s="213"/>
    </row>
    <row r="576" spans="1:30" s="211" customFormat="1" x14ac:dyDescent="0.25">
      <c r="A576" s="211" t="s">
        <v>129</v>
      </c>
      <c r="B576" s="211">
        <v>3955</v>
      </c>
      <c r="C576" s="211" t="s">
        <v>270</v>
      </c>
      <c r="D576" s="211">
        <v>191638362</v>
      </c>
      <c r="E576" s="211">
        <v>1060</v>
      </c>
      <c r="F576" s="211">
        <v>1242</v>
      </c>
      <c r="G576" s="211">
        <v>1004</v>
      </c>
      <c r="I576" s="211" t="s">
        <v>2078</v>
      </c>
      <c r="J576" s="212" t="s">
        <v>552</v>
      </c>
      <c r="K576" s="211" t="s">
        <v>288</v>
      </c>
      <c r="L576" s="211" t="s">
        <v>629</v>
      </c>
      <c r="AD576" s="213"/>
    </row>
    <row r="577" spans="1:30" s="211" customFormat="1" x14ac:dyDescent="0.25">
      <c r="A577" s="211" t="s">
        <v>129</v>
      </c>
      <c r="B577" s="211">
        <v>3955</v>
      </c>
      <c r="C577" s="211" t="s">
        <v>270</v>
      </c>
      <c r="D577" s="211">
        <v>191638393</v>
      </c>
      <c r="E577" s="211">
        <v>1060</v>
      </c>
      <c r="F577" s="211">
        <v>1242</v>
      </c>
      <c r="G577" s="211">
        <v>1004</v>
      </c>
      <c r="I577" s="211" t="s">
        <v>2079</v>
      </c>
      <c r="J577" s="212" t="s">
        <v>552</v>
      </c>
      <c r="K577" s="211" t="s">
        <v>553</v>
      </c>
      <c r="L577" s="211" t="s">
        <v>1463</v>
      </c>
      <c r="AD577" s="213"/>
    </row>
    <row r="578" spans="1:30" s="211" customFormat="1" x14ac:dyDescent="0.25">
      <c r="A578" s="211" t="s">
        <v>129</v>
      </c>
      <c r="B578" s="211">
        <v>3955</v>
      </c>
      <c r="C578" s="211" t="s">
        <v>270</v>
      </c>
      <c r="D578" s="211">
        <v>191638398</v>
      </c>
      <c r="E578" s="211">
        <v>1060</v>
      </c>
      <c r="F578" s="211">
        <v>1263</v>
      </c>
      <c r="G578" s="211">
        <v>1004</v>
      </c>
      <c r="I578" s="211" t="s">
        <v>2080</v>
      </c>
      <c r="J578" s="212" t="s">
        <v>552</v>
      </c>
      <c r="K578" s="211" t="s">
        <v>288</v>
      </c>
      <c r="L578" s="211" t="s">
        <v>630</v>
      </c>
      <c r="AD578" s="213"/>
    </row>
    <row r="579" spans="1:30" s="211" customFormat="1" x14ac:dyDescent="0.25">
      <c r="A579" s="211" t="s">
        <v>129</v>
      </c>
      <c r="B579" s="211">
        <v>3955</v>
      </c>
      <c r="C579" s="211" t="s">
        <v>270</v>
      </c>
      <c r="D579" s="211">
        <v>191642579</v>
      </c>
      <c r="E579" s="211">
        <v>1060</v>
      </c>
      <c r="F579" s="211">
        <v>1242</v>
      </c>
      <c r="G579" s="211">
        <v>1004</v>
      </c>
      <c r="I579" s="211" t="s">
        <v>2081</v>
      </c>
      <c r="J579" s="212" t="s">
        <v>552</v>
      </c>
      <c r="K579" s="211" t="s">
        <v>288</v>
      </c>
      <c r="L579" s="211" t="s">
        <v>631</v>
      </c>
      <c r="AD579" s="213"/>
    </row>
    <row r="580" spans="1:30" s="211" customFormat="1" x14ac:dyDescent="0.25">
      <c r="A580" s="211" t="s">
        <v>129</v>
      </c>
      <c r="B580" s="211">
        <v>3955</v>
      </c>
      <c r="C580" s="211" t="s">
        <v>270</v>
      </c>
      <c r="D580" s="211">
        <v>191642580</v>
      </c>
      <c r="E580" s="211">
        <v>1060</v>
      </c>
      <c r="F580" s="211">
        <v>1274</v>
      </c>
      <c r="G580" s="211">
        <v>1004</v>
      </c>
      <c r="I580" s="211" t="s">
        <v>2081</v>
      </c>
      <c r="J580" s="212" t="s">
        <v>552</v>
      </c>
      <c r="K580" s="211" t="s">
        <v>288</v>
      </c>
      <c r="L580" s="211" t="s">
        <v>632</v>
      </c>
      <c r="AD580" s="213"/>
    </row>
    <row r="581" spans="1:30" s="211" customFormat="1" x14ac:dyDescent="0.25">
      <c r="A581" s="211" t="s">
        <v>129</v>
      </c>
      <c r="B581" s="211">
        <v>3955</v>
      </c>
      <c r="C581" s="211" t="s">
        <v>270</v>
      </c>
      <c r="D581" s="211">
        <v>191642597</v>
      </c>
      <c r="E581" s="211">
        <v>1060</v>
      </c>
      <c r="F581" s="211">
        <v>1252</v>
      </c>
      <c r="G581" s="211">
        <v>1004</v>
      </c>
      <c r="I581" s="211" t="s">
        <v>2082</v>
      </c>
      <c r="J581" s="212" t="s">
        <v>552</v>
      </c>
      <c r="K581" s="211" t="s">
        <v>288</v>
      </c>
      <c r="L581" s="211" t="s">
        <v>633</v>
      </c>
      <c r="AD581" s="213"/>
    </row>
    <row r="582" spans="1:30" s="211" customFormat="1" x14ac:dyDescent="0.25">
      <c r="A582" s="211" t="s">
        <v>129</v>
      </c>
      <c r="B582" s="211">
        <v>3955</v>
      </c>
      <c r="C582" s="211" t="s">
        <v>270</v>
      </c>
      <c r="D582" s="211">
        <v>191644405</v>
      </c>
      <c r="E582" s="211">
        <v>1060</v>
      </c>
      <c r="F582" s="211">
        <v>1252</v>
      </c>
      <c r="G582" s="211">
        <v>1004</v>
      </c>
      <c r="I582" s="211" t="s">
        <v>2083</v>
      </c>
      <c r="J582" s="212" t="s">
        <v>552</v>
      </c>
      <c r="K582" s="211" t="s">
        <v>553</v>
      </c>
      <c r="L582" s="211" t="s">
        <v>1504</v>
      </c>
      <c r="AD582" s="213"/>
    </row>
    <row r="583" spans="1:30" s="211" customFormat="1" x14ac:dyDescent="0.25">
      <c r="A583" s="211" t="s">
        <v>129</v>
      </c>
      <c r="B583" s="211">
        <v>3955</v>
      </c>
      <c r="C583" s="211" t="s">
        <v>270</v>
      </c>
      <c r="D583" s="211">
        <v>191651272</v>
      </c>
      <c r="E583" s="211">
        <v>1060</v>
      </c>
      <c r="F583" s="211">
        <v>1252</v>
      </c>
      <c r="G583" s="211">
        <v>1004</v>
      </c>
      <c r="I583" s="211" t="s">
        <v>2084</v>
      </c>
      <c r="J583" s="212" t="s">
        <v>552</v>
      </c>
      <c r="K583" s="211" t="s">
        <v>553</v>
      </c>
      <c r="L583" s="211" t="s">
        <v>671</v>
      </c>
      <c r="AD583" s="213"/>
    </row>
    <row r="584" spans="1:30" s="211" customFormat="1" x14ac:dyDescent="0.25">
      <c r="A584" s="211" t="s">
        <v>129</v>
      </c>
      <c r="B584" s="211">
        <v>3955</v>
      </c>
      <c r="C584" s="211" t="s">
        <v>270</v>
      </c>
      <c r="D584" s="211">
        <v>191651314</v>
      </c>
      <c r="E584" s="211">
        <v>1060</v>
      </c>
      <c r="F584" s="211">
        <v>1252</v>
      </c>
      <c r="G584" s="211">
        <v>1004</v>
      </c>
      <c r="I584" s="211" t="s">
        <v>2085</v>
      </c>
      <c r="J584" s="212" t="s">
        <v>552</v>
      </c>
      <c r="K584" s="211" t="s">
        <v>553</v>
      </c>
      <c r="L584" s="211" t="s">
        <v>710</v>
      </c>
      <c r="AD584" s="213"/>
    </row>
    <row r="585" spans="1:30" s="211" customFormat="1" x14ac:dyDescent="0.25">
      <c r="A585" s="211" t="s">
        <v>129</v>
      </c>
      <c r="B585" s="211">
        <v>3955</v>
      </c>
      <c r="C585" s="211" t="s">
        <v>270</v>
      </c>
      <c r="D585" s="211">
        <v>191652806</v>
      </c>
      <c r="E585" s="211">
        <v>1060</v>
      </c>
      <c r="F585" s="211">
        <v>1242</v>
      </c>
      <c r="G585" s="211">
        <v>1004</v>
      </c>
      <c r="I585" s="211" t="s">
        <v>2086</v>
      </c>
      <c r="J585" s="212" t="s">
        <v>552</v>
      </c>
      <c r="K585" s="211" t="s">
        <v>553</v>
      </c>
      <c r="L585" s="211" t="s">
        <v>711</v>
      </c>
      <c r="AD585" s="213"/>
    </row>
    <row r="586" spans="1:30" s="211" customFormat="1" x14ac:dyDescent="0.25">
      <c r="A586" s="211" t="s">
        <v>129</v>
      </c>
      <c r="B586" s="211">
        <v>3955</v>
      </c>
      <c r="C586" s="211" t="s">
        <v>270</v>
      </c>
      <c r="D586" s="211">
        <v>191652808</v>
      </c>
      <c r="E586" s="211">
        <v>1060</v>
      </c>
      <c r="F586" s="211">
        <v>1242</v>
      </c>
      <c r="G586" s="211">
        <v>1004</v>
      </c>
      <c r="I586" s="211" t="s">
        <v>2087</v>
      </c>
      <c r="J586" s="212" t="s">
        <v>552</v>
      </c>
      <c r="K586" s="211" t="s">
        <v>288</v>
      </c>
      <c r="L586" s="211" t="s">
        <v>634</v>
      </c>
      <c r="AD586" s="213"/>
    </row>
    <row r="587" spans="1:30" s="211" customFormat="1" x14ac:dyDescent="0.25">
      <c r="A587" s="211" t="s">
        <v>129</v>
      </c>
      <c r="B587" s="211">
        <v>3955</v>
      </c>
      <c r="C587" s="211" t="s">
        <v>270</v>
      </c>
      <c r="D587" s="211">
        <v>191652814</v>
      </c>
      <c r="E587" s="211">
        <v>1060</v>
      </c>
      <c r="F587" s="211">
        <v>1242</v>
      </c>
      <c r="G587" s="211">
        <v>1004</v>
      </c>
      <c r="I587" s="211" t="s">
        <v>2088</v>
      </c>
      <c r="J587" s="212" t="s">
        <v>552</v>
      </c>
      <c r="K587" s="211" t="s">
        <v>553</v>
      </c>
      <c r="L587" s="211" t="s">
        <v>712</v>
      </c>
      <c r="AD587" s="213"/>
    </row>
    <row r="588" spans="1:30" s="211" customFormat="1" x14ac:dyDescent="0.25">
      <c r="A588" s="211" t="s">
        <v>129</v>
      </c>
      <c r="B588" s="211">
        <v>3955</v>
      </c>
      <c r="C588" s="211" t="s">
        <v>270</v>
      </c>
      <c r="D588" s="211">
        <v>191652824</v>
      </c>
      <c r="E588" s="211">
        <v>1060</v>
      </c>
      <c r="F588" s="211">
        <v>1242</v>
      </c>
      <c r="G588" s="211">
        <v>1004</v>
      </c>
      <c r="I588" s="211" t="s">
        <v>2089</v>
      </c>
      <c r="J588" s="212" t="s">
        <v>552</v>
      </c>
      <c r="K588" s="211" t="s">
        <v>288</v>
      </c>
      <c r="L588" s="211" t="s">
        <v>635</v>
      </c>
      <c r="AD588" s="213"/>
    </row>
    <row r="589" spans="1:30" s="211" customFormat="1" x14ac:dyDescent="0.25">
      <c r="A589" s="211" t="s">
        <v>129</v>
      </c>
      <c r="B589" s="211">
        <v>3955</v>
      </c>
      <c r="C589" s="211" t="s">
        <v>270</v>
      </c>
      <c r="D589" s="211">
        <v>191655181</v>
      </c>
      <c r="E589" s="211">
        <v>1060</v>
      </c>
      <c r="F589" s="211">
        <v>1242</v>
      </c>
      <c r="G589" s="211">
        <v>1004</v>
      </c>
      <c r="I589" s="211" t="s">
        <v>2090</v>
      </c>
      <c r="J589" s="212" t="s">
        <v>552</v>
      </c>
      <c r="K589" s="211" t="s">
        <v>553</v>
      </c>
      <c r="L589" s="211" t="s">
        <v>713</v>
      </c>
      <c r="AD589" s="213"/>
    </row>
    <row r="590" spans="1:30" s="211" customFormat="1" x14ac:dyDescent="0.25">
      <c r="A590" s="211" t="s">
        <v>129</v>
      </c>
      <c r="B590" s="211">
        <v>3955</v>
      </c>
      <c r="C590" s="211" t="s">
        <v>270</v>
      </c>
      <c r="D590" s="211">
        <v>191655359</v>
      </c>
      <c r="E590" s="211">
        <v>1060</v>
      </c>
      <c r="F590" s="211">
        <v>1242</v>
      </c>
      <c r="G590" s="211">
        <v>1004</v>
      </c>
      <c r="I590" s="211" t="s">
        <v>2091</v>
      </c>
      <c r="J590" s="212" t="s">
        <v>552</v>
      </c>
      <c r="K590" s="211" t="s">
        <v>553</v>
      </c>
      <c r="L590" s="211" t="s">
        <v>1505</v>
      </c>
      <c r="AD590" s="213"/>
    </row>
    <row r="591" spans="1:30" s="211" customFormat="1" x14ac:dyDescent="0.25">
      <c r="A591" s="211" t="s">
        <v>129</v>
      </c>
      <c r="B591" s="211">
        <v>3955</v>
      </c>
      <c r="C591" s="211" t="s">
        <v>270</v>
      </c>
      <c r="D591" s="211">
        <v>191663391</v>
      </c>
      <c r="E591" s="211">
        <v>1060</v>
      </c>
      <c r="F591" s="211">
        <v>1242</v>
      </c>
      <c r="G591" s="211">
        <v>1004</v>
      </c>
      <c r="I591" s="211" t="s">
        <v>2092</v>
      </c>
      <c r="J591" s="212" t="s">
        <v>552</v>
      </c>
      <c r="K591" s="211" t="s">
        <v>553</v>
      </c>
      <c r="L591" s="211" t="s">
        <v>714</v>
      </c>
      <c r="AD591" s="213"/>
    </row>
    <row r="592" spans="1:30" s="211" customFormat="1" x14ac:dyDescent="0.25">
      <c r="A592" s="211" t="s">
        <v>129</v>
      </c>
      <c r="B592" s="211">
        <v>3955</v>
      </c>
      <c r="C592" s="211" t="s">
        <v>270</v>
      </c>
      <c r="D592" s="211">
        <v>191665138</v>
      </c>
      <c r="E592" s="211">
        <v>1060</v>
      </c>
      <c r="F592" s="211">
        <v>1242</v>
      </c>
      <c r="G592" s="211">
        <v>1004</v>
      </c>
      <c r="I592" s="211" t="s">
        <v>2093</v>
      </c>
      <c r="J592" s="212" t="s">
        <v>552</v>
      </c>
      <c r="K592" s="211" t="s">
        <v>288</v>
      </c>
      <c r="L592" s="211" t="s">
        <v>636</v>
      </c>
      <c r="AD592" s="213"/>
    </row>
    <row r="593" spans="1:30" s="211" customFormat="1" x14ac:dyDescent="0.25">
      <c r="A593" s="211" t="s">
        <v>129</v>
      </c>
      <c r="B593" s="211">
        <v>3955</v>
      </c>
      <c r="C593" s="211" t="s">
        <v>270</v>
      </c>
      <c r="D593" s="211">
        <v>191666232</v>
      </c>
      <c r="E593" s="211">
        <v>1060</v>
      </c>
      <c r="F593" s="211">
        <v>1274</v>
      </c>
      <c r="G593" s="211">
        <v>1004</v>
      </c>
      <c r="I593" s="211" t="s">
        <v>2094</v>
      </c>
      <c r="J593" s="212" t="s">
        <v>552</v>
      </c>
      <c r="K593" s="211" t="s">
        <v>288</v>
      </c>
      <c r="L593" s="211" t="s">
        <v>637</v>
      </c>
      <c r="AD593" s="213"/>
    </row>
    <row r="594" spans="1:30" s="211" customFormat="1" x14ac:dyDescent="0.25">
      <c r="A594" s="211" t="s">
        <v>129</v>
      </c>
      <c r="B594" s="211">
        <v>3955</v>
      </c>
      <c r="C594" s="211" t="s">
        <v>270</v>
      </c>
      <c r="D594" s="211">
        <v>191666756</v>
      </c>
      <c r="E594" s="211">
        <v>1060</v>
      </c>
      <c r="F594" s="211">
        <v>1252</v>
      </c>
      <c r="G594" s="211">
        <v>1004</v>
      </c>
      <c r="I594" s="211" t="s">
        <v>2095</v>
      </c>
      <c r="J594" s="212" t="s">
        <v>552</v>
      </c>
      <c r="K594" s="211" t="s">
        <v>553</v>
      </c>
      <c r="L594" s="211" t="s">
        <v>1464</v>
      </c>
      <c r="AD594" s="213"/>
    </row>
    <row r="595" spans="1:30" s="211" customFormat="1" x14ac:dyDescent="0.25">
      <c r="A595" s="211" t="s">
        <v>129</v>
      </c>
      <c r="B595" s="211">
        <v>3955</v>
      </c>
      <c r="C595" s="211" t="s">
        <v>270</v>
      </c>
      <c r="D595" s="211">
        <v>191666992</v>
      </c>
      <c r="E595" s="211">
        <v>1060</v>
      </c>
      <c r="F595" s="211">
        <v>1274</v>
      </c>
      <c r="G595" s="211">
        <v>1004</v>
      </c>
      <c r="I595" s="211" t="s">
        <v>2096</v>
      </c>
      <c r="J595" s="212" t="s">
        <v>552</v>
      </c>
      <c r="K595" s="211" t="s">
        <v>553</v>
      </c>
      <c r="L595" s="211" t="s">
        <v>715</v>
      </c>
      <c r="AD595" s="213"/>
    </row>
    <row r="596" spans="1:30" s="211" customFormat="1" x14ac:dyDescent="0.25">
      <c r="A596" s="211" t="s">
        <v>129</v>
      </c>
      <c r="B596" s="211">
        <v>3955</v>
      </c>
      <c r="C596" s="211" t="s">
        <v>270</v>
      </c>
      <c r="D596" s="211">
        <v>191667011</v>
      </c>
      <c r="E596" s="211">
        <v>1060</v>
      </c>
      <c r="F596" s="211">
        <v>1242</v>
      </c>
      <c r="G596" s="211">
        <v>1004</v>
      </c>
      <c r="I596" s="211" t="s">
        <v>2097</v>
      </c>
      <c r="J596" s="212" t="s">
        <v>552</v>
      </c>
      <c r="K596" s="211" t="s">
        <v>553</v>
      </c>
      <c r="L596" s="211" t="s">
        <v>675</v>
      </c>
      <c r="AD596" s="213"/>
    </row>
    <row r="597" spans="1:30" s="211" customFormat="1" x14ac:dyDescent="0.25">
      <c r="A597" s="211" t="s">
        <v>129</v>
      </c>
      <c r="B597" s="211">
        <v>3955</v>
      </c>
      <c r="C597" s="211" t="s">
        <v>270</v>
      </c>
      <c r="D597" s="211">
        <v>191667433</v>
      </c>
      <c r="E597" s="211">
        <v>1060</v>
      </c>
      <c r="F597" s="211">
        <v>1274</v>
      </c>
      <c r="G597" s="211">
        <v>1004</v>
      </c>
      <c r="I597" s="211" t="s">
        <v>2098</v>
      </c>
      <c r="J597" s="212" t="s">
        <v>552</v>
      </c>
      <c r="K597" s="211" t="s">
        <v>553</v>
      </c>
      <c r="L597" s="211" t="s">
        <v>716</v>
      </c>
      <c r="AD597" s="213"/>
    </row>
    <row r="598" spans="1:30" s="211" customFormat="1" x14ac:dyDescent="0.25">
      <c r="A598" s="211" t="s">
        <v>129</v>
      </c>
      <c r="B598" s="211">
        <v>3955</v>
      </c>
      <c r="C598" s="211" t="s">
        <v>270</v>
      </c>
      <c r="D598" s="211">
        <v>191667513</v>
      </c>
      <c r="E598" s="211">
        <v>1060</v>
      </c>
      <c r="F598" s="211">
        <v>1242</v>
      </c>
      <c r="G598" s="211">
        <v>1004</v>
      </c>
      <c r="I598" s="211" t="s">
        <v>2099</v>
      </c>
      <c r="J598" s="212" t="s">
        <v>552</v>
      </c>
      <c r="K598" s="211" t="s">
        <v>553</v>
      </c>
      <c r="L598" s="211" t="s">
        <v>717</v>
      </c>
      <c r="AD598" s="213"/>
    </row>
    <row r="599" spans="1:30" s="211" customFormat="1" x14ac:dyDescent="0.25">
      <c r="A599" s="211" t="s">
        <v>129</v>
      </c>
      <c r="B599" s="211">
        <v>3955</v>
      </c>
      <c r="C599" s="211" t="s">
        <v>270</v>
      </c>
      <c r="D599" s="211">
        <v>191667514</v>
      </c>
      <c r="E599" s="211">
        <v>1060</v>
      </c>
      <c r="F599" s="211">
        <v>1274</v>
      </c>
      <c r="G599" s="211">
        <v>1004</v>
      </c>
      <c r="I599" s="211" t="s">
        <v>2100</v>
      </c>
      <c r="J599" s="212" t="s">
        <v>552</v>
      </c>
      <c r="K599" s="211" t="s">
        <v>553</v>
      </c>
      <c r="L599" s="211" t="s">
        <v>1506</v>
      </c>
      <c r="AD599" s="213"/>
    </row>
    <row r="600" spans="1:30" s="211" customFormat="1" x14ac:dyDescent="0.25">
      <c r="A600" s="211" t="s">
        <v>129</v>
      </c>
      <c r="B600" s="211">
        <v>3955</v>
      </c>
      <c r="C600" s="211" t="s">
        <v>270</v>
      </c>
      <c r="D600" s="211">
        <v>191690258</v>
      </c>
      <c r="E600" s="211">
        <v>1060</v>
      </c>
      <c r="F600" s="211">
        <v>1242</v>
      </c>
      <c r="G600" s="211">
        <v>1004</v>
      </c>
      <c r="I600" s="211" t="s">
        <v>2101</v>
      </c>
      <c r="J600" s="212" t="s">
        <v>552</v>
      </c>
      <c r="K600" s="211" t="s">
        <v>553</v>
      </c>
      <c r="L600" s="211" t="s">
        <v>718</v>
      </c>
      <c r="AD600" s="213"/>
    </row>
    <row r="601" spans="1:30" s="211" customFormat="1" x14ac:dyDescent="0.25">
      <c r="A601" s="211" t="s">
        <v>129</v>
      </c>
      <c r="B601" s="211">
        <v>3955</v>
      </c>
      <c r="C601" s="211" t="s">
        <v>270</v>
      </c>
      <c r="D601" s="211">
        <v>191694776</v>
      </c>
      <c r="E601" s="211">
        <v>1060</v>
      </c>
      <c r="F601" s="211">
        <v>1242</v>
      </c>
      <c r="G601" s="211">
        <v>1004</v>
      </c>
      <c r="I601" s="211" t="s">
        <v>2102</v>
      </c>
      <c r="J601" s="212" t="s">
        <v>552</v>
      </c>
      <c r="K601" s="211" t="s">
        <v>553</v>
      </c>
      <c r="L601" s="211" t="s">
        <v>719</v>
      </c>
      <c r="AD601" s="213"/>
    </row>
    <row r="602" spans="1:30" s="211" customFormat="1" x14ac:dyDescent="0.25">
      <c r="A602" s="211" t="s">
        <v>129</v>
      </c>
      <c r="B602" s="211">
        <v>3955</v>
      </c>
      <c r="C602" s="211" t="s">
        <v>270</v>
      </c>
      <c r="D602" s="211">
        <v>191698091</v>
      </c>
      <c r="E602" s="211">
        <v>1060</v>
      </c>
      <c r="F602" s="211">
        <v>1242</v>
      </c>
      <c r="G602" s="211">
        <v>1004</v>
      </c>
      <c r="I602" s="211" t="s">
        <v>2103</v>
      </c>
      <c r="J602" s="212" t="s">
        <v>552</v>
      </c>
      <c r="K602" s="211" t="s">
        <v>553</v>
      </c>
      <c r="L602" s="211" t="s">
        <v>1465</v>
      </c>
      <c r="AD602" s="213"/>
    </row>
    <row r="603" spans="1:30" s="211" customFormat="1" x14ac:dyDescent="0.25">
      <c r="A603" s="211" t="s">
        <v>129</v>
      </c>
      <c r="B603" s="211">
        <v>3955</v>
      </c>
      <c r="C603" s="211" t="s">
        <v>270</v>
      </c>
      <c r="D603" s="211">
        <v>191698093</v>
      </c>
      <c r="E603" s="211">
        <v>1060</v>
      </c>
      <c r="F603" s="211">
        <v>1242</v>
      </c>
      <c r="G603" s="211">
        <v>1004</v>
      </c>
      <c r="I603" s="211" t="s">
        <v>2104</v>
      </c>
      <c r="J603" s="212" t="s">
        <v>552</v>
      </c>
      <c r="K603" s="211" t="s">
        <v>553</v>
      </c>
      <c r="L603" s="211" t="s">
        <v>1458</v>
      </c>
      <c r="AD603" s="213"/>
    </row>
    <row r="604" spans="1:30" s="211" customFormat="1" x14ac:dyDescent="0.25">
      <c r="A604" s="211" t="s">
        <v>129</v>
      </c>
      <c r="B604" s="211">
        <v>3955</v>
      </c>
      <c r="C604" s="211" t="s">
        <v>270</v>
      </c>
      <c r="D604" s="211">
        <v>191718471</v>
      </c>
      <c r="E604" s="211">
        <v>1060</v>
      </c>
      <c r="F604" s="211">
        <v>1242</v>
      </c>
      <c r="G604" s="211">
        <v>1004</v>
      </c>
      <c r="I604" s="211" t="s">
        <v>2105</v>
      </c>
      <c r="J604" s="212" t="s">
        <v>552</v>
      </c>
      <c r="K604" s="211" t="s">
        <v>553</v>
      </c>
      <c r="L604" s="211" t="s">
        <v>720</v>
      </c>
      <c r="AD604" s="213"/>
    </row>
    <row r="605" spans="1:30" s="211" customFormat="1" x14ac:dyDescent="0.25">
      <c r="A605" s="211" t="s">
        <v>129</v>
      </c>
      <c r="B605" s="211">
        <v>3955</v>
      </c>
      <c r="C605" s="211" t="s">
        <v>270</v>
      </c>
      <c r="D605" s="211">
        <v>191721321</v>
      </c>
      <c r="E605" s="211">
        <v>1060</v>
      </c>
      <c r="F605" s="211">
        <v>1252</v>
      </c>
      <c r="G605" s="211">
        <v>1004</v>
      </c>
      <c r="I605" s="211" t="s">
        <v>2106</v>
      </c>
      <c r="J605" s="212" t="s">
        <v>552</v>
      </c>
      <c r="K605" s="211" t="s">
        <v>553</v>
      </c>
      <c r="L605" s="211" t="s">
        <v>721</v>
      </c>
      <c r="AD605" s="213"/>
    </row>
    <row r="606" spans="1:30" s="211" customFormat="1" x14ac:dyDescent="0.25">
      <c r="A606" s="211" t="s">
        <v>129</v>
      </c>
      <c r="B606" s="211">
        <v>3955</v>
      </c>
      <c r="C606" s="211" t="s">
        <v>270</v>
      </c>
      <c r="D606" s="211">
        <v>191722008</v>
      </c>
      <c r="E606" s="211">
        <v>1060</v>
      </c>
      <c r="F606" s="211">
        <v>1274</v>
      </c>
      <c r="G606" s="211">
        <v>1004</v>
      </c>
      <c r="I606" s="211" t="s">
        <v>2107</v>
      </c>
      <c r="J606" s="212" t="s">
        <v>552</v>
      </c>
      <c r="K606" s="211" t="s">
        <v>553</v>
      </c>
      <c r="L606" s="211" t="s">
        <v>722</v>
      </c>
      <c r="AD606" s="213"/>
    </row>
    <row r="607" spans="1:30" s="211" customFormat="1" x14ac:dyDescent="0.25">
      <c r="A607" s="211" t="s">
        <v>129</v>
      </c>
      <c r="B607" s="211">
        <v>3955</v>
      </c>
      <c r="C607" s="211" t="s">
        <v>270</v>
      </c>
      <c r="D607" s="211">
        <v>191963839</v>
      </c>
      <c r="E607" s="211">
        <v>1060</v>
      </c>
      <c r="F607" s="211">
        <v>1263</v>
      </c>
      <c r="G607" s="211">
        <v>1004</v>
      </c>
      <c r="I607" s="211" t="s">
        <v>2108</v>
      </c>
      <c r="J607" s="212" t="s">
        <v>552</v>
      </c>
      <c r="K607" s="211" t="s">
        <v>553</v>
      </c>
      <c r="L607" s="211" t="s">
        <v>662</v>
      </c>
      <c r="AD607" s="213"/>
    </row>
    <row r="608" spans="1:30" s="211" customFormat="1" x14ac:dyDescent="0.25">
      <c r="A608" s="211" t="s">
        <v>129</v>
      </c>
      <c r="B608" s="211">
        <v>3955</v>
      </c>
      <c r="C608" s="211" t="s">
        <v>270</v>
      </c>
      <c r="D608" s="211">
        <v>191963840</v>
      </c>
      <c r="E608" s="211">
        <v>1060</v>
      </c>
      <c r="F608" s="211">
        <v>1263</v>
      </c>
      <c r="G608" s="211">
        <v>1004</v>
      </c>
      <c r="I608" s="211" t="s">
        <v>2109</v>
      </c>
      <c r="J608" s="212" t="s">
        <v>552</v>
      </c>
      <c r="K608" s="211" t="s">
        <v>553</v>
      </c>
      <c r="L608" s="211" t="s">
        <v>662</v>
      </c>
      <c r="AD608" s="213"/>
    </row>
    <row r="609" spans="1:30" s="211" customFormat="1" x14ac:dyDescent="0.25">
      <c r="A609" s="211" t="s">
        <v>129</v>
      </c>
      <c r="B609" s="211">
        <v>3955</v>
      </c>
      <c r="C609" s="211" t="s">
        <v>270</v>
      </c>
      <c r="D609" s="211">
        <v>191963841</v>
      </c>
      <c r="E609" s="211">
        <v>1060</v>
      </c>
      <c r="F609" s="211">
        <v>1265</v>
      </c>
      <c r="G609" s="211">
        <v>1004</v>
      </c>
      <c r="I609" s="211" t="s">
        <v>2110</v>
      </c>
      <c r="J609" s="212" t="s">
        <v>552</v>
      </c>
      <c r="K609" s="211" t="s">
        <v>553</v>
      </c>
      <c r="L609" s="211" t="s">
        <v>662</v>
      </c>
      <c r="AD609" s="213"/>
    </row>
    <row r="610" spans="1:30" s="211" customFormat="1" x14ac:dyDescent="0.25">
      <c r="A610" s="211" t="s">
        <v>129</v>
      </c>
      <c r="B610" s="211">
        <v>3955</v>
      </c>
      <c r="C610" s="211" t="s">
        <v>270</v>
      </c>
      <c r="D610" s="211">
        <v>191968696</v>
      </c>
      <c r="E610" s="211">
        <v>1060</v>
      </c>
      <c r="F610" s="211">
        <v>1252</v>
      </c>
      <c r="G610" s="211">
        <v>1004</v>
      </c>
      <c r="I610" s="211" t="s">
        <v>2111</v>
      </c>
      <c r="J610" s="212" t="s">
        <v>552</v>
      </c>
      <c r="K610" s="211" t="s">
        <v>288</v>
      </c>
      <c r="L610" s="211" t="s">
        <v>638</v>
      </c>
      <c r="AD610" s="213"/>
    </row>
    <row r="611" spans="1:30" s="211" customFormat="1" x14ac:dyDescent="0.25">
      <c r="A611" s="211" t="s">
        <v>129</v>
      </c>
      <c r="B611" s="211">
        <v>3955</v>
      </c>
      <c r="C611" s="211" t="s">
        <v>270</v>
      </c>
      <c r="D611" s="211">
        <v>191983362</v>
      </c>
      <c r="E611" s="211">
        <v>1060</v>
      </c>
      <c r="F611" s="211">
        <v>1252</v>
      </c>
      <c r="G611" s="211">
        <v>1004</v>
      </c>
      <c r="I611" s="211" t="s">
        <v>2112</v>
      </c>
      <c r="J611" s="212" t="s">
        <v>552</v>
      </c>
      <c r="K611" s="211" t="s">
        <v>288</v>
      </c>
      <c r="L611" s="211" t="s">
        <v>1249</v>
      </c>
      <c r="AD611" s="213"/>
    </row>
    <row r="612" spans="1:30" s="211" customFormat="1" x14ac:dyDescent="0.25">
      <c r="A612" s="211" t="s">
        <v>129</v>
      </c>
      <c r="B612" s="211">
        <v>3955</v>
      </c>
      <c r="C612" s="211" t="s">
        <v>270</v>
      </c>
      <c r="D612" s="211">
        <v>191988471</v>
      </c>
      <c r="E612" s="211">
        <v>1060</v>
      </c>
      <c r="F612" s="211">
        <v>1252</v>
      </c>
      <c r="G612" s="211">
        <v>1004</v>
      </c>
      <c r="I612" s="211" t="s">
        <v>2113</v>
      </c>
      <c r="J612" s="212" t="s">
        <v>552</v>
      </c>
      <c r="K612" s="211" t="s">
        <v>288</v>
      </c>
      <c r="L612" s="211" t="s">
        <v>760</v>
      </c>
      <c r="AD612" s="213"/>
    </row>
    <row r="613" spans="1:30" s="211" customFormat="1" x14ac:dyDescent="0.25">
      <c r="A613" s="211" t="s">
        <v>129</v>
      </c>
      <c r="B613" s="211">
        <v>3955</v>
      </c>
      <c r="C613" s="211" t="s">
        <v>270</v>
      </c>
      <c r="D613" s="211">
        <v>191992627</v>
      </c>
      <c r="E613" s="211">
        <v>1060</v>
      </c>
      <c r="F613" s="211">
        <v>1242</v>
      </c>
      <c r="G613" s="211">
        <v>1004</v>
      </c>
      <c r="I613" s="211" t="s">
        <v>2114</v>
      </c>
      <c r="J613" s="212" t="s">
        <v>552</v>
      </c>
      <c r="K613" s="211" t="s">
        <v>288</v>
      </c>
      <c r="L613" s="211" t="s">
        <v>865</v>
      </c>
      <c r="AD613" s="213"/>
    </row>
    <row r="614" spans="1:30" s="211" customFormat="1" x14ac:dyDescent="0.25">
      <c r="A614" s="211" t="s">
        <v>129</v>
      </c>
      <c r="B614" s="211">
        <v>3955</v>
      </c>
      <c r="C614" s="211" t="s">
        <v>270</v>
      </c>
      <c r="D614" s="211">
        <v>191999429</v>
      </c>
      <c r="E614" s="211">
        <v>1020</v>
      </c>
      <c r="F614" s="211">
        <v>1110</v>
      </c>
      <c r="G614" s="211">
        <v>1004</v>
      </c>
      <c r="I614" s="211" t="s">
        <v>2115</v>
      </c>
      <c r="J614" s="212" t="s">
        <v>552</v>
      </c>
      <c r="K614" s="211" t="s">
        <v>553</v>
      </c>
      <c r="L614" s="211" t="s">
        <v>1312</v>
      </c>
      <c r="AD614" s="213"/>
    </row>
    <row r="615" spans="1:30" s="211" customFormat="1" x14ac:dyDescent="0.25">
      <c r="A615" s="211" t="s">
        <v>129</v>
      </c>
      <c r="B615" s="211">
        <v>3955</v>
      </c>
      <c r="C615" s="211" t="s">
        <v>270</v>
      </c>
      <c r="D615" s="211">
        <v>192016229</v>
      </c>
      <c r="E615" s="211">
        <v>1020</v>
      </c>
      <c r="F615" s="211">
        <v>1110</v>
      </c>
      <c r="G615" s="211">
        <v>1004</v>
      </c>
      <c r="I615" s="211" t="s">
        <v>2116</v>
      </c>
      <c r="J615" s="212" t="s">
        <v>552</v>
      </c>
      <c r="K615" s="211" t="s">
        <v>288</v>
      </c>
      <c r="L615" s="211" t="s">
        <v>1242</v>
      </c>
      <c r="AD615" s="213"/>
    </row>
    <row r="616" spans="1:30" s="211" customFormat="1" x14ac:dyDescent="0.25">
      <c r="A616" s="211" t="s">
        <v>129</v>
      </c>
      <c r="B616" s="211">
        <v>3955</v>
      </c>
      <c r="C616" s="211" t="s">
        <v>270</v>
      </c>
      <c r="D616" s="211">
        <v>192030992</v>
      </c>
      <c r="E616" s="211">
        <v>1060</v>
      </c>
      <c r="F616" s="211">
        <v>1252</v>
      </c>
      <c r="G616" s="211">
        <v>1004</v>
      </c>
      <c r="I616" s="211" t="s">
        <v>2117</v>
      </c>
      <c r="J616" s="212" t="s">
        <v>552</v>
      </c>
      <c r="K616" s="211" t="s">
        <v>288</v>
      </c>
      <c r="L616" s="211" t="s">
        <v>1358</v>
      </c>
      <c r="AD616" s="213"/>
    </row>
    <row r="617" spans="1:30" s="211" customFormat="1" x14ac:dyDescent="0.25">
      <c r="A617" s="211" t="s">
        <v>129</v>
      </c>
      <c r="B617" s="211">
        <v>3961</v>
      </c>
      <c r="C617" s="211" t="s">
        <v>271</v>
      </c>
      <c r="D617" s="211">
        <v>191963246</v>
      </c>
      <c r="E617" s="211">
        <v>1060</v>
      </c>
      <c r="F617" s="211">
        <v>1274</v>
      </c>
      <c r="G617" s="211">
        <v>1004</v>
      </c>
      <c r="I617" s="211" t="s">
        <v>2118</v>
      </c>
      <c r="J617" s="212" t="s">
        <v>552</v>
      </c>
      <c r="K617" s="211" t="s">
        <v>288</v>
      </c>
      <c r="L617" s="211" t="s">
        <v>1365</v>
      </c>
      <c r="AD617" s="213"/>
    </row>
    <row r="618" spans="1:30" s="211" customFormat="1" x14ac:dyDescent="0.25">
      <c r="A618" s="211" t="s">
        <v>129</v>
      </c>
      <c r="B618" s="211">
        <v>3961</v>
      </c>
      <c r="C618" s="211" t="s">
        <v>271</v>
      </c>
      <c r="D618" s="211">
        <v>502282332</v>
      </c>
      <c r="E618" s="211">
        <v>1060</v>
      </c>
      <c r="F618" s="211">
        <v>1274</v>
      </c>
      <c r="G618" s="211">
        <v>1004</v>
      </c>
      <c r="I618" s="211" t="s">
        <v>2119</v>
      </c>
      <c r="J618" s="212" t="s">
        <v>552</v>
      </c>
      <c r="K618" s="211" t="s">
        <v>288</v>
      </c>
      <c r="L618" s="211" t="s">
        <v>1167</v>
      </c>
      <c r="AD618" s="213"/>
    </row>
    <row r="619" spans="1:30" s="211" customFormat="1" x14ac:dyDescent="0.25">
      <c r="A619" s="211" t="s">
        <v>129</v>
      </c>
      <c r="B619" s="211">
        <v>3962</v>
      </c>
      <c r="C619" s="211" t="s">
        <v>272</v>
      </c>
      <c r="D619" s="211">
        <v>191974451</v>
      </c>
      <c r="E619" s="211">
        <v>1060</v>
      </c>
      <c r="F619" s="211">
        <v>1251</v>
      </c>
      <c r="G619" s="211">
        <v>1004</v>
      </c>
      <c r="I619" s="211" t="s">
        <v>2120</v>
      </c>
      <c r="J619" s="212" t="s">
        <v>552</v>
      </c>
      <c r="K619" s="211" t="s">
        <v>288</v>
      </c>
      <c r="L619" s="211" t="s">
        <v>639</v>
      </c>
      <c r="AD619" s="213"/>
    </row>
    <row r="620" spans="1:30" s="211" customFormat="1" x14ac:dyDescent="0.25">
      <c r="A620" s="211" t="s">
        <v>129</v>
      </c>
      <c r="B620" s="211">
        <v>3962</v>
      </c>
      <c r="C620" s="211" t="s">
        <v>272</v>
      </c>
      <c r="D620" s="211">
        <v>192032166</v>
      </c>
      <c r="E620" s="211">
        <v>1060</v>
      </c>
      <c r="F620" s="211">
        <v>1242</v>
      </c>
      <c r="G620" s="211">
        <v>1004</v>
      </c>
      <c r="I620" s="211" t="s">
        <v>2121</v>
      </c>
      <c r="J620" s="212" t="s">
        <v>552</v>
      </c>
      <c r="K620" s="211" t="s">
        <v>288</v>
      </c>
      <c r="L620" s="211" t="s">
        <v>1257</v>
      </c>
      <c r="AD620" s="213"/>
    </row>
    <row r="621" spans="1:30" s="211" customFormat="1" x14ac:dyDescent="0.25">
      <c r="A621" s="211" t="s">
        <v>129</v>
      </c>
      <c r="B621" s="211">
        <v>3981</v>
      </c>
      <c r="C621" s="211" t="s">
        <v>274</v>
      </c>
      <c r="D621" s="211">
        <v>191856821</v>
      </c>
      <c r="E621" s="211">
        <v>1080</v>
      </c>
      <c r="F621" s="211">
        <v>1274</v>
      </c>
      <c r="G621" s="211">
        <v>1004</v>
      </c>
      <c r="I621" s="211" t="s">
        <v>2122</v>
      </c>
      <c r="J621" s="212" t="s">
        <v>552</v>
      </c>
      <c r="K621" s="211" t="s">
        <v>553</v>
      </c>
      <c r="L621" s="211" t="s">
        <v>1219</v>
      </c>
      <c r="AD621" s="213"/>
    </row>
    <row r="622" spans="1:30" s="211" customFormat="1" x14ac:dyDescent="0.25">
      <c r="A622" s="211" t="s">
        <v>129</v>
      </c>
      <c r="B622" s="211">
        <v>3981</v>
      </c>
      <c r="C622" s="211" t="s">
        <v>274</v>
      </c>
      <c r="D622" s="211">
        <v>191964712</v>
      </c>
      <c r="E622" s="211">
        <v>1040</v>
      </c>
      <c r="F622" s="211">
        <v>1212</v>
      </c>
      <c r="G622" s="211">
        <v>1004</v>
      </c>
      <c r="I622" s="211" t="s">
        <v>2123</v>
      </c>
      <c r="J622" s="212" t="s">
        <v>552</v>
      </c>
      <c r="K622" s="211" t="s">
        <v>288</v>
      </c>
      <c r="L622" s="211" t="s">
        <v>1250</v>
      </c>
      <c r="AD622" s="213"/>
    </row>
    <row r="623" spans="1:30" s="211" customFormat="1" x14ac:dyDescent="0.25">
      <c r="A623" s="211" t="s">
        <v>129</v>
      </c>
      <c r="B623" s="211">
        <v>3981</v>
      </c>
      <c r="C623" s="211" t="s">
        <v>274</v>
      </c>
      <c r="D623" s="211">
        <v>504153929</v>
      </c>
      <c r="E623" s="211">
        <v>1060</v>
      </c>
      <c r="F623" s="211">
        <v>1271</v>
      </c>
      <c r="G623" s="211">
        <v>1004</v>
      </c>
      <c r="I623" s="211" t="s">
        <v>2124</v>
      </c>
      <c r="J623" s="212" t="s">
        <v>552</v>
      </c>
      <c r="K623" s="211" t="s">
        <v>288</v>
      </c>
      <c r="L623" s="211" t="s">
        <v>1477</v>
      </c>
      <c r="AD623" s="213"/>
    </row>
    <row r="624" spans="1:30" s="211" customFormat="1" x14ac:dyDescent="0.25">
      <c r="A624" s="211" t="s">
        <v>129</v>
      </c>
      <c r="B624" s="211">
        <v>3982</v>
      </c>
      <c r="C624" s="211" t="s">
        <v>275</v>
      </c>
      <c r="D624" s="211">
        <v>1217276</v>
      </c>
      <c r="E624" s="211">
        <v>1030</v>
      </c>
      <c r="F624" s="211">
        <v>1122</v>
      </c>
      <c r="G624" s="211">
        <v>1004</v>
      </c>
      <c r="I624" s="211" t="s">
        <v>2125</v>
      </c>
      <c r="J624" s="212" t="s">
        <v>552</v>
      </c>
      <c r="K624" s="211" t="s">
        <v>553</v>
      </c>
      <c r="L624" s="211" t="s">
        <v>1421</v>
      </c>
      <c r="AD624" s="213"/>
    </row>
    <row r="625" spans="1:30" s="211" customFormat="1" x14ac:dyDescent="0.25">
      <c r="A625" s="211" t="s">
        <v>129</v>
      </c>
      <c r="B625" s="211">
        <v>3982</v>
      </c>
      <c r="C625" s="211" t="s">
        <v>275</v>
      </c>
      <c r="D625" s="211">
        <v>191382011</v>
      </c>
      <c r="E625" s="211">
        <v>1020</v>
      </c>
      <c r="F625" s="211">
        <v>1122</v>
      </c>
      <c r="G625" s="211">
        <v>1004</v>
      </c>
      <c r="I625" s="211" t="s">
        <v>2126</v>
      </c>
      <c r="J625" s="212" t="s">
        <v>552</v>
      </c>
      <c r="K625" s="211" t="s">
        <v>553</v>
      </c>
      <c r="L625" s="211" t="s">
        <v>1360</v>
      </c>
      <c r="AD625" s="213"/>
    </row>
    <row r="626" spans="1:30" s="211" customFormat="1" x14ac:dyDescent="0.25">
      <c r="A626" s="211" t="s">
        <v>129</v>
      </c>
      <c r="B626" s="211">
        <v>3982</v>
      </c>
      <c r="C626" s="211" t="s">
        <v>275</v>
      </c>
      <c r="D626" s="211">
        <v>400081557</v>
      </c>
      <c r="E626" s="211">
        <v>1060</v>
      </c>
      <c r="F626" s="211">
        <v>1271</v>
      </c>
      <c r="G626" s="211">
        <v>1004</v>
      </c>
      <c r="I626" s="211" t="s">
        <v>2127</v>
      </c>
      <c r="J626" s="212" t="s">
        <v>552</v>
      </c>
      <c r="K626" s="211" t="s">
        <v>288</v>
      </c>
      <c r="L626" s="211" t="s">
        <v>1415</v>
      </c>
      <c r="AD626" s="213"/>
    </row>
    <row r="627" spans="1:30" s="211" customFormat="1" x14ac:dyDescent="0.25">
      <c r="A627" s="211" t="s">
        <v>129</v>
      </c>
      <c r="B627" s="211">
        <v>3982</v>
      </c>
      <c r="C627" s="211" t="s">
        <v>275</v>
      </c>
      <c r="D627" s="211">
        <v>400081585</v>
      </c>
      <c r="E627" s="211">
        <v>1020</v>
      </c>
      <c r="F627" s="211">
        <v>1110</v>
      </c>
      <c r="G627" s="211">
        <v>1004</v>
      </c>
      <c r="I627" s="211" t="s">
        <v>2128</v>
      </c>
      <c r="J627" s="212" t="s">
        <v>552</v>
      </c>
      <c r="K627" s="211" t="s">
        <v>553</v>
      </c>
      <c r="L627" s="211" t="s">
        <v>1422</v>
      </c>
      <c r="AD627" s="213"/>
    </row>
    <row r="628" spans="1:30" s="211" customFormat="1" x14ac:dyDescent="0.25">
      <c r="A628" s="211" t="s">
        <v>129</v>
      </c>
      <c r="B628" s="211">
        <v>3982</v>
      </c>
      <c r="C628" s="211" t="s">
        <v>275</v>
      </c>
      <c r="D628" s="211">
        <v>400081654</v>
      </c>
      <c r="E628" s="211">
        <v>1060</v>
      </c>
      <c r="F628" s="211">
        <v>1274</v>
      </c>
      <c r="G628" s="211">
        <v>1004</v>
      </c>
      <c r="I628" s="211" t="s">
        <v>2129</v>
      </c>
      <c r="J628" s="212" t="s">
        <v>552</v>
      </c>
      <c r="K628" s="211" t="s">
        <v>553</v>
      </c>
      <c r="L628" s="211" t="s">
        <v>1423</v>
      </c>
      <c r="AD628" s="213"/>
    </row>
    <row r="629" spans="1:30" s="211" customFormat="1" x14ac:dyDescent="0.25">
      <c r="A629" s="211" t="s">
        <v>129</v>
      </c>
      <c r="B629" s="211">
        <v>3982</v>
      </c>
      <c r="C629" s="211" t="s">
        <v>275</v>
      </c>
      <c r="D629" s="211">
        <v>400081824</v>
      </c>
      <c r="E629" s="211">
        <v>1060</v>
      </c>
      <c r="F629" s="211">
        <v>1271</v>
      </c>
      <c r="G629" s="211">
        <v>1004</v>
      </c>
      <c r="I629" s="211" t="s">
        <v>2130</v>
      </c>
      <c r="J629" s="212" t="s">
        <v>552</v>
      </c>
      <c r="K629" s="211" t="s">
        <v>288</v>
      </c>
      <c r="L629" s="211" t="s">
        <v>1416</v>
      </c>
      <c r="AD629" s="213"/>
    </row>
    <row r="630" spans="1:30" s="211" customFormat="1" x14ac:dyDescent="0.25">
      <c r="A630" s="211" t="s">
        <v>129</v>
      </c>
      <c r="B630" s="211">
        <v>3982</v>
      </c>
      <c r="C630" s="211" t="s">
        <v>275</v>
      </c>
      <c r="D630" s="211">
        <v>400082060</v>
      </c>
      <c r="E630" s="211">
        <v>1060</v>
      </c>
      <c r="F630" s="211">
        <v>1271</v>
      </c>
      <c r="G630" s="211">
        <v>1004</v>
      </c>
      <c r="I630" s="211" t="s">
        <v>2131</v>
      </c>
      <c r="J630" s="212" t="s">
        <v>552</v>
      </c>
      <c r="K630" s="211" t="s">
        <v>553</v>
      </c>
      <c r="L630" s="211" t="s">
        <v>1428</v>
      </c>
      <c r="AD630" s="213"/>
    </row>
    <row r="631" spans="1:30" s="211" customFormat="1" x14ac:dyDescent="0.25">
      <c r="A631" s="211" t="s">
        <v>129</v>
      </c>
      <c r="B631" s="211">
        <v>3982</v>
      </c>
      <c r="C631" s="211" t="s">
        <v>275</v>
      </c>
      <c r="D631" s="211">
        <v>400082194</v>
      </c>
      <c r="E631" s="211">
        <v>1040</v>
      </c>
      <c r="F631" s="211">
        <v>1271</v>
      </c>
      <c r="G631" s="211">
        <v>1004</v>
      </c>
      <c r="I631" s="211" t="s">
        <v>2132</v>
      </c>
      <c r="J631" s="212" t="s">
        <v>552</v>
      </c>
      <c r="K631" s="211" t="s">
        <v>553</v>
      </c>
      <c r="L631" s="211" t="s">
        <v>1424</v>
      </c>
      <c r="AD631" s="213"/>
    </row>
    <row r="632" spans="1:30" s="211" customFormat="1" x14ac:dyDescent="0.25">
      <c r="A632" s="211" t="s">
        <v>129</v>
      </c>
      <c r="B632" s="211">
        <v>3982</v>
      </c>
      <c r="C632" s="211" t="s">
        <v>275</v>
      </c>
      <c r="D632" s="211">
        <v>400082196</v>
      </c>
      <c r="E632" s="211">
        <v>1060</v>
      </c>
      <c r="F632" s="211">
        <v>1271</v>
      </c>
      <c r="G632" s="211">
        <v>1004</v>
      </c>
      <c r="I632" s="211" t="s">
        <v>2133</v>
      </c>
      <c r="J632" s="212" t="s">
        <v>552</v>
      </c>
      <c r="K632" s="211" t="s">
        <v>288</v>
      </c>
      <c r="L632" s="211" t="s">
        <v>1417</v>
      </c>
      <c r="AD632" s="213"/>
    </row>
    <row r="633" spans="1:30" s="211" customFormat="1" x14ac:dyDescent="0.25">
      <c r="A633" s="211" t="s">
        <v>129</v>
      </c>
      <c r="B633" s="211">
        <v>3985</v>
      </c>
      <c r="C633" s="211" t="s">
        <v>277</v>
      </c>
      <c r="D633" s="211">
        <v>190091618</v>
      </c>
      <c r="E633" s="211">
        <v>1020</v>
      </c>
      <c r="F633" s="211">
        <v>1110</v>
      </c>
      <c r="G633" s="211">
        <v>1004</v>
      </c>
      <c r="I633" s="211" t="s">
        <v>2134</v>
      </c>
      <c r="J633" s="212" t="s">
        <v>552</v>
      </c>
      <c r="K633" s="211" t="s">
        <v>290</v>
      </c>
      <c r="L633" s="211" t="s">
        <v>1214</v>
      </c>
      <c r="AD633" s="213"/>
    </row>
    <row r="634" spans="1:30" s="211" customFormat="1" x14ac:dyDescent="0.25">
      <c r="A634" s="211" t="s">
        <v>129</v>
      </c>
      <c r="B634" s="211">
        <v>3985</v>
      </c>
      <c r="C634" s="211" t="s">
        <v>277</v>
      </c>
      <c r="D634" s="211">
        <v>192012459</v>
      </c>
      <c r="E634" s="211">
        <v>1080</v>
      </c>
      <c r="F634" s="211">
        <v>1242</v>
      </c>
      <c r="G634" s="211">
        <v>1004</v>
      </c>
      <c r="I634" s="211" t="s">
        <v>2135</v>
      </c>
      <c r="J634" s="212" t="s">
        <v>552</v>
      </c>
      <c r="K634" s="211" t="s">
        <v>290</v>
      </c>
      <c r="L634" s="211" t="s">
        <v>1338</v>
      </c>
      <c r="AD634" s="213"/>
    </row>
    <row r="635" spans="1:30" s="211" customFormat="1" x14ac:dyDescent="0.25">
      <c r="A635" s="211" t="s">
        <v>129</v>
      </c>
      <c r="B635" s="211">
        <v>3985</v>
      </c>
      <c r="C635" s="211" t="s">
        <v>277</v>
      </c>
      <c r="D635" s="211">
        <v>504136253</v>
      </c>
      <c r="E635" s="211">
        <v>1060</v>
      </c>
      <c r="F635" s="211">
        <v>1271</v>
      </c>
      <c r="G635" s="211">
        <v>1004</v>
      </c>
      <c r="I635" s="211" t="s">
        <v>2136</v>
      </c>
      <c r="J635" s="212" t="s">
        <v>552</v>
      </c>
      <c r="K635" s="211" t="s">
        <v>288</v>
      </c>
      <c r="L635" s="211" t="s">
        <v>1308</v>
      </c>
      <c r="AD635" s="213"/>
    </row>
    <row r="636" spans="1:30" s="211" customFormat="1" x14ac:dyDescent="0.25">
      <c r="A636" s="211" t="s">
        <v>129</v>
      </c>
      <c r="B636" s="211">
        <v>3985</v>
      </c>
      <c r="C636" s="211" t="s">
        <v>277</v>
      </c>
      <c r="D636" s="211">
        <v>504136254</v>
      </c>
      <c r="E636" s="211">
        <v>1060</v>
      </c>
      <c r="F636" s="211">
        <v>1271</v>
      </c>
      <c r="G636" s="211">
        <v>1004</v>
      </c>
      <c r="I636" s="211" t="s">
        <v>2137</v>
      </c>
      <c r="J636" s="212" t="s">
        <v>552</v>
      </c>
      <c r="K636" s="211" t="s">
        <v>288</v>
      </c>
      <c r="L636" s="211" t="s">
        <v>1309</v>
      </c>
      <c r="AD636" s="213"/>
    </row>
    <row r="637" spans="1:30" s="211" customFormat="1" x14ac:dyDescent="0.25">
      <c r="A637" s="211" t="s">
        <v>129</v>
      </c>
      <c r="B637" s="211">
        <v>3985</v>
      </c>
      <c r="C637" s="211" t="s">
        <v>277</v>
      </c>
      <c r="D637" s="211">
        <v>504136443</v>
      </c>
      <c r="E637" s="211">
        <v>1060</v>
      </c>
      <c r="F637" s="211">
        <v>1271</v>
      </c>
      <c r="G637" s="211">
        <v>1004</v>
      </c>
      <c r="I637" s="211" t="s">
        <v>2138</v>
      </c>
      <c r="J637" s="212" t="s">
        <v>552</v>
      </c>
      <c r="K637" s="211" t="s">
        <v>553</v>
      </c>
      <c r="L637" s="211" t="s">
        <v>1216</v>
      </c>
      <c r="AD637" s="213"/>
    </row>
    <row r="638" spans="1:30" s="211" customFormat="1" x14ac:dyDescent="0.25">
      <c r="A638" s="211" t="s">
        <v>129</v>
      </c>
      <c r="B638" s="211">
        <v>3985</v>
      </c>
      <c r="C638" s="211" t="s">
        <v>277</v>
      </c>
      <c r="D638" s="211">
        <v>504136509</v>
      </c>
      <c r="E638" s="211">
        <v>1060</v>
      </c>
      <c r="F638" s="211">
        <v>1271</v>
      </c>
      <c r="G638" s="211">
        <v>1004</v>
      </c>
      <c r="I638" s="211" t="s">
        <v>2139</v>
      </c>
      <c r="J638" s="212" t="s">
        <v>552</v>
      </c>
      <c r="K638" s="211" t="s">
        <v>288</v>
      </c>
      <c r="L638" s="211" t="s">
        <v>1310</v>
      </c>
      <c r="AD638" s="213"/>
    </row>
    <row r="639" spans="1:30" s="211" customFormat="1" x14ac:dyDescent="0.25">
      <c r="A639" s="211" t="s">
        <v>129</v>
      </c>
      <c r="B639" s="211">
        <v>3985</v>
      </c>
      <c r="C639" s="211" t="s">
        <v>277</v>
      </c>
      <c r="D639" s="211">
        <v>504136641</v>
      </c>
      <c r="E639" s="211">
        <v>1060</v>
      </c>
      <c r="F639" s="211">
        <v>1271</v>
      </c>
      <c r="G639" s="211">
        <v>1004</v>
      </c>
      <c r="I639" s="211" t="s">
        <v>2140</v>
      </c>
      <c r="J639" s="212" t="s">
        <v>552</v>
      </c>
      <c r="K639" s="211" t="s">
        <v>288</v>
      </c>
      <c r="L639" s="211" t="s">
        <v>1215</v>
      </c>
      <c r="AD639" s="213"/>
    </row>
    <row r="640" spans="1:30" s="211" customFormat="1" x14ac:dyDescent="0.25">
      <c r="A640" s="211" t="s">
        <v>129</v>
      </c>
      <c r="B640" s="211">
        <v>3986</v>
      </c>
      <c r="C640" s="211" t="s">
        <v>278</v>
      </c>
      <c r="D640" s="211">
        <v>192022925</v>
      </c>
      <c r="E640" s="211">
        <v>1060</v>
      </c>
      <c r="F640" s="211">
        <v>1242</v>
      </c>
      <c r="G640" s="211">
        <v>1004</v>
      </c>
      <c r="I640" s="211" t="s">
        <v>2141</v>
      </c>
      <c r="J640" s="212" t="s">
        <v>552</v>
      </c>
      <c r="K640" s="211" t="s">
        <v>288</v>
      </c>
      <c r="L640" s="211" t="s">
        <v>1387</v>
      </c>
      <c r="AD640" s="213"/>
    </row>
    <row r="641" spans="1:30" s="211" customFormat="1" x14ac:dyDescent="0.25">
      <c r="A641" s="211" t="s">
        <v>129</v>
      </c>
      <c r="B641" s="211">
        <v>3987</v>
      </c>
      <c r="C641" s="211" t="s">
        <v>279</v>
      </c>
      <c r="D641" s="211">
        <v>191094970</v>
      </c>
      <c r="E641" s="211">
        <v>1060</v>
      </c>
      <c r="F641" s="211">
        <v>1271</v>
      </c>
      <c r="G641" s="211">
        <v>1004</v>
      </c>
      <c r="I641" s="211" t="s">
        <v>2142</v>
      </c>
      <c r="J641" s="212" t="s">
        <v>552</v>
      </c>
      <c r="K641" s="211" t="s">
        <v>288</v>
      </c>
      <c r="L641" s="211" t="s">
        <v>1063</v>
      </c>
      <c r="AD641" s="213"/>
    </row>
    <row r="642" spans="1:30" s="211" customFormat="1" x14ac:dyDescent="0.25">
      <c r="A642" s="211" t="s">
        <v>129</v>
      </c>
      <c r="B642" s="211">
        <v>3987</v>
      </c>
      <c r="C642" s="211" t="s">
        <v>279</v>
      </c>
      <c r="D642" s="211">
        <v>191094990</v>
      </c>
      <c r="E642" s="211">
        <v>1060</v>
      </c>
      <c r="F642" s="211">
        <v>1271</v>
      </c>
      <c r="G642" s="211">
        <v>1004</v>
      </c>
      <c r="I642" s="211" t="s">
        <v>2143</v>
      </c>
      <c r="J642" s="212" t="s">
        <v>552</v>
      </c>
      <c r="K642" s="211" t="s">
        <v>288</v>
      </c>
      <c r="L642" s="211" t="s">
        <v>1064</v>
      </c>
      <c r="AD642" s="213"/>
    </row>
    <row r="643" spans="1:30" s="211" customFormat="1" x14ac:dyDescent="0.25">
      <c r="A643" s="211" t="s">
        <v>129</v>
      </c>
      <c r="B643" s="211">
        <v>3987</v>
      </c>
      <c r="C643" s="211" t="s">
        <v>279</v>
      </c>
      <c r="D643" s="211">
        <v>192047265</v>
      </c>
      <c r="E643" s="211">
        <v>1060</v>
      </c>
      <c r="F643" s="211">
        <v>1241</v>
      </c>
      <c r="G643" s="211">
        <v>1004</v>
      </c>
      <c r="I643" s="211" t="s">
        <v>2144</v>
      </c>
      <c r="J643" s="212" t="s">
        <v>552</v>
      </c>
      <c r="K643" s="211" t="s">
        <v>288</v>
      </c>
      <c r="L643" s="211" t="s">
        <v>1412</v>
      </c>
      <c r="AD643" s="213"/>
    </row>
    <row r="644" spans="1:30" s="211" customFormat="1" x14ac:dyDescent="0.25">
      <c r="A644" s="211" t="s">
        <v>129</v>
      </c>
      <c r="B644" s="211">
        <v>3988</v>
      </c>
      <c r="C644" s="211" t="s">
        <v>280</v>
      </c>
      <c r="D644" s="211">
        <v>1176176</v>
      </c>
      <c r="E644" s="211">
        <v>1020</v>
      </c>
      <c r="F644" s="211">
        <v>1122</v>
      </c>
      <c r="G644" s="211">
        <v>1004</v>
      </c>
      <c r="I644" s="211" t="s">
        <v>2145</v>
      </c>
      <c r="J644" s="212" t="s">
        <v>552</v>
      </c>
      <c r="K644" s="211" t="s">
        <v>553</v>
      </c>
      <c r="L644" s="211" t="s">
        <v>906</v>
      </c>
      <c r="AD644" s="213"/>
    </row>
    <row r="645" spans="1:30" s="211" customFormat="1" x14ac:dyDescent="0.25">
      <c r="A645" s="211" t="s">
        <v>129</v>
      </c>
      <c r="B645" s="211">
        <v>3988</v>
      </c>
      <c r="C645" s="211" t="s">
        <v>280</v>
      </c>
      <c r="D645" s="211">
        <v>1178938</v>
      </c>
      <c r="E645" s="211">
        <v>1020</v>
      </c>
      <c r="F645" s="211">
        <v>1122</v>
      </c>
      <c r="G645" s="211">
        <v>1004</v>
      </c>
      <c r="I645" s="211" t="s">
        <v>2146</v>
      </c>
      <c r="J645" s="212" t="s">
        <v>552</v>
      </c>
      <c r="K645" s="211" t="s">
        <v>553</v>
      </c>
      <c r="L645" s="211" t="s">
        <v>907</v>
      </c>
      <c r="AD645" s="213"/>
    </row>
    <row r="646" spans="1:30" s="211" customFormat="1" x14ac:dyDescent="0.25">
      <c r="A646" s="211" t="s">
        <v>129</v>
      </c>
      <c r="B646" s="211">
        <v>3988</v>
      </c>
      <c r="C646" s="211" t="s">
        <v>280</v>
      </c>
      <c r="D646" s="211">
        <v>1179704</v>
      </c>
      <c r="E646" s="211">
        <v>1020</v>
      </c>
      <c r="F646" s="211">
        <v>1110</v>
      </c>
      <c r="G646" s="211">
        <v>1004</v>
      </c>
      <c r="I646" s="211" t="s">
        <v>2147</v>
      </c>
      <c r="J646" s="212" t="s">
        <v>552</v>
      </c>
      <c r="K646" s="211" t="s">
        <v>553</v>
      </c>
      <c r="L646" s="211" t="s">
        <v>908</v>
      </c>
      <c r="AD646" s="213"/>
    </row>
    <row r="647" spans="1:30" s="211" customFormat="1" x14ac:dyDescent="0.25">
      <c r="A647" s="211" t="s">
        <v>129</v>
      </c>
      <c r="B647" s="211">
        <v>3988</v>
      </c>
      <c r="C647" s="211" t="s">
        <v>280</v>
      </c>
      <c r="D647" s="211">
        <v>1179903</v>
      </c>
      <c r="E647" s="211">
        <v>1020</v>
      </c>
      <c r="F647" s="211">
        <v>1121</v>
      </c>
      <c r="G647" s="211">
        <v>1004</v>
      </c>
      <c r="I647" s="211" t="s">
        <v>2148</v>
      </c>
      <c r="J647" s="212" t="s">
        <v>552</v>
      </c>
      <c r="K647" s="211" t="s">
        <v>553</v>
      </c>
      <c r="L647" s="211" t="s">
        <v>909</v>
      </c>
      <c r="AD647" s="213"/>
    </row>
    <row r="648" spans="1:30" s="211" customFormat="1" x14ac:dyDescent="0.25">
      <c r="A648" s="211" t="s">
        <v>129</v>
      </c>
      <c r="B648" s="211">
        <v>3988</v>
      </c>
      <c r="C648" s="211" t="s">
        <v>280</v>
      </c>
      <c r="D648" s="211">
        <v>1180035</v>
      </c>
      <c r="E648" s="211">
        <v>1020</v>
      </c>
      <c r="F648" s="211">
        <v>1121</v>
      </c>
      <c r="G648" s="211">
        <v>1004</v>
      </c>
      <c r="I648" s="211" t="s">
        <v>2149</v>
      </c>
      <c r="J648" s="212" t="s">
        <v>552</v>
      </c>
      <c r="K648" s="211" t="s">
        <v>553</v>
      </c>
      <c r="L648" s="211" t="s">
        <v>910</v>
      </c>
      <c r="AD648" s="213"/>
    </row>
    <row r="649" spans="1:30" s="211" customFormat="1" x14ac:dyDescent="0.25">
      <c r="A649" s="211" t="s">
        <v>129</v>
      </c>
      <c r="B649" s="211">
        <v>3988</v>
      </c>
      <c r="C649" s="211" t="s">
        <v>280</v>
      </c>
      <c r="D649" s="211">
        <v>1180056</v>
      </c>
      <c r="E649" s="211">
        <v>1020</v>
      </c>
      <c r="F649" s="211">
        <v>1121</v>
      </c>
      <c r="G649" s="211">
        <v>1004</v>
      </c>
      <c r="I649" s="211" t="s">
        <v>2150</v>
      </c>
      <c r="J649" s="212" t="s">
        <v>552</v>
      </c>
      <c r="K649" s="211" t="s">
        <v>553</v>
      </c>
      <c r="L649" s="211" t="s">
        <v>911</v>
      </c>
      <c r="AD649" s="213"/>
    </row>
    <row r="650" spans="1:30" s="211" customFormat="1" x14ac:dyDescent="0.25">
      <c r="A650" s="211" t="s">
        <v>129</v>
      </c>
      <c r="B650" s="211">
        <v>3988</v>
      </c>
      <c r="C650" s="211" t="s">
        <v>280</v>
      </c>
      <c r="D650" s="211">
        <v>1180068</v>
      </c>
      <c r="E650" s="211">
        <v>1020</v>
      </c>
      <c r="F650" s="211">
        <v>1110</v>
      </c>
      <c r="G650" s="211">
        <v>1004</v>
      </c>
      <c r="I650" s="211" t="s">
        <v>2151</v>
      </c>
      <c r="J650" s="212" t="s">
        <v>552</v>
      </c>
      <c r="K650" s="211" t="s">
        <v>553</v>
      </c>
      <c r="L650" s="211" t="s">
        <v>912</v>
      </c>
      <c r="AD650" s="213"/>
    </row>
    <row r="651" spans="1:30" s="211" customFormat="1" x14ac:dyDescent="0.25">
      <c r="A651" s="211" t="s">
        <v>129</v>
      </c>
      <c r="B651" s="211">
        <v>3988</v>
      </c>
      <c r="C651" s="211" t="s">
        <v>280</v>
      </c>
      <c r="D651" s="211">
        <v>1180090</v>
      </c>
      <c r="E651" s="211">
        <v>1020</v>
      </c>
      <c r="F651" s="211">
        <v>1121</v>
      </c>
      <c r="G651" s="211">
        <v>1004</v>
      </c>
      <c r="I651" s="211" t="s">
        <v>2152</v>
      </c>
      <c r="J651" s="212" t="s">
        <v>552</v>
      </c>
      <c r="K651" s="211" t="s">
        <v>288</v>
      </c>
      <c r="L651" s="211" t="s">
        <v>1478</v>
      </c>
      <c r="AD651" s="213"/>
    </row>
    <row r="652" spans="1:30" s="211" customFormat="1" x14ac:dyDescent="0.25">
      <c r="A652" s="211" t="s">
        <v>129</v>
      </c>
      <c r="B652" s="211">
        <v>3988</v>
      </c>
      <c r="C652" s="211" t="s">
        <v>280</v>
      </c>
      <c r="D652" s="211">
        <v>3038010</v>
      </c>
      <c r="E652" s="211">
        <v>1020</v>
      </c>
      <c r="F652" s="211">
        <v>1110</v>
      </c>
      <c r="G652" s="211">
        <v>1004</v>
      </c>
      <c r="I652" s="211" t="s">
        <v>2153</v>
      </c>
      <c r="J652" s="212" t="s">
        <v>552</v>
      </c>
      <c r="K652" s="211" t="s">
        <v>553</v>
      </c>
      <c r="L652" s="211" t="s">
        <v>913</v>
      </c>
      <c r="AD652" s="213"/>
    </row>
    <row r="653" spans="1:30" s="211" customFormat="1" x14ac:dyDescent="0.25">
      <c r="A653" s="211" t="s">
        <v>129</v>
      </c>
      <c r="B653" s="211">
        <v>3988</v>
      </c>
      <c r="C653" s="211" t="s">
        <v>280</v>
      </c>
      <c r="D653" s="211">
        <v>3038037</v>
      </c>
      <c r="E653" s="211">
        <v>1060</v>
      </c>
      <c r="F653" s="211">
        <v>1242</v>
      </c>
      <c r="G653" s="211">
        <v>1004</v>
      </c>
      <c r="I653" s="211" t="s">
        <v>2154</v>
      </c>
      <c r="J653" s="212" t="s">
        <v>552</v>
      </c>
      <c r="K653" s="211" t="s">
        <v>553</v>
      </c>
      <c r="L653" s="211" t="s">
        <v>914</v>
      </c>
      <c r="AD653" s="213"/>
    </row>
    <row r="654" spans="1:30" s="211" customFormat="1" x14ac:dyDescent="0.25">
      <c r="A654" s="211" t="s">
        <v>129</v>
      </c>
      <c r="B654" s="211">
        <v>3988</v>
      </c>
      <c r="C654" s="211" t="s">
        <v>280</v>
      </c>
      <c r="D654" s="211">
        <v>3038060</v>
      </c>
      <c r="E654" s="211">
        <v>1020</v>
      </c>
      <c r="F654" s="211">
        <v>1121</v>
      </c>
      <c r="G654" s="211">
        <v>1004</v>
      </c>
      <c r="I654" s="211" t="s">
        <v>2155</v>
      </c>
      <c r="J654" s="212" t="s">
        <v>552</v>
      </c>
      <c r="K654" s="211" t="s">
        <v>553</v>
      </c>
      <c r="L654" s="211" t="s">
        <v>915</v>
      </c>
      <c r="AD654" s="213"/>
    </row>
    <row r="655" spans="1:30" s="211" customFormat="1" x14ac:dyDescent="0.25">
      <c r="A655" s="211" t="s">
        <v>129</v>
      </c>
      <c r="B655" s="211">
        <v>3988</v>
      </c>
      <c r="C655" s="211" t="s">
        <v>280</v>
      </c>
      <c r="D655" s="211">
        <v>9030995</v>
      </c>
      <c r="E655" s="211">
        <v>1060</v>
      </c>
      <c r="F655" s="211">
        <v>1271</v>
      </c>
      <c r="G655" s="211">
        <v>1004</v>
      </c>
      <c r="I655" s="211" t="s">
        <v>2156</v>
      </c>
      <c r="J655" s="212" t="s">
        <v>552</v>
      </c>
      <c r="K655" s="211" t="s">
        <v>553</v>
      </c>
      <c r="L655" s="211" t="s">
        <v>916</v>
      </c>
      <c r="AD655" s="213"/>
    </row>
    <row r="656" spans="1:30" s="211" customFormat="1" x14ac:dyDescent="0.25">
      <c r="A656" s="211" t="s">
        <v>129</v>
      </c>
      <c r="B656" s="211">
        <v>3988</v>
      </c>
      <c r="C656" s="211" t="s">
        <v>280</v>
      </c>
      <c r="D656" s="211">
        <v>9052664</v>
      </c>
      <c r="E656" s="211">
        <v>1020</v>
      </c>
      <c r="F656" s="211">
        <v>1110</v>
      </c>
      <c r="G656" s="211">
        <v>1004</v>
      </c>
      <c r="I656" s="211" t="s">
        <v>2157</v>
      </c>
      <c r="J656" s="212" t="s">
        <v>552</v>
      </c>
      <c r="K656" s="211" t="s">
        <v>553</v>
      </c>
      <c r="L656" s="211" t="s">
        <v>917</v>
      </c>
      <c r="AD656" s="213"/>
    </row>
    <row r="657" spans="1:30" s="211" customFormat="1" x14ac:dyDescent="0.25">
      <c r="A657" s="211" t="s">
        <v>129</v>
      </c>
      <c r="B657" s="211">
        <v>3988</v>
      </c>
      <c r="C657" s="211" t="s">
        <v>280</v>
      </c>
      <c r="D657" s="211">
        <v>190012423</v>
      </c>
      <c r="E657" s="211">
        <v>1060</v>
      </c>
      <c r="F657" s="211">
        <v>1271</v>
      </c>
      <c r="G657" s="211">
        <v>1004</v>
      </c>
      <c r="I657" s="211" t="s">
        <v>2158</v>
      </c>
      <c r="J657" s="212" t="s">
        <v>552</v>
      </c>
      <c r="K657" s="211" t="s">
        <v>553</v>
      </c>
      <c r="L657" s="211" t="s">
        <v>1200</v>
      </c>
      <c r="AD657" s="213"/>
    </row>
    <row r="658" spans="1:30" s="211" customFormat="1" x14ac:dyDescent="0.25">
      <c r="A658" s="211" t="s">
        <v>129</v>
      </c>
      <c r="B658" s="211">
        <v>3988</v>
      </c>
      <c r="C658" s="211" t="s">
        <v>280</v>
      </c>
      <c r="D658" s="211">
        <v>190056091</v>
      </c>
      <c r="E658" s="211">
        <v>1020</v>
      </c>
      <c r="F658" s="211">
        <v>1121</v>
      </c>
      <c r="G658" s="211">
        <v>1004</v>
      </c>
      <c r="I658" s="211" t="s">
        <v>2159</v>
      </c>
      <c r="J658" s="212" t="s">
        <v>552</v>
      </c>
      <c r="K658" s="211" t="s">
        <v>553</v>
      </c>
      <c r="L658" s="211" t="s">
        <v>918</v>
      </c>
      <c r="AD658" s="213"/>
    </row>
    <row r="659" spans="1:30" s="211" customFormat="1" x14ac:dyDescent="0.25">
      <c r="A659" s="211" t="s">
        <v>129</v>
      </c>
      <c r="B659" s="211">
        <v>3988</v>
      </c>
      <c r="C659" s="211" t="s">
        <v>280</v>
      </c>
      <c r="D659" s="211">
        <v>190097507</v>
      </c>
      <c r="E659" s="211">
        <v>1020</v>
      </c>
      <c r="F659" s="211">
        <v>1121</v>
      </c>
      <c r="G659" s="211">
        <v>1004</v>
      </c>
      <c r="I659" s="211" t="s">
        <v>2160</v>
      </c>
      <c r="J659" s="212" t="s">
        <v>552</v>
      </c>
      <c r="K659" s="211" t="s">
        <v>553</v>
      </c>
      <c r="L659" s="211" t="s">
        <v>919</v>
      </c>
      <c r="AD659" s="213"/>
    </row>
    <row r="660" spans="1:30" s="211" customFormat="1" x14ac:dyDescent="0.25">
      <c r="A660" s="211" t="s">
        <v>129</v>
      </c>
      <c r="B660" s="211">
        <v>3988</v>
      </c>
      <c r="C660" s="211" t="s">
        <v>280</v>
      </c>
      <c r="D660" s="211">
        <v>190156484</v>
      </c>
      <c r="E660" s="211">
        <v>1020</v>
      </c>
      <c r="F660" s="211">
        <v>1121</v>
      </c>
      <c r="G660" s="211">
        <v>1004</v>
      </c>
      <c r="I660" s="211" t="s">
        <v>2161</v>
      </c>
      <c r="J660" s="212" t="s">
        <v>552</v>
      </c>
      <c r="K660" s="211" t="s">
        <v>553</v>
      </c>
      <c r="L660" s="211" t="s">
        <v>920</v>
      </c>
      <c r="AD660" s="213"/>
    </row>
    <row r="661" spans="1:30" s="211" customFormat="1" x14ac:dyDescent="0.25">
      <c r="A661" s="211" t="s">
        <v>129</v>
      </c>
      <c r="B661" s="211">
        <v>3988</v>
      </c>
      <c r="C661" s="211" t="s">
        <v>280</v>
      </c>
      <c r="D661" s="211">
        <v>190216712</v>
      </c>
      <c r="E661" s="211">
        <v>1020</v>
      </c>
      <c r="F661" s="211">
        <v>1110</v>
      </c>
      <c r="G661" s="211">
        <v>1004</v>
      </c>
      <c r="I661" s="211" t="s">
        <v>2162</v>
      </c>
      <c r="J661" s="212" t="s">
        <v>552</v>
      </c>
      <c r="K661" s="211" t="s">
        <v>553</v>
      </c>
      <c r="L661" s="211" t="s">
        <v>921</v>
      </c>
      <c r="AD661" s="213"/>
    </row>
    <row r="662" spans="1:30" s="211" customFormat="1" x14ac:dyDescent="0.25">
      <c r="A662" s="211" t="s">
        <v>129</v>
      </c>
      <c r="B662" s="211">
        <v>3988</v>
      </c>
      <c r="C662" s="211" t="s">
        <v>280</v>
      </c>
      <c r="D662" s="211">
        <v>190216729</v>
      </c>
      <c r="E662" s="211">
        <v>1040</v>
      </c>
      <c r="F662" s="211">
        <v>1212</v>
      </c>
      <c r="G662" s="211">
        <v>1004</v>
      </c>
      <c r="I662" s="211" t="s">
        <v>2163</v>
      </c>
      <c r="J662" s="212" t="s">
        <v>552</v>
      </c>
      <c r="K662" s="211" t="s">
        <v>553</v>
      </c>
      <c r="L662" s="211" t="s">
        <v>922</v>
      </c>
      <c r="AD662" s="213"/>
    </row>
    <row r="663" spans="1:30" s="211" customFormat="1" x14ac:dyDescent="0.25">
      <c r="A663" s="211" t="s">
        <v>129</v>
      </c>
      <c r="B663" s="211">
        <v>3988</v>
      </c>
      <c r="C663" s="211" t="s">
        <v>280</v>
      </c>
      <c r="D663" s="211">
        <v>190489150</v>
      </c>
      <c r="E663" s="211">
        <v>1060</v>
      </c>
      <c r="F663" s="211">
        <v>1271</v>
      </c>
      <c r="G663" s="211">
        <v>1004</v>
      </c>
      <c r="I663" s="211" t="s">
        <v>2164</v>
      </c>
      <c r="J663" s="212" t="s">
        <v>552</v>
      </c>
      <c r="K663" s="211" t="s">
        <v>553</v>
      </c>
      <c r="L663" s="211" t="s">
        <v>923</v>
      </c>
      <c r="AD663" s="213"/>
    </row>
    <row r="664" spans="1:30" s="211" customFormat="1" x14ac:dyDescent="0.25">
      <c r="A664" s="211" t="s">
        <v>129</v>
      </c>
      <c r="B664" s="211">
        <v>3988</v>
      </c>
      <c r="C664" s="211" t="s">
        <v>280</v>
      </c>
      <c r="D664" s="211">
        <v>190636909</v>
      </c>
      <c r="E664" s="211">
        <v>1060</v>
      </c>
      <c r="F664" s="211">
        <v>1271</v>
      </c>
      <c r="G664" s="211">
        <v>1004</v>
      </c>
      <c r="I664" s="211" t="s">
        <v>2165</v>
      </c>
      <c r="J664" s="212" t="s">
        <v>552</v>
      </c>
      <c r="K664" s="211" t="s">
        <v>553</v>
      </c>
      <c r="L664" s="211" t="s">
        <v>924</v>
      </c>
      <c r="AD664" s="213"/>
    </row>
    <row r="665" spans="1:30" s="211" customFormat="1" x14ac:dyDescent="0.25">
      <c r="A665" s="211" t="s">
        <v>129</v>
      </c>
      <c r="B665" s="211">
        <v>3988</v>
      </c>
      <c r="C665" s="211" t="s">
        <v>280</v>
      </c>
      <c r="D665" s="211">
        <v>191173152</v>
      </c>
      <c r="E665" s="211">
        <v>1020</v>
      </c>
      <c r="F665" s="211">
        <v>1110</v>
      </c>
      <c r="G665" s="211">
        <v>1004</v>
      </c>
      <c r="I665" s="211" t="s">
        <v>2166</v>
      </c>
      <c r="J665" s="212" t="s">
        <v>552</v>
      </c>
      <c r="K665" s="211" t="s">
        <v>553</v>
      </c>
      <c r="L665" s="211" t="s">
        <v>925</v>
      </c>
      <c r="AD665" s="213"/>
    </row>
    <row r="666" spans="1:30" s="211" customFormat="1" x14ac:dyDescent="0.25">
      <c r="A666" s="211" t="s">
        <v>129</v>
      </c>
      <c r="B666" s="211">
        <v>3988</v>
      </c>
      <c r="C666" s="211" t="s">
        <v>280</v>
      </c>
      <c r="D666" s="211">
        <v>191173315</v>
      </c>
      <c r="E666" s="211">
        <v>1020</v>
      </c>
      <c r="F666" s="211">
        <v>1110</v>
      </c>
      <c r="G666" s="211">
        <v>1004</v>
      </c>
      <c r="I666" s="211" t="s">
        <v>2167</v>
      </c>
      <c r="J666" s="212" t="s">
        <v>552</v>
      </c>
      <c r="K666" s="211" t="s">
        <v>553</v>
      </c>
      <c r="L666" s="211" t="s">
        <v>926</v>
      </c>
      <c r="AD666" s="213"/>
    </row>
    <row r="667" spans="1:30" s="211" customFormat="1" x14ac:dyDescent="0.25">
      <c r="A667" s="211" t="s">
        <v>129</v>
      </c>
      <c r="B667" s="211">
        <v>3988</v>
      </c>
      <c r="C667" s="211" t="s">
        <v>280</v>
      </c>
      <c r="D667" s="211">
        <v>191182813</v>
      </c>
      <c r="E667" s="211">
        <v>1020</v>
      </c>
      <c r="F667" s="211">
        <v>1110</v>
      </c>
      <c r="G667" s="211">
        <v>1004</v>
      </c>
      <c r="I667" s="211" t="s">
        <v>2168</v>
      </c>
      <c r="J667" s="212" t="s">
        <v>552</v>
      </c>
      <c r="K667" s="211" t="s">
        <v>553</v>
      </c>
      <c r="L667" s="211" t="s">
        <v>927</v>
      </c>
      <c r="AD667" s="213"/>
    </row>
    <row r="668" spans="1:30" s="211" customFormat="1" x14ac:dyDescent="0.25">
      <c r="A668" s="211" t="s">
        <v>129</v>
      </c>
      <c r="B668" s="211">
        <v>3988</v>
      </c>
      <c r="C668" s="211" t="s">
        <v>280</v>
      </c>
      <c r="D668" s="211">
        <v>191182930</v>
      </c>
      <c r="E668" s="211">
        <v>1020</v>
      </c>
      <c r="F668" s="211">
        <v>1110</v>
      </c>
      <c r="G668" s="211">
        <v>1004</v>
      </c>
      <c r="I668" s="211" t="s">
        <v>2169</v>
      </c>
      <c r="J668" s="212" t="s">
        <v>552</v>
      </c>
      <c r="K668" s="211" t="s">
        <v>553</v>
      </c>
      <c r="L668" s="211" t="s">
        <v>928</v>
      </c>
      <c r="AD668" s="213"/>
    </row>
    <row r="669" spans="1:30" s="211" customFormat="1" x14ac:dyDescent="0.25">
      <c r="A669" s="211" t="s">
        <v>129</v>
      </c>
      <c r="B669" s="211">
        <v>3988</v>
      </c>
      <c r="C669" s="211" t="s">
        <v>280</v>
      </c>
      <c r="D669" s="211">
        <v>191185170</v>
      </c>
      <c r="E669" s="211">
        <v>1020</v>
      </c>
      <c r="F669" s="211">
        <v>1121</v>
      </c>
      <c r="G669" s="211">
        <v>1004</v>
      </c>
      <c r="I669" s="211" t="s">
        <v>2170</v>
      </c>
      <c r="J669" s="212" t="s">
        <v>552</v>
      </c>
      <c r="K669" s="211" t="s">
        <v>290</v>
      </c>
      <c r="L669" s="211" t="s">
        <v>591</v>
      </c>
      <c r="AD669" s="213"/>
    </row>
    <row r="670" spans="1:30" s="211" customFormat="1" x14ac:dyDescent="0.25">
      <c r="A670" s="211" t="s">
        <v>129</v>
      </c>
      <c r="B670" s="211">
        <v>3988</v>
      </c>
      <c r="C670" s="211" t="s">
        <v>280</v>
      </c>
      <c r="D670" s="211">
        <v>191185190</v>
      </c>
      <c r="E670" s="211">
        <v>1020</v>
      </c>
      <c r="F670" s="211">
        <v>1121</v>
      </c>
      <c r="G670" s="211">
        <v>1004</v>
      </c>
      <c r="I670" s="211" t="s">
        <v>2171</v>
      </c>
      <c r="J670" s="212" t="s">
        <v>552</v>
      </c>
      <c r="K670" s="211" t="s">
        <v>290</v>
      </c>
      <c r="L670" s="211" t="s">
        <v>591</v>
      </c>
      <c r="AD670" s="213"/>
    </row>
    <row r="671" spans="1:30" s="211" customFormat="1" x14ac:dyDescent="0.25">
      <c r="A671" s="211" t="s">
        <v>129</v>
      </c>
      <c r="B671" s="211">
        <v>3988</v>
      </c>
      <c r="C671" s="211" t="s">
        <v>280</v>
      </c>
      <c r="D671" s="211">
        <v>191185411</v>
      </c>
      <c r="E671" s="211">
        <v>1020</v>
      </c>
      <c r="F671" s="211">
        <v>1121</v>
      </c>
      <c r="G671" s="211">
        <v>1004</v>
      </c>
      <c r="I671" s="211" t="s">
        <v>2172</v>
      </c>
      <c r="J671" s="212" t="s">
        <v>552</v>
      </c>
      <c r="K671" s="211" t="s">
        <v>553</v>
      </c>
      <c r="L671" s="211" t="s">
        <v>929</v>
      </c>
      <c r="AD671" s="213"/>
    </row>
    <row r="672" spans="1:30" s="211" customFormat="1" x14ac:dyDescent="0.25">
      <c r="A672" s="211" t="s">
        <v>129</v>
      </c>
      <c r="B672" s="211">
        <v>3988</v>
      </c>
      <c r="C672" s="211" t="s">
        <v>280</v>
      </c>
      <c r="D672" s="211">
        <v>191185451</v>
      </c>
      <c r="E672" s="211">
        <v>1020</v>
      </c>
      <c r="F672" s="211">
        <v>1121</v>
      </c>
      <c r="G672" s="211">
        <v>1004</v>
      </c>
      <c r="I672" s="211" t="s">
        <v>2173</v>
      </c>
      <c r="J672" s="212" t="s">
        <v>552</v>
      </c>
      <c r="K672" s="211" t="s">
        <v>553</v>
      </c>
      <c r="L672" s="211" t="s">
        <v>930</v>
      </c>
      <c r="AD672" s="213"/>
    </row>
    <row r="673" spans="1:30" s="211" customFormat="1" x14ac:dyDescent="0.25">
      <c r="A673" s="211" t="s">
        <v>129</v>
      </c>
      <c r="B673" s="211">
        <v>3988</v>
      </c>
      <c r="C673" s="211" t="s">
        <v>280</v>
      </c>
      <c r="D673" s="211">
        <v>191186030</v>
      </c>
      <c r="E673" s="211">
        <v>1020</v>
      </c>
      <c r="F673" s="211">
        <v>1121</v>
      </c>
      <c r="G673" s="211">
        <v>1004</v>
      </c>
      <c r="I673" s="211" t="s">
        <v>2174</v>
      </c>
      <c r="J673" s="212" t="s">
        <v>552</v>
      </c>
      <c r="K673" s="211" t="s">
        <v>553</v>
      </c>
      <c r="L673" s="211" t="s">
        <v>931</v>
      </c>
      <c r="AD673" s="213"/>
    </row>
    <row r="674" spans="1:30" s="211" customFormat="1" x14ac:dyDescent="0.25">
      <c r="A674" s="211" t="s">
        <v>129</v>
      </c>
      <c r="B674" s="211">
        <v>3988</v>
      </c>
      <c r="C674" s="211" t="s">
        <v>280</v>
      </c>
      <c r="D674" s="211">
        <v>191186091</v>
      </c>
      <c r="E674" s="211">
        <v>1020</v>
      </c>
      <c r="F674" s="211">
        <v>1121</v>
      </c>
      <c r="G674" s="211">
        <v>1004</v>
      </c>
      <c r="I674" s="211" t="s">
        <v>2175</v>
      </c>
      <c r="J674" s="212" t="s">
        <v>552</v>
      </c>
      <c r="K674" s="211" t="s">
        <v>553</v>
      </c>
      <c r="L674" s="211" t="s">
        <v>932</v>
      </c>
      <c r="AD674" s="213"/>
    </row>
    <row r="675" spans="1:30" s="211" customFormat="1" x14ac:dyDescent="0.25">
      <c r="A675" s="211" t="s">
        <v>129</v>
      </c>
      <c r="B675" s="211">
        <v>3988</v>
      </c>
      <c r="C675" s="211" t="s">
        <v>280</v>
      </c>
      <c r="D675" s="211">
        <v>191186170</v>
      </c>
      <c r="E675" s="211">
        <v>1020</v>
      </c>
      <c r="F675" s="211">
        <v>1121</v>
      </c>
      <c r="G675" s="211">
        <v>1004</v>
      </c>
      <c r="I675" s="211" t="s">
        <v>2176</v>
      </c>
      <c r="J675" s="212" t="s">
        <v>552</v>
      </c>
      <c r="K675" s="211" t="s">
        <v>553</v>
      </c>
      <c r="L675" s="211" t="s">
        <v>933</v>
      </c>
      <c r="AD675" s="213"/>
    </row>
    <row r="676" spans="1:30" s="211" customFormat="1" x14ac:dyDescent="0.25">
      <c r="A676" s="211" t="s">
        <v>129</v>
      </c>
      <c r="B676" s="211">
        <v>3988</v>
      </c>
      <c r="C676" s="211" t="s">
        <v>280</v>
      </c>
      <c r="D676" s="211">
        <v>191186190</v>
      </c>
      <c r="E676" s="211">
        <v>1020</v>
      </c>
      <c r="F676" s="211">
        <v>1121</v>
      </c>
      <c r="G676" s="211">
        <v>1004</v>
      </c>
      <c r="I676" s="211" t="s">
        <v>2177</v>
      </c>
      <c r="J676" s="212" t="s">
        <v>552</v>
      </c>
      <c r="K676" s="211" t="s">
        <v>553</v>
      </c>
      <c r="L676" s="211" t="s">
        <v>934</v>
      </c>
      <c r="AD676" s="213"/>
    </row>
    <row r="677" spans="1:30" s="211" customFormat="1" x14ac:dyDescent="0.25">
      <c r="A677" s="211" t="s">
        <v>129</v>
      </c>
      <c r="B677" s="211">
        <v>3988</v>
      </c>
      <c r="C677" s="211" t="s">
        <v>280</v>
      </c>
      <c r="D677" s="211">
        <v>191186613</v>
      </c>
      <c r="E677" s="211">
        <v>1020</v>
      </c>
      <c r="F677" s="211">
        <v>1121</v>
      </c>
      <c r="G677" s="211">
        <v>1004</v>
      </c>
      <c r="I677" s="211" t="s">
        <v>2178</v>
      </c>
      <c r="J677" s="212" t="s">
        <v>552</v>
      </c>
      <c r="K677" s="211" t="s">
        <v>553</v>
      </c>
      <c r="L677" s="211" t="s">
        <v>935</v>
      </c>
      <c r="AD677" s="213"/>
    </row>
    <row r="678" spans="1:30" s="211" customFormat="1" x14ac:dyDescent="0.25">
      <c r="A678" s="211" t="s">
        <v>129</v>
      </c>
      <c r="B678" s="211">
        <v>3988</v>
      </c>
      <c r="C678" s="211" t="s">
        <v>280</v>
      </c>
      <c r="D678" s="211">
        <v>191187470</v>
      </c>
      <c r="E678" s="211">
        <v>1040</v>
      </c>
      <c r="F678" s="211">
        <v>1274</v>
      </c>
      <c r="G678" s="211">
        <v>1004</v>
      </c>
      <c r="I678" s="211" t="s">
        <v>2179</v>
      </c>
      <c r="J678" s="212" t="s">
        <v>552</v>
      </c>
      <c r="K678" s="211" t="s">
        <v>553</v>
      </c>
      <c r="L678" s="211" t="s">
        <v>936</v>
      </c>
      <c r="AD678" s="213"/>
    </row>
    <row r="679" spans="1:30" s="211" customFormat="1" x14ac:dyDescent="0.25">
      <c r="A679" s="211" t="s">
        <v>129</v>
      </c>
      <c r="B679" s="211">
        <v>3988</v>
      </c>
      <c r="C679" s="211" t="s">
        <v>280</v>
      </c>
      <c r="D679" s="211">
        <v>191187511</v>
      </c>
      <c r="E679" s="211">
        <v>1020</v>
      </c>
      <c r="F679" s="211">
        <v>1121</v>
      </c>
      <c r="G679" s="211">
        <v>1004</v>
      </c>
      <c r="I679" s="211" t="s">
        <v>2180</v>
      </c>
      <c r="J679" s="212" t="s">
        <v>552</v>
      </c>
      <c r="K679" s="211" t="s">
        <v>553</v>
      </c>
      <c r="L679" s="211" t="s">
        <v>937</v>
      </c>
      <c r="AD679" s="213"/>
    </row>
    <row r="680" spans="1:30" s="211" customFormat="1" x14ac:dyDescent="0.25">
      <c r="A680" s="211" t="s">
        <v>129</v>
      </c>
      <c r="B680" s="211">
        <v>3988</v>
      </c>
      <c r="C680" s="211" t="s">
        <v>280</v>
      </c>
      <c r="D680" s="211">
        <v>191193850</v>
      </c>
      <c r="E680" s="211">
        <v>1020</v>
      </c>
      <c r="F680" s="211">
        <v>1110</v>
      </c>
      <c r="G680" s="211">
        <v>1004</v>
      </c>
      <c r="I680" s="211" t="s">
        <v>2181</v>
      </c>
      <c r="J680" s="212" t="s">
        <v>552</v>
      </c>
      <c r="K680" s="211" t="s">
        <v>553</v>
      </c>
      <c r="L680" s="211" t="s">
        <v>938</v>
      </c>
      <c r="AD680" s="213"/>
    </row>
    <row r="681" spans="1:30" s="211" customFormat="1" x14ac:dyDescent="0.25">
      <c r="A681" s="211" t="s">
        <v>129</v>
      </c>
      <c r="B681" s="211">
        <v>3988</v>
      </c>
      <c r="C681" s="211" t="s">
        <v>280</v>
      </c>
      <c r="D681" s="211">
        <v>191200170</v>
      </c>
      <c r="E681" s="211">
        <v>1020</v>
      </c>
      <c r="F681" s="211">
        <v>1122</v>
      </c>
      <c r="G681" s="211">
        <v>1004</v>
      </c>
      <c r="I681" s="211" t="s">
        <v>2182</v>
      </c>
      <c r="J681" s="212" t="s">
        <v>552</v>
      </c>
      <c r="K681" s="211" t="s">
        <v>553</v>
      </c>
      <c r="L681" s="211" t="s">
        <v>939</v>
      </c>
      <c r="AD681" s="213"/>
    </row>
    <row r="682" spans="1:30" s="211" customFormat="1" x14ac:dyDescent="0.25">
      <c r="A682" s="211" t="s">
        <v>129</v>
      </c>
      <c r="B682" s="211">
        <v>3988</v>
      </c>
      <c r="C682" s="211" t="s">
        <v>280</v>
      </c>
      <c r="D682" s="211">
        <v>191713525</v>
      </c>
      <c r="E682" s="211">
        <v>1060</v>
      </c>
      <c r="F682" s="211">
        <v>1271</v>
      </c>
      <c r="G682" s="211">
        <v>1004</v>
      </c>
      <c r="I682" s="211" t="s">
        <v>2183</v>
      </c>
      <c r="J682" s="212" t="s">
        <v>552</v>
      </c>
      <c r="K682" s="211" t="s">
        <v>288</v>
      </c>
      <c r="L682" s="211" t="s">
        <v>883</v>
      </c>
      <c r="AD682" s="213"/>
    </row>
    <row r="683" spans="1:30" s="211" customFormat="1" x14ac:dyDescent="0.25">
      <c r="A683" s="211" t="s">
        <v>129</v>
      </c>
      <c r="B683" s="211">
        <v>3988</v>
      </c>
      <c r="C683" s="211" t="s">
        <v>280</v>
      </c>
      <c r="D683" s="211">
        <v>191950586</v>
      </c>
      <c r="E683" s="211">
        <v>1060</v>
      </c>
      <c r="F683" s="211">
        <v>1271</v>
      </c>
      <c r="G683" s="211">
        <v>1003</v>
      </c>
      <c r="I683" s="211" t="s">
        <v>2184</v>
      </c>
      <c r="J683" s="212" t="s">
        <v>552</v>
      </c>
      <c r="K683" s="211" t="s">
        <v>553</v>
      </c>
      <c r="L683" s="211" t="s">
        <v>940</v>
      </c>
      <c r="AD683" s="213"/>
    </row>
    <row r="684" spans="1:30" s="211" customFormat="1" x14ac:dyDescent="0.25">
      <c r="A684" s="211" t="s">
        <v>129</v>
      </c>
      <c r="B684" s="211">
        <v>3988</v>
      </c>
      <c r="C684" s="211" t="s">
        <v>280</v>
      </c>
      <c r="D684" s="211">
        <v>191950592</v>
      </c>
      <c r="E684" s="211">
        <v>1060</v>
      </c>
      <c r="G684" s="211">
        <v>1004</v>
      </c>
      <c r="I684" s="211" t="s">
        <v>2185</v>
      </c>
      <c r="J684" s="212" t="s">
        <v>552</v>
      </c>
      <c r="K684" s="211" t="s">
        <v>288</v>
      </c>
      <c r="L684" s="211" t="s">
        <v>884</v>
      </c>
      <c r="AD684" s="213"/>
    </row>
    <row r="685" spans="1:30" s="211" customFormat="1" x14ac:dyDescent="0.25">
      <c r="A685" s="211" t="s">
        <v>129</v>
      </c>
      <c r="B685" s="211">
        <v>3988</v>
      </c>
      <c r="C685" s="211" t="s">
        <v>280</v>
      </c>
      <c r="D685" s="211">
        <v>191957694</v>
      </c>
      <c r="E685" s="211">
        <v>1060</v>
      </c>
      <c r="F685" s="211">
        <v>1271</v>
      </c>
      <c r="G685" s="211">
        <v>1004</v>
      </c>
      <c r="I685" s="211" t="s">
        <v>2186</v>
      </c>
      <c r="J685" s="212" t="s">
        <v>552</v>
      </c>
      <c r="K685" s="211" t="s">
        <v>288</v>
      </c>
      <c r="L685" s="211" t="s">
        <v>885</v>
      </c>
      <c r="AD685" s="213"/>
    </row>
    <row r="686" spans="1:30" s="211" customFormat="1" x14ac:dyDescent="0.25">
      <c r="A686" s="211" t="s">
        <v>129</v>
      </c>
      <c r="B686" s="211">
        <v>3988</v>
      </c>
      <c r="C686" s="211" t="s">
        <v>280</v>
      </c>
      <c r="D686" s="211">
        <v>192018126</v>
      </c>
      <c r="E686" s="211">
        <v>1020</v>
      </c>
      <c r="F686" s="211">
        <v>1110</v>
      </c>
      <c r="G686" s="211">
        <v>1003</v>
      </c>
      <c r="I686" s="211" t="s">
        <v>2187</v>
      </c>
      <c r="J686" s="212" t="s">
        <v>552</v>
      </c>
      <c r="K686" s="211" t="s">
        <v>288</v>
      </c>
      <c r="L686" s="211" t="s">
        <v>1197</v>
      </c>
      <c r="AD686" s="213"/>
    </row>
  </sheetData>
  <autoFilter ref="A5:L5" xr:uid="{00000000-0009-0000-0000-000007000000}"/>
  <mergeCells count="3">
    <mergeCell ref="D3:H3"/>
    <mergeCell ref="I3:L3"/>
    <mergeCell ref="A2:L2"/>
  </mergeCells>
  <conditionalFormatting sqref="D6:D686">
    <cfRule type="duplicateValues" dxfId="0" priority="1"/>
  </conditionalFormatting>
  <hyperlinks>
    <hyperlink ref="D3" r:id="rId1" display="Siehe Anleitung" xr:uid="{00000000-0004-0000-0700-000000000000}"/>
    <hyperlink ref="D3:F3" r:id="rId2" display="Anleitung" xr:uid="{00000000-0004-0000-0700-000001000000}"/>
    <hyperlink ref="J6" r:id="rId3" xr:uid="{3F7750AF-45AB-4F40-A8F0-0B2154DF1855}"/>
    <hyperlink ref="J7" r:id="rId4" xr:uid="{22C2C1FA-282D-4D46-A96A-59AE52EFE889}"/>
    <hyperlink ref="J8" r:id="rId5" xr:uid="{AB8922FD-8747-4290-9EFC-48EC6866E66F}"/>
    <hyperlink ref="J9" r:id="rId6" xr:uid="{648101D8-F513-4874-8D69-6FF1979C7660}"/>
    <hyperlink ref="J10" r:id="rId7" xr:uid="{1E7A525C-C2E3-4023-936E-B92A046CB309}"/>
    <hyperlink ref="J11" r:id="rId8" xr:uid="{2A01B0C5-58B2-4367-BAFA-55E21EC84631}"/>
    <hyperlink ref="J12" r:id="rId9" xr:uid="{9140B848-3B7E-44E7-9223-EE5A83324AAA}"/>
    <hyperlink ref="J13" r:id="rId10" xr:uid="{A10E4143-31C9-4CFB-8086-245F5DE6F733}"/>
    <hyperlink ref="J14" r:id="rId11" xr:uid="{C06C6A01-896C-4C0D-837E-4A0DB1AFA023}"/>
    <hyperlink ref="J15" r:id="rId12" xr:uid="{C2038869-400A-42E7-A511-F41F68015860}"/>
    <hyperlink ref="J16" r:id="rId13" xr:uid="{7454AAAC-87C0-4C9B-A2DD-EDD52751E207}"/>
    <hyperlink ref="J17" r:id="rId14" xr:uid="{FC7A58B5-77C8-4275-9A20-A2963B0F24F7}"/>
    <hyperlink ref="J18" r:id="rId15" xr:uid="{70BEAA09-6C8D-4026-BD5D-B8C4C1214FFD}"/>
    <hyperlink ref="J19" r:id="rId16" xr:uid="{AD0889BB-AD68-4A2C-BC4A-5E8743B70E8C}"/>
    <hyperlink ref="J20" r:id="rId17" xr:uid="{803A0245-5CE6-482D-962B-7C30BFB75DA8}"/>
    <hyperlink ref="J21" r:id="rId18" xr:uid="{FE3DEE5F-A46B-41F1-8DA8-47F68284FBBB}"/>
    <hyperlink ref="J22" r:id="rId19" xr:uid="{8C2FE6EE-26CF-40CC-BFA5-44AE9A4C884D}"/>
    <hyperlink ref="J23" r:id="rId20" xr:uid="{C9A39BC9-2ECD-492E-B368-38D1A722297C}"/>
    <hyperlink ref="J24" r:id="rId21" xr:uid="{9ECB623E-2237-4437-AF19-87205376C723}"/>
    <hyperlink ref="J25" r:id="rId22" xr:uid="{6B6EA27D-2BC2-4DE6-A3D2-7257013FEA46}"/>
    <hyperlink ref="J26" r:id="rId23" xr:uid="{98AF38C2-C8F5-49FA-A6E0-535AAB665C55}"/>
    <hyperlink ref="J27" r:id="rId24" xr:uid="{ECE80FD7-C35B-4F89-8710-1FEEA4791624}"/>
    <hyperlink ref="J28" r:id="rId25" xr:uid="{4C737431-D9D9-4492-AAB7-C74CF6B49BF7}"/>
    <hyperlink ref="J29" r:id="rId26" xr:uid="{81E38ED3-4188-4847-B248-BD39043BBC13}"/>
    <hyperlink ref="J30" r:id="rId27" xr:uid="{3F4821F2-5F9A-4418-847A-BF903BC40150}"/>
    <hyperlink ref="J31" r:id="rId28" xr:uid="{EF12BBC0-EE70-4B89-B537-62CFFFE97A0C}"/>
    <hyperlink ref="J32" r:id="rId29" xr:uid="{97314E53-E452-4E68-B722-47AE29DCD5EA}"/>
    <hyperlink ref="J33" r:id="rId30" xr:uid="{17C220DC-96D9-429D-8091-E7FEB6BAB1D7}"/>
    <hyperlink ref="J34" r:id="rId31" xr:uid="{A042B0AF-1FDB-4492-ACE6-0311BFB62A4B}"/>
    <hyperlink ref="J35" r:id="rId32" xr:uid="{7E8833DA-8F8E-499D-8F3A-A5DC2DE5E39B}"/>
    <hyperlink ref="J36" r:id="rId33" xr:uid="{1CD474F5-0D76-4BBE-884C-452CF0A4D7E8}"/>
    <hyperlink ref="J37" r:id="rId34" xr:uid="{407BB676-415B-4175-B7F9-93EA4C82DAD5}"/>
    <hyperlink ref="J38" r:id="rId35" xr:uid="{F2DB3123-F8B3-4C17-8AAE-FE543D7EE4A1}"/>
    <hyperlink ref="J39" r:id="rId36" xr:uid="{D9C4EE4E-54E5-4DDA-864C-1741B1D8CBB1}"/>
    <hyperlink ref="J40" r:id="rId37" xr:uid="{1D9B5792-8C2B-4CAD-8065-82BCAE84F266}"/>
    <hyperlink ref="J41" r:id="rId38" xr:uid="{79B73987-A660-4D01-B374-335D834F3A87}"/>
    <hyperlink ref="J42" r:id="rId39" xr:uid="{7E8ACDB1-DFF9-40BC-8AC4-A38C8459175A}"/>
    <hyperlink ref="J43" r:id="rId40" xr:uid="{EB65626D-6ED5-4816-A914-F5991CA7B823}"/>
    <hyperlink ref="J44" r:id="rId41" xr:uid="{73BA066B-D52F-48F6-8FFD-D5026E277A83}"/>
    <hyperlink ref="J45" r:id="rId42" xr:uid="{1CAFA167-0961-4D0C-ACCA-5A5F3985DF06}"/>
    <hyperlink ref="J46" r:id="rId43" xr:uid="{E8BDDB34-FDE9-474B-AD47-3AA7385B7F0D}"/>
    <hyperlink ref="J47" r:id="rId44" xr:uid="{CC1595BA-BCA1-4247-A78D-FF0B9F9BA4B9}"/>
    <hyperlink ref="J48" r:id="rId45" xr:uid="{7F8B3C20-4E4E-4825-9994-E9FB43A14F3E}"/>
    <hyperlink ref="J49" r:id="rId46" xr:uid="{1F5803F7-A568-4446-9D7E-29BF4E72D66E}"/>
    <hyperlink ref="J50" r:id="rId47" xr:uid="{8818CD6D-803A-4220-8829-8166EA5A9CB3}"/>
    <hyperlink ref="J51" r:id="rId48" xr:uid="{FB639E09-C52E-43D1-8677-563939135F2D}"/>
    <hyperlink ref="J52" r:id="rId49" xr:uid="{E578F70A-6B9C-4342-9466-7E5CCDDF7077}"/>
    <hyperlink ref="J53" r:id="rId50" xr:uid="{98C4BBE9-82B9-45FE-AEFB-96FFBB301202}"/>
    <hyperlink ref="J54" r:id="rId51" xr:uid="{5A35CFE5-4EF4-4A09-9A71-B91EF2551836}"/>
    <hyperlink ref="J55" r:id="rId52" xr:uid="{54D750E0-FE90-4139-928B-3985560C92CE}"/>
    <hyperlink ref="J56" r:id="rId53" xr:uid="{FD35E364-C7F1-415A-B29B-78645B4783C7}"/>
    <hyperlink ref="J57" r:id="rId54" xr:uid="{F5F72170-33C7-4ACE-BE19-FFFC1EF6A67F}"/>
    <hyperlink ref="J58" r:id="rId55" xr:uid="{CD61DFBD-A0BD-48A3-9613-09964106B56C}"/>
    <hyperlink ref="J59" r:id="rId56" xr:uid="{DD288EB2-8587-45BE-8039-825F6A937F6E}"/>
    <hyperlink ref="J60" r:id="rId57" xr:uid="{3B678F8C-3228-45D3-8A16-6E41AE5EE146}"/>
    <hyperlink ref="J61" r:id="rId58" xr:uid="{49DA7F6A-8EC2-40AF-864C-9E81EED6AFAA}"/>
    <hyperlink ref="J62" r:id="rId59" xr:uid="{1D14085C-519D-4585-8047-CE17A9A02B39}"/>
    <hyperlink ref="J63" r:id="rId60" xr:uid="{72E8E21B-0AE8-4F27-9E0F-F38BFB8F4E7E}"/>
    <hyperlink ref="J64" r:id="rId61" xr:uid="{1A581C1A-5157-4B28-8150-3392DEBC1A70}"/>
    <hyperlink ref="J65" r:id="rId62" xr:uid="{972C14C5-4B70-4F9F-978C-E46159755347}"/>
    <hyperlink ref="J66" r:id="rId63" xr:uid="{0E4612BD-D3B0-459D-821B-0CADAF253FC3}"/>
    <hyperlink ref="J67" r:id="rId64" xr:uid="{B4B1286A-8B32-4AAE-8924-9DA80F3F8C31}"/>
    <hyperlink ref="J68" r:id="rId65" xr:uid="{FA15FF28-AAD6-4951-AF86-A5A7826B6195}"/>
    <hyperlink ref="J69" r:id="rId66" xr:uid="{0AFB9D22-3714-435C-9183-F97C69F52444}"/>
    <hyperlink ref="J70" r:id="rId67" xr:uid="{76BC08DB-208C-4A4E-B8F8-A0FD26B60A9D}"/>
    <hyperlink ref="J71" r:id="rId68" xr:uid="{7141C650-8D5D-4B53-884F-5F63CE28B35A}"/>
    <hyperlink ref="J72" r:id="rId69" xr:uid="{3B726719-7353-4F41-B303-F7545DA4AF04}"/>
    <hyperlink ref="J73" r:id="rId70" xr:uid="{B74783B9-C25B-4FF7-A7C0-58B7B85BCCFD}"/>
    <hyperlink ref="J74" r:id="rId71" xr:uid="{65E0D83E-A02F-4921-9932-62BD656EF699}"/>
    <hyperlink ref="J75" r:id="rId72" xr:uid="{AE71E46D-4A27-412D-8635-510037CC793F}"/>
    <hyperlink ref="J76" r:id="rId73" xr:uid="{B39F6943-E962-433D-84A9-A1368ACADE67}"/>
    <hyperlink ref="J77" r:id="rId74" xr:uid="{0027BD42-3268-49A7-AB2E-7F1625E089A1}"/>
    <hyperlink ref="J78" r:id="rId75" xr:uid="{08DE9A08-3922-4468-94F1-06C4C7DFCF77}"/>
    <hyperlink ref="J79" r:id="rId76" xr:uid="{283B7379-273F-44E5-AF3D-3F51D15268EF}"/>
    <hyperlink ref="J80" r:id="rId77" xr:uid="{2FDFEE29-8F51-4B4E-96D5-8B9722B14D34}"/>
    <hyperlink ref="J81" r:id="rId78" xr:uid="{330DE548-FC5B-4F23-B316-07C50041B7AB}"/>
    <hyperlink ref="J82" r:id="rId79" xr:uid="{702BB803-CC96-47F8-85D4-46101A4BD569}"/>
    <hyperlink ref="J83" r:id="rId80" xr:uid="{91D0090E-89FC-4C6A-B10D-CAED76A056CF}"/>
    <hyperlink ref="J84" r:id="rId81" xr:uid="{1D879A0F-07A6-42F8-A663-CBBE05287D7D}"/>
    <hyperlink ref="J85" r:id="rId82" xr:uid="{5C979FD9-FE91-4B17-BD3C-02B778744A89}"/>
    <hyperlink ref="J86" r:id="rId83" xr:uid="{02633813-CE56-4717-831B-C820A940476A}"/>
    <hyperlink ref="J87" r:id="rId84" xr:uid="{DA3B3C79-B964-497D-80DD-3B8F579E5B8A}"/>
    <hyperlink ref="J88" r:id="rId85" xr:uid="{35F39862-6427-4A03-9E72-760E0BD79065}"/>
    <hyperlink ref="J89" r:id="rId86" xr:uid="{5C8C6A89-ADFF-4706-A90A-F96404A439F0}"/>
    <hyperlink ref="J90" r:id="rId87" xr:uid="{F683770B-E642-45A0-B9F5-56663BCB99AF}"/>
    <hyperlink ref="J91" r:id="rId88" xr:uid="{606820D3-BC3E-489C-BA5A-66E0338BC6A9}"/>
    <hyperlink ref="J92" r:id="rId89" xr:uid="{271B9547-44ED-4CA8-AB10-9EAAF9E5FCBD}"/>
    <hyperlink ref="J93" r:id="rId90" xr:uid="{F2ECC484-A61A-4279-9881-27CEBB2C44E6}"/>
    <hyperlink ref="J94" r:id="rId91" xr:uid="{5CD18EFD-F39B-44B5-9437-78B6185A2B19}"/>
    <hyperlink ref="J95" r:id="rId92" xr:uid="{5E1CF73F-F7D9-4F01-9881-6A272D434682}"/>
    <hyperlink ref="J96" r:id="rId93" xr:uid="{D23F0539-187A-4E62-AD50-8BB5F0AD1922}"/>
    <hyperlink ref="J97" r:id="rId94" xr:uid="{65128760-A7C8-4B35-BCFC-994C24063334}"/>
    <hyperlink ref="J98" r:id="rId95" xr:uid="{47A6B4D2-F6FF-4BFA-9B06-8C257ACFE667}"/>
    <hyperlink ref="J99" r:id="rId96" xr:uid="{DCA13C79-D45C-4FA9-980D-533A025996CE}"/>
    <hyperlink ref="J100" r:id="rId97" xr:uid="{3D93FDFC-572F-423F-8D38-A9DA42251B5B}"/>
    <hyperlink ref="J101" r:id="rId98" xr:uid="{DA584F29-F8F0-468C-9F25-4F254154E5A6}"/>
    <hyperlink ref="J102" r:id="rId99" xr:uid="{CB21A0B2-E448-4C60-84CD-652AAAF00CBE}"/>
    <hyperlink ref="J103" r:id="rId100" xr:uid="{6BD8C814-B193-43FC-8DC4-C5F8FC02876B}"/>
    <hyperlink ref="J104" r:id="rId101" xr:uid="{17528D34-9782-4D38-93F8-88803C343DD8}"/>
    <hyperlink ref="J105" r:id="rId102" xr:uid="{8CC3211B-73CD-40BC-BF3D-7404F95A61EF}"/>
    <hyperlink ref="J106" r:id="rId103" xr:uid="{37C6F943-E9B5-48A3-A9F8-BAEE986CEA17}"/>
    <hyperlink ref="J107" r:id="rId104" xr:uid="{5EABE5DA-F989-40CD-A047-640BEAB0B771}"/>
    <hyperlink ref="J108" r:id="rId105" xr:uid="{A7B3D384-7258-40B6-9E56-1C0954232D41}"/>
    <hyperlink ref="J109" r:id="rId106" xr:uid="{0D9F4B39-5C37-40B3-9BC9-C0F31C4AA86D}"/>
    <hyperlink ref="J110" r:id="rId107" xr:uid="{DD7A5C32-8856-4CD6-AB8C-200583575770}"/>
    <hyperlink ref="J111" r:id="rId108" xr:uid="{90C1692B-F82C-403A-9EBB-9F36969129A9}"/>
    <hyperlink ref="J112" r:id="rId109" xr:uid="{2DB438C0-B15B-4EE9-B72E-B222AAAE5864}"/>
    <hyperlink ref="J113" r:id="rId110" xr:uid="{4DBB1F91-4D0A-42E1-B235-7E6AD0C16BD4}"/>
    <hyperlink ref="J114" r:id="rId111" xr:uid="{ACEC8682-BF3E-4B52-8FC4-026DC1F281EF}"/>
    <hyperlink ref="J115" r:id="rId112" xr:uid="{1A19E0E8-578B-488D-822E-903BA18653B2}"/>
    <hyperlink ref="J116" r:id="rId113" xr:uid="{B76F198D-6372-4190-ADA5-B1A64096AD2F}"/>
    <hyperlink ref="J117" r:id="rId114" xr:uid="{664F5D64-3ABF-4C99-BCA2-FD4FA6FC3F6A}"/>
    <hyperlink ref="J118" r:id="rId115" xr:uid="{3B75A85D-7C08-4D6A-96DB-0B536DF2B7C6}"/>
    <hyperlink ref="J119" r:id="rId116" xr:uid="{BFEF5578-EF77-473A-ABEA-C5E9891B8ADE}"/>
    <hyperlink ref="J120" r:id="rId117" xr:uid="{7D4E4B5C-D025-4323-81E1-D22AFB22C91B}"/>
    <hyperlink ref="J121" r:id="rId118" xr:uid="{2A8F6273-A810-4D6D-9AB8-92DB74A6800D}"/>
    <hyperlink ref="J122" r:id="rId119" xr:uid="{2E60D439-B349-43B4-9FC9-8251451D9577}"/>
    <hyperlink ref="J123" r:id="rId120" xr:uid="{6515AC28-31F2-42F1-9BCE-766CE0BA14BE}"/>
    <hyperlink ref="J124" r:id="rId121" xr:uid="{2D0643F5-0ECF-49CB-8D24-A4098BDB4367}"/>
    <hyperlink ref="J125" r:id="rId122" xr:uid="{E9C54579-0FC6-4AF1-A2C3-82635EA5BA19}"/>
    <hyperlink ref="J126" r:id="rId123" xr:uid="{5B7D1D13-584F-4D75-9F26-AE52FD7507F1}"/>
    <hyperlink ref="J127" r:id="rId124" xr:uid="{7FC3BA13-E201-4C8A-9A97-2D3AAFEE6668}"/>
    <hyperlink ref="J128" r:id="rId125" xr:uid="{4D1C7541-72B9-4F6B-A3BD-B6264F91094A}"/>
    <hyperlink ref="J129" r:id="rId126" xr:uid="{B94C8A34-081C-43B1-8633-F35E4CA6357B}"/>
    <hyperlink ref="J130" r:id="rId127" xr:uid="{EC287E5D-4AA5-43E1-8F44-DEC1743E5227}"/>
    <hyperlink ref="J131" r:id="rId128" xr:uid="{3ADF9290-5DCB-4709-8CE8-C320D0B01188}"/>
    <hyperlink ref="J132" r:id="rId129" xr:uid="{8DFF9EDF-12AD-4AEF-95EF-D80A810E6A39}"/>
    <hyperlink ref="J133" r:id="rId130" xr:uid="{24BA92B4-1F1B-4BCE-A60D-4C231CEC20AD}"/>
    <hyperlink ref="J134" r:id="rId131" xr:uid="{930ADDB7-ACA7-453C-B1DD-C3B57215239F}"/>
    <hyperlink ref="J135" r:id="rId132" xr:uid="{75BE08A9-CCB4-4E2F-92FA-1756EA89CC02}"/>
    <hyperlink ref="J136" r:id="rId133" xr:uid="{A968D86B-EFA3-44A0-9FA8-79F396781BF9}"/>
    <hyperlink ref="J137" r:id="rId134" xr:uid="{DADB14CA-DF0E-4C21-AF5A-751823CDD596}"/>
    <hyperlink ref="J138" r:id="rId135" xr:uid="{42CD0973-035E-4B18-8139-F11B4D782810}"/>
    <hyperlink ref="J139" r:id="rId136" xr:uid="{CEFAD01D-93F6-4ACD-A830-2507F794402D}"/>
    <hyperlink ref="J140" r:id="rId137" xr:uid="{8577A0CD-48B7-4847-8F52-06B4226C5FBC}"/>
    <hyperlink ref="J141" r:id="rId138" xr:uid="{FDCC7D59-926B-4F2F-979C-EED7630FEE6E}"/>
    <hyperlink ref="J142" r:id="rId139" xr:uid="{1D5BC865-504E-45D7-8568-5D1732AD669E}"/>
    <hyperlink ref="J143" r:id="rId140" xr:uid="{5BBCD145-F0B2-455E-B790-9A4331ABB61B}"/>
    <hyperlink ref="J144" r:id="rId141" xr:uid="{726C1117-9072-40DB-A5B9-4CE61E85F0FB}"/>
    <hyperlink ref="J145" r:id="rId142" xr:uid="{FFE7EB79-EF45-43D3-A261-42A923BEDE0E}"/>
    <hyperlink ref="J146" r:id="rId143" xr:uid="{BCEA61FD-0D01-46EB-961C-9790ECDDE88E}"/>
    <hyperlink ref="J147" r:id="rId144" xr:uid="{EB8FA133-CB4D-4CD5-AFF8-4497569A32C9}"/>
    <hyperlink ref="J148" r:id="rId145" xr:uid="{00B60373-3B3E-4CA0-A96F-7E9604C14AE3}"/>
    <hyperlink ref="J149" r:id="rId146" xr:uid="{2F4F0498-169E-465D-91EE-9A3AFEFC3607}"/>
    <hyperlink ref="J150" r:id="rId147" xr:uid="{5CD1FB90-9EEA-4C99-837B-880107F251FA}"/>
    <hyperlink ref="J151" r:id="rId148" xr:uid="{B733D372-EBE3-4A3A-B285-37D41C2A44F0}"/>
    <hyperlink ref="J152" r:id="rId149" xr:uid="{BD4EF84E-855C-444B-BDB1-D214C768CB11}"/>
    <hyperlink ref="J153" r:id="rId150" xr:uid="{020A9260-B604-438F-B351-83B0EAD151EF}"/>
    <hyperlink ref="J154" r:id="rId151" xr:uid="{128D950A-0529-44CC-8768-9A52CE4D90E5}"/>
    <hyperlink ref="J155" r:id="rId152" xr:uid="{E3154066-BB2D-4874-BB4B-BC4A50A42FF6}"/>
    <hyperlink ref="J156" r:id="rId153" xr:uid="{37C43C70-DC0E-44F7-9D56-25F4A9966995}"/>
    <hyperlink ref="J157" r:id="rId154" xr:uid="{17CDEE27-E796-4367-94C7-51698BA9C730}"/>
    <hyperlink ref="J158" r:id="rId155" xr:uid="{36AD4155-3FB7-45E8-92B0-E62D15CEBCD4}"/>
    <hyperlink ref="J159" r:id="rId156" xr:uid="{E62EA87E-94F3-4047-A3D0-6A6C1CE39631}"/>
    <hyperlink ref="J160" r:id="rId157" xr:uid="{EEE33F7C-087A-4ADD-9E0D-15F9CE793FCB}"/>
    <hyperlink ref="J161" r:id="rId158" xr:uid="{ACF7A09A-B518-4C1A-86CC-622A611C30DA}"/>
    <hyperlink ref="J162" r:id="rId159" xr:uid="{60814C1E-CECB-4A8E-84FD-9CD025E3D61F}"/>
    <hyperlink ref="J163" r:id="rId160" xr:uid="{598D8EBF-F5EC-45C3-B548-AD4336803108}"/>
    <hyperlink ref="J164" r:id="rId161" xr:uid="{16768042-2275-4E20-B17B-EF67F26558CD}"/>
    <hyperlink ref="J165" r:id="rId162" xr:uid="{A85B1FC2-7F68-418F-B510-3927EC582608}"/>
    <hyperlink ref="J166" r:id="rId163" xr:uid="{AE63B68B-5414-4A57-BBF4-5731BE4F7315}"/>
    <hyperlink ref="J167" r:id="rId164" xr:uid="{79962FE2-D7E5-4C29-9FB8-B674EFA66FD3}"/>
    <hyperlink ref="J168" r:id="rId165" xr:uid="{10993488-0AB6-4ECE-A534-44CA1EDB89F2}"/>
    <hyperlink ref="J169" r:id="rId166" xr:uid="{B8977040-2D28-4395-AC2E-744E034A98E4}"/>
    <hyperlink ref="J170" r:id="rId167" xr:uid="{5787F7B2-7D35-4311-A627-AE28D97E1C32}"/>
    <hyperlink ref="J171" r:id="rId168" xr:uid="{94F1ADD5-E7CC-4F2F-B6F8-D54A2E2BE017}"/>
    <hyperlink ref="J172" r:id="rId169" xr:uid="{97EEE9EB-1991-4E2B-8A8C-16156AEB1E5C}"/>
    <hyperlink ref="J173" r:id="rId170" xr:uid="{D5306733-0038-48F4-B8F1-5CD187219EC3}"/>
    <hyperlink ref="J174" r:id="rId171" xr:uid="{E7BF291B-FCC3-42B5-8B14-2CF55E255993}"/>
    <hyperlink ref="J175" r:id="rId172" xr:uid="{9D9136E4-AFE9-4A24-A5A0-754CE9753820}"/>
    <hyperlink ref="J176" r:id="rId173" xr:uid="{1028A11D-378D-4554-A9E9-996B7B06556A}"/>
    <hyperlink ref="J177" r:id="rId174" xr:uid="{B660A460-22E7-4B4B-80F7-1BB6BCCE1ABD}"/>
    <hyperlink ref="J178" r:id="rId175" xr:uid="{A226B8AF-34D1-430C-BAFC-6420C654F982}"/>
    <hyperlink ref="J179" r:id="rId176" xr:uid="{843698AE-483F-4DEA-BC67-1142A6F67DAA}"/>
    <hyperlink ref="J180" r:id="rId177" xr:uid="{A0B4DC5E-C300-409D-A63F-5F936A039767}"/>
    <hyperlink ref="J181" r:id="rId178" xr:uid="{F65E5B7B-B8D0-4A71-9DD3-6E5610B466CB}"/>
    <hyperlink ref="J182" r:id="rId179" xr:uid="{09BA3C4C-5F35-4C28-9567-3259A50FF5CE}"/>
    <hyperlink ref="J183" r:id="rId180" xr:uid="{95EA56CA-733F-4EA8-A8A7-D111EAA26B22}"/>
    <hyperlink ref="J184" r:id="rId181" xr:uid="{6011213C-527A-4DE8-B4AD-915A682B6AA8}"/>
    <hyperlink ref="J185" r:id="rId182" xr:uid="{95EF2D0A-608F-4531-83CC-A749D0F806F3}"/>
    <hyperlink ref="J186" r:id="rId183" xr:uid="{7A6E2B50-4B23-4030-AA9D-6A91D1ADBA8C}"/>
    <hyperlink ref="J187" r:id="rId184" xr:uid="{45070F75-22DD-4619-BEC7-0086C0135C02}"/>
    <hyperlink ref="J188" r:id="rId185" xr:uid="{8AB75869-BF00-4AB4-B4DC-2FD7C1F40DE4}"/>
    <hyperlink ref="J189" r:id="rId186" xr:uid="{15509C24-9326-4DC7-AEF8-EE52A3238973}"/>
    <hyperlink ref="J190" r:id="rId187" xr:uid="{FDBD7AD9-9FA3-4877-9EFC-F26C828EB296}"/>
    <hyperlink ref="J191" r:id="rId188" xr:uid="{B0D7E50A-15B7-4378-B0C4-A37B1F11CD82}"/>
    <hyperlink ref="J192" r:id="rId189" xr:uid="{1A218519-369A-4D7E-B8A9-283AF2942FCF}"/>
    <hyperlink ref="J193" r:id="rId190" xr:uid="{16AB60DB-87FC-47CE-925A-11B959A6D22B}"/>
    <hyperlink ref="J194" r:id="rId191" xr:uid="{B5567339-D12B-4A1F-8DC1-4F7C926F18CB}"/>
    <hyperlink ref="J195" r:id="rId192" xr:uid="{539CB48D-4508-4A3C-80B5-527576379DB5}"/>
    <hyperlink ref="J196" r:id="rId193" xr:uid="{35992EA0-7061-4663-B031-DBA1ED51E9D5}"/>
    <hyperlink ref="J197" r:id="rId194" xr:uid="{24F25A3D-8202-40BF-A09B-F1DAB41BAF18}"/>
    <hyperlink ref="J198" r:id="rId195" xr:uid="{D89BD1C9-D646-41EF-A158-BB985F9DDC96}"/>
    <hyperlink ref="J199" r:id="rId196" xr:uid="{1818DB2D-4B63-45E4-B9E4-216E481E8427}"/>
    <hyperlink ref="J200" r:id="rId197" xr:uid="{56AB66B8-5A8E-4AFC-8CF7-EAFD9AFDEE32}"/>
    <hyperlink ref="J201" r:id="rId198" xr:uid="{6BD24BB3-B15A-450A-A8FE-801AB8D614CD}"/>
    <hyperlink ref="J202" r:id="rId199" xr:uid="{CBAD25BD-744A-4DD6-8C09-E10CA0D39374}"/>
    <hyperlink ref="J203" r:id="rId200" xr:uid="{C260F321-E604-42C6-AB4A-590B9BE29102}"/>
    <hyperlink ref="J204" r:id="rId201" xr:uid="{68359664-2395-46E4-8B31-EFA21DF8D08C}"/>
    <hyperlink ref="J205" r:id="rId202" xr:uid="{2AE97228-DC74-4E11-81DC-AA71B03D66FA}"/>
    <hyperlink ref="J206" r:id="rId203" xr:uid="{B5C026DD-6DBB-4637-941C-6C5C859B7D0C}"/>
    <hyperlink ref="J207" r:id="rId204" xr:uid="{E408AC98-D659-42B7-B8DC-36B9397508F8}"/>
    <hyperlink ref="J208" r:id="rId205" xr:uid="{20C1BDF0-36F6-4595-9544-F2D7FCE94E06}"/>
    <hyperlink ref="J209" r:id="rId206" xr:uid="{DF524C54-2C56-4213-9669-218BB3B8BC8F}"/>
    <hyperlink ref="J210" r:id="rId207" xr:uid="{02151B6E-EA31-4247-93A4-F06765E45470}"/>
    <hyperlink ref="J211" r:id="rId208" xr:uid="{46A023FD-E4BF-45CB-903E-C9C0A7EF02B7}"/>
    <hyperlink ref="J212" r:id="rId209" xr:uid="{9E1FF664-A8C1-45EB-80BB-16BF37CB7568}"/>
    <hyperlink ref="J213" r:id="rId210" xr:uid="{A4A8DA47-0BB1-4C19-A27F-6DD6E842EF65}"/>
    <hyperlink ref="J214" r:id="rId211" xr:uid="{8BBB27D9-517C-4FBF-9702-6798F38B5431}"/>
    <hyperlink ref="J215" r:id="rId212" xr:uid="{AAB280F6-5617-4CFB-B3E2-615CEEB33960}"/>
    <hyperlink ref="J216" r:id="rId213" xr:uid="{CD728DFC-D645-4E5F-9605-B62F6385EAD9}"/>
    <hyperlink ref="J217" r:id="rId214" xr:uid="{8D21E328-374E-4FDB-90DC-C4C8EB335DA0}"/>
    <hyperlink ref="J218" r:id="rId215" xr:uid="{48F43D26-BE9B-41EC-9B3E-766145B09C40}"/>
    <hyperlink ref="J219" r:id="rId216" xr:uid="{8034A2FF-9891-43C7-868E-A0D9F7D0A34F}"/>
    <hyperlink ref="J220" r:id="rId217" xr:uid="{46EFC11E-8F73-472E-82EC-1DD2BF448F46}"/>
    <hyperlink ref="J221" r:id="rId218" xr:uid="{569DEFE6-E901-497D-AF6B-381718B08E38}"/>
    <hyperlink ref="J222" r:id="rId219" xr:uid="{B7278B4F-4BDC-421C-88E1-B8CA301296CC}"/>
    <hyperlink ref="J223" r:id="rId220" xr:uid="{A29E3E64-4150-427B-82F6-8075E8667E3E}"/>
    <hyperlink ref="J224" r:id="rId221" xr:uid="{D41213BB-AE57-41F4-9C03-C85C2E6C4213}"/>
    <hyperlink ref="J225" r:id="rId222" xr:uid="{EE752F2D-83C9-428B-A4C9-71F2998555C6}"/>
    <hyperlink ref="J226" r:id="rId223" xr:uid="{CB498FEB-4749-4A71-A78C-186E73AE51DA}"/>
    <hyperlink ref="J227" r:id="rId224" xr:uid="{2A83E445-DF59-4619-86C4-621383ADD1AF}"/>
    <hyperlink ref="J228" r:id="rId225" xr:uid="{AA618CB3-9CA9-4412-A2F4-DCDA1EBB3F18}"/>
    <hyperlink ref="J229" r:id="rId226" xr:uid="{476702E7-901C-4854-BAF1-FD5AB49E3B32}"/>
    <hyperlink ref="J230" r:id="rId227" xr:uid="{4F889422-189F-4585-B322-688D425D3FA5}"/>
    <hyperlink ref="J231" r:id="rId228" xr:uid="{ADCD56C8-3FE0-4754-B0D6-ED3186764C4F}"/>
    <hyperlink ref="J232" r:id="rId229" xr:uid="{6CF408A3-4583-4328-89CD-D2B2FF28721B}"/>
    <hyperlink ref="J233" r:id="rId230" xr:uid="{5232FAF6-EBEA-4B8E-82CE-84C0AADAE0E5}"/>
    <hyperlink ref="J234" r:id="rId231" xr:uid="{6F63C20A-E89C-42D4-972A-3B75064A6352}"/>
    <hyperlink ref="J235" r:id="rId232" xr:uid="{D289FC22-59A0-4DF4-AA8E-DFCA710BECA6}"/>
    <hyperlink ref="J236" r:id="rId233" xr:uid="{21D39956-DF97-4D24-ADA9-B229AE4D77B3}"/>
    <hyperlink ref="J237" r:id="rId234" xr:uid="{C1B26B2F-7FD5-4999-88B4-5705DD700386}"/>
    <hyperlink ref="J238" r:id="rId235" xr:uid="{E2C480CD-4B6D-4FBC-A67A-75DFF2DAC495}"/>
    <hyperlink ref="J239" r:id="rId236" xr:uid="{CD255400-1F51-4416-B260-90860B994C37}"/>
    <hyperlink ref="J240" r:id="rId237" xr:uid="{088AF8DB-05AB-4F6A-996E-8092C92F3995}"/>
    <hyperlink ref="J241" r:id="rId238" xr:uid="{255DE16C-6140-47F1-BD0C-8FBDE6A322A7}"/>
    <hyperlink ref="J242" r:id="rId239" xr:uid="{FB264733-A1FE-4E23-9CD0-668B979BFAA8}"/>
    <hyperlink ref="J243" r:id="rId240" xr:uid="{D2D30A12-5D62-4679-A3CF-569D474B906D}"/>
    <hyperlink ref="J244" r:id="rId241" xr:uid="{55872E97-167F-4E9A-9B64-CDDB93B26CC2}"/>
    <hyperlink ref="J245" r:id="rId242" xr:uid="{52999996-5DC7-4405-937E-B6AFD3F632C0}"/>
    <hyperlink ref="J246" r:id="rId243" xr:uid="{A3A741DF-E1B1-4928-AC0F-AD3748363807}"/>
    <hyperlink ref="J247" r:id="rId244" xr:uid="{5D023096-F59D-4A85-838D-482729729339}"/>
    <hyperlink ref="J248" r:id="rId245" xr:uid="{F6751327-76AA-4B10-BDC7-36D56CD4AD91}"/>
    <hyperlink ref="J249" r:id="rId246" xr:uid="{9164ADE0-D7BB-4D2A-ADF5-7E768B438350}"/>
    <hyperlink ref="J250" r:id="rId247" xr:uid="{E05CCC64-A17E-4E15-B721-248900308647}"/>
    <hyperlink ref="J251" r:id="rId248" xr:uid="{C8004071-92E0-4F30-A234-21DECE606750}"/>
    <hyperlink ref="J252" r:id="rId249" xr:uid="{4556A998-3DFC-4283-984E-DA1E30DCE916}"/>
    <hyperlink ref="J253" r:id="rId250" xr:uid="{B2A2CF21-044F-4F4E-8015-CF43949D243A}"/>
    <hyperlink ref="J254" r:id="rId251" xr:uid="{9606BD84-CD62-4A63-9FE3-1B35B2C00EFE}"/>
    <hyperlink ref="J255" r:id="rId252" xr:uid="{D22974C6-22C1-466F-82BF-A7AD61B9DA14}"/>
    <hyperlink ref="J256" r:id="rId253" xr:uid="{9E08EA34-BC82-4609-8CB3-7B3D0F4AF854}"/>
    <hyperlink ref="J257" r:id="rId254" xr:uid="{B3F9EA8A-6D63-4842-AEB8-FD237D90E593}"/>
    <hyperlink ref="J258" r:id="rId255" xr:uid="{38820436-CE6F-42FD-AAFA-7DD0558D8FA3}"/>
    <hyperlink ref="J259" r:id="rId256" xr:uid="{E92891A1-9E3D-460B-9079-887E67D95E6A}"/>
    <hyperlink ref="J260" r:id="rId257" xr:uid="{82D62703-57B5-4BE9-88E2-08D25F8CDF47}"/>
    <hyperlink ref="J261" r:id="rId258" xr:uid="{47ECB059-89FE-47CB-B07E-83326D019223}"/>
    <hyperlink ref="J262" r:id="rId259" xr:uid="{C561D25E-F373-4771-A33E-733B5C4A9006}"/>
    <hyperlink ref="J263" r:id="rId260" xr:uid="{BD7ABD4D-F3C8-484B-A9F1-C605D4D333F7}"/>
    <hyperlink ref="J264" r:id="rId261" xr:uid="{BF0F7132-0BB4-4CB3-BF86-719C85AE6759}"/>
    <hyperlink ref="J265" r:id="rId262" xr:uid="{3B0C7F15-94D0-4DD8-A1ED-91F7CA44460E}"/>
    <hyperlink ref="J266" r:id="rId263" xr:uid="{8475D26E-83DD-45DF-BC2D-3060CC75DAE8}"/>
    <hyperlink ref="J267" r:id="rId264" xr:uid="{7706009D-BBE8-4B2C-8E6F-A30CF1361543}"/>
    <hyperlink ref="J268" r:id="rId265" xr:uid="{B639AD5B-04C2-4306-B37A-501DEE5375DF}"/>
    <hyperlink ref="J269" r:id="rId266" xr:uid="{2FED4146-0632-4B08-AAB6-5D4F61F67182}"/>
    <hyperlink ref="J270" r:id="rId267" xr:uid="{706B407B-A424-440F-BF0F-880E1EEE7AD8}"/>
    <hyperlink ref="J271" r:id="rId268" xr:uid="{D1D3CD24-BE5A-4A4F-A4D1-0C8524FBBFC9}"/>
    <hyperlink ref="J272" r:id="rId269" xr:uid="{7B7FA845-50E4-401F-8EF3-634879F33C2B}"/>
    <hyperlink ref="J273" r:id="rId270" xr:uid="{537C07B1-A955-4790-A941-6CA51A9D7AE1}"/>
    <hyperlink ref="J274" r:id="rId271" xr:uid="{00BB783B-D1C4-4F05-B5EA-CF45C9B62D8C}"/>
    <hyperlink ref="J275" r:id="rId272" xr:uid="{5FBA3674-E8EC-4DAE-8B7D-F165F2854EBF}"/>
    <hyperlink ref="J276" r:id="rId273" xr:uid="{A5129347-6081-4B37-8030-778168B99A74}"/>
    <hyperlink ref="J277" r:id="rId274" xr:uid="{0C4A39DE-E638-40F0-B4CB-824BDAF0008F}"/>
    <hyperlink ref="J278" r:id="rId275" xr:uid="{1B094C4D-EBDC-4CCC-A8F4-C512F8DDC982}"/>
    <hyperlink ref="J279" r:id="rId276" xr:uid="{77E13D41-33D9-49AB-8267-B407A87EB5AC}"/>
    <hyperlink ref="J280" r:id="rId277" xr:uid="{781243E5-1E18-4A87-9513-71738C0CFA4F}"/>
    <hyperlink ref="J281" r:id="rId278" xr:uid="{C704C3AD-DBCE-47F4-B3E2-62DFA3E5BC67}"/>
    <hyperlink ref="J282" r:id="rId279" xr:uid="{EE080442-8DCA-4513-881A-B7BFD6E965DE}"/>
    <hyperlink ref="J283" r:id="rId280" xr:uid="{CB02BB37-712C-4AFA-A4B4-2B53926063B9}"/>
    <hyperlink ref="J284" r:id="rId281" xr:uid="{9E2DAB8A-05E2-4713-AEE7-571F88DB0CFF}"/>
    <hyperlink ref="J285" r:id="rId282" xr:uid="{A82BC650-BDA2-4E76-AD7E-860F141027AA}"/>
    <hyperlink ref="J286" r:id="rId283" xr:uid="{321A4257-9CE3-4CBF-B1BC-44F6392B039B}"/>
    <hyperlink ref="J287" r:id="rId284" xr:uid="{943F692B-8D63-4817-B682-F10769DB2D05}"/>
    <hyperlink ref="J288" r:id="rId285" xr:uid="{FF640455-1C53-4009-A26E-0FE3EB76EFE4}"/>
    <hyperlink ref="J289" r:id="rId286" xr:uid="{900D6924-F421-42C8-9AAF-FB9194073E64}"/>
    <hyperlink ref="J290" r:id="rId287" xr:uid="{4E4A8035-CEB4-4853-89C0-18F6FF2BA8BA}"/>
    <hyperlink ref="J291" r:id="rId288" xr:uid="{870DC539-F5BB-4637-9ECB-55D0294A704D}"/>
    <hyperlink ref="J292" r:id="rId289" xr:uid="{B56008C5-09C1-4EFE-B977-827F7F54D0B5}"/>
    <hyperlink ref="J293" r:id="rId290" xr:uid="{5987615D-55C7-498D-8DF3-2603971F88BD}"/>
    <hyperlink ref="J294" r:id="rId291" xr:uid="{14EC5224-EC92-41EC-96AC-0C50A9751532}"/>
    <hyperlink ref="J295" r:id="rId292" xr:uid="{68CDFDA9-6357-4287-9F6A-DAD2B273512D}"/>
    <hyperlink ref="J296" r:id="rId293" xr:uid="{8D41BDEF-29F2-4904-BE26-398DA3CD682E}"/>
    <hyperlink ref="J297" r:id="rId294" xr:uid="{6683A472-2027-47A5-8766-F71D7517F19E}"/>
    <hyperlink ref="J298" r:id="rId295" xr:uid="{530E0C5E-E067-4492-821B-1D114E6F6FBD}"/>
    <hyperlink ref="J299" r:id="rId296" xr:uid="{4E986716-DCEA-41FC-ACB7-45310DF4211A}"/>
    <hyperlink ref="J300" r:id="rId297" xr:uid="{4C656635-96AA-4AD6-9B64-B5178D5EF920}"/>
    <hyperlink ref="J301" r:id="rId298" xr:uid="{0A371DCD-654C-4672-9920-53C781191557}"/>
    <hyperlink ref="J302" r:id="rId299" xr:uid="{F4F692DC-CF8B-4E9E-9048-ED1943915570}"/>
    <hyperlink ref="J303" r:id="rId300" xr:uid="{FB7D1B92-0A56-465B-AF0B-DB1152596358}"/>
    <hyperlink ref="J304" r:id="rId301" xr:uid="{6A76EEBC-9D9B-403F-9CFF-5691AE961B0F}"/>
    <hyperlink ref="J305" r:id="rId302" xr:uid="{0DC25227-6E85-431E-AFEE-507E985254AB}"/>
    <hyperlink ref="J306" r:id="rId303" xr:uid="{8334D691-73B6-4136-998D-D47C3D276AFD}"/>
    <hyperlink ref="J307" r:id="rId304" xr:uid="{C6D7D174-67DB-4885-A591-F69B06593C03}"/>
    <hyperlink ref="J308" r:id="rId305" xr:uid="{5778F64D-EA88-4644-8309-656158AECDBD}"/>
    <hyperlink ref="J309" r:id="rId306" xr:uid="{E02B3BF0-46EF-4248-B940-EE5E0D5C6D99}"/>
    <hyperlink ref="J310" r:id="rId307" xr:uid="{014660C8-6A24-4A0F-B44B-363643186FD0}"/>
    <hyperlink ref="J311" r:id="rId308" xr:uid="{7EBB0A1C-A845-46D7-95B7-91E54D2552DA}"/>
    <hyperlink ref="J312" r:id="rId309" xr:uid="{87B2A1EA-F092-4742-8FD1-0FE735A7E5A1}"/>
    <hyperlink ref="J313" r:id="rId310" xr:uid="{6BACAB9F-82F3-45B1-A520-6FE918F2A810}"/>
    <hyperlink ref="J314" r:id="rId311" xr:uid="{A461566C-3D7E-44F9-818B-AA88A7284D7B}"/>
    <hyperlink ref="J315" r:id="rId312" xr:uid="{C3CFA629-325A-4A47-B3F1-FC8212EC1B62}"/>
    <hyperlink ref="J316" r:id="rId313" xr:uid="{8B67AC3B-07BC-411B-8BEA-8DFF9DC29F67}"/>
    <hyperlink ref="J317" r:id="rId314" xr:uid="{12C767E6-CE16-4536-899A-DD308F0B63ED}"/>
    <hyperlink ref="J318" r:id="rId315" xr:uid="{258A7664-8CD7-4F67-8295-1428ADC7A20A}"/>
    <hyperlink ref="J319" r:id="rId316" xr:uid="{73F45AC7-948C-4922-818F-434A6D1ED939}"/>
    <hyperlink ref="J320" r:id="rId317" xr:uid="{D7391DC8-05CA-46B2-AE9F-8B37B9E5728D}"/>
    <hyperlink ref="J321" r:id="rId318" xr:uid="{04C85023-322C-4FD7-A6FF-7E0B3A124339}"/>
    <hyperlink ref="J322" r:id="rId319" xr:uid="{D6852AB5-0DA6-448C-B31A-E9C99036AB42}"/>
    <hyperlink ref="J323" r:id="rId320" xr:uid="{020A9808-7EF0-422E-8323-F35A77B3E645}"/>
    <hyperlink ref="J324" r:id="rId321" xr:uid="{5D492DF7-273D-4203-ADA0-2598BBDD08B4}"/>
    <hyperlink ref="J325" r:id="rId322" xr:uid="{A3E4A9FE-7069-4318-B9F7-FF5C32F5FE33}"/>
    <hyperlink ref="J326" r:id="rId323" xr:uid="{280D2DE6-3094-4C0B-AD04-ABE3A4D3A564}"/>
    <hyperlink ref="J327" r:id="rId324" xr:uid="{2AAE6276-199D-4719-8FB0-226D96C87B51}"/>
    <hyperlink ref="J328" r:id="rId325" xr:uid="{C409E5C0-1A13-485A-96DD-C3D4E3017EA4}"/>
    <hyperlink ref="J329" r:id="rId326" xr:uid="{BECB6775-F0EF-4376-BB24-9950DE6B4867}"/>
    <hyperlink ref="J330" r:id="rId327" xr:uid="{46CAEDB3-9EFC-48FC-AE0B-3C6E96F17420}"/>
    <hyperlink ref="J331" r:id="rId328" xr:uid="{BE0BC680-79D8-4A81-BC0A-D9F5FCF62C25}"/>
    <hyperlink ref="J332" r:id="rId329" xr:uid="{D2103A4A-A2FA-4761-B1FF-923066EFB17B}"/>
    <hyperlink ref="J333" r:id="rId330" xr:uid="{FBF56B9A-9B8E-48A2-97EF-1FEB16C1DF95}"/>
    <hyperlink ref="J334" r:id="rId331" xr:uid="{6EEACF33-0207-4EA9-8763-44B086949F73}"/>
    <hyperlink ref="J335" r:id="rId332" xr:uid="{E65F2666-298E-45E5-B35D-53748E1330D9}"/>
    <hyperlink ref="J336" r:id="rId333" xr:uid="{9DA1FC47-CD44-41DD-8C83-3D613DBFBCDA}"/>
    <hyperlink ref="J337" r:id="rId334" xr:uid="{117544FC-68C7-4CB6-95F6-5241B6749285}"/>
    <hyperlink ref="J338" r:id="rId335" xr:uid="{C7179B0B-5DD6-42B5-A497-467F9635B1BB}"/>
    <hyperlink ref="J339" r:id="rId336" xr:uid="{52D7ECD9-BB16-4D93-877C-4C0CA2674749}"/>
    <hyperlink ref="J340" r:id="rId337" xr:uid="{ADE47CEF-33EB-4706-B455-2BEDC61EC99B}"/>
    <hyperlink ref="J341" r:id="rId338" xr:uid="{FED051DA-312E-42F9-B197-83222E94E791}"/>
    <hyperlink ref="J342" r:id="rId339" xr:uid="{87AEABE2-3791-4804-8E4C-05916E434C5E}"/>
    <hyperlink ref="J343" r:id="rId340" xr:uid="{3534CAA5-856A-4915-B797-A381C237B4D8}"/>
    <hyperlink ref="J344" r:id="rId341" xr:uid="{1E18CF49-05FC-41EC-8D47-0A526893AEA1}"/>
    <hyperlink ref="J345" r:id="rId342" xr:uid="{755599DF-45A3-491B-A035-6C1DF31EFFB8}"/>
    <hyperlink ref="J346" r:id="rId343" xr:uid="{E1FB5EE5-3D24-4D0B-BF4E-655EBE419CFC}"/>
    <hyperlink ref="J347" r:id="rId344" xr:uid="{000E5ADF-C3B0-475B-BE62-A9536724016C}"/>
    <hyperlink ref="J348" r:id="rId345" xr:uid="{2869BA8B-FAAA-43C9-B6C7-994E069D384D}"/>
    <hyperlink ref="J349" r:id="rId346" xr:uid="{3A20C726-3463-4EB3-86A8-A569CF96823A}"/>
    <hyperlink ref="J350" r:id="rId347" xr:uid="{CACC9DC0-B3EE-4945-B5BC-9BBE3588B797}"/>
    <hyperlink ref="J351" r:id="rId348" xr:uid="{300936CA-BD58-4D25-82A0-5520D91766A5}"/>
    <hyperlink ref="J352" r:id="rId349" xr:uid="{0FFD3C51-49F1-4D64-8759-26F974B28BF9}"/>
    <hyperlink ref="J353" r:id="rId350" xr:uid="{5DA161F3-C9A7-4F0D-921D-80E0FC93B28D}"/>
    <hyperlink ref="J354" r:id="rId351" xr:uid="{C993725B-38AB-4F9C-870B-60904BA78D2C}"/>
    <hyperlink ref="J355" r:id="rId352" xr:uid="{7E00EF57-4325-46FC-AB7E-A7D88579A07D}"/>
    <hyperlink ref="J356" r:id="rId353" xr:uid="{E24393A0-EB43-448F-B6C0-B97E5DE3B9A2}"/>
    <hyperlink ref="J357" r:id="rId354" xr:uid="{5EFA57B5-DA3D-42A6-B99B-89FFFEBC7D57}"/>
    <hyperlink ref="J358" r:id="rId355" xr:uid="{8EB3E6B0-9C33-46BA-AF63-1A8ABB43762B}"/>
    <hyperlink ref="J359" r:id="rId356" xr:uid="{2FCEF223-48BF-4E7A-986A-D38C295E8BD3}"/>
    <hyperlink ref="J360" r:id="rId357" xr:uid="{B03065F6-E113-47F1-8042-71186D4EA416}"/>
    <hyperlink ref="J361" r:id="rId358" xr:uid="{6F9150B6-70B1-4486-96C7-CF5C2BA71B87}"/>
    <hyperlink ref="J362" r:id="rId359" xr:uid="{F29972DF-AEB6-487F-91EE-BD970D001EC5}"/>
    <hyperlink ref="J363" r:id="rId360" xr:uid="{5E485201-D4FD-4573-9D75-3502671E766C}"/>
    <hyperlink ref="J364" r:id="rId361" xr:uid="{19D04AF8-E833-48C4-91DF-C65D9F06186E}"/>
    <hyperlink ref="J365" r:id="rId362" xr:uid="{C4C863C6-56A1-4AB3-BA85-9BE57967A480}"/>
    <hyperlink ref="J366" r:id="rId363" xr:uid="{29F40601-F640-469E-B94A-1B0D57D07F29}"/>
    <hyperlink ref="J367" r:id="rId364" xr:uid="{DCFF8AD9-514D-4A06-82E6-373EBCEF75A9}"/>
    <hyperlink ref="J368" r:id="rId365" xr:uid="{B1CE7FFC-C7FB-4988-A121-99AF2F164E7C}"/>
    <hyperlink ref="J369" r:id="rId366" xr:uid="{DC92BC42-1526-4861-90A4-C598A8A31688}"/>
    <hyperlink ref="J370" r:id="rId367" xr:uid="{AD7A1B38-33B9-41A1-BD9A-8AA1AD141EDB}"/>
    <hyperlink ref="J371" r:id="rId368" xr:uid="{1A95EA0E-7B23-49BC-ABC2-FBD92B6A5AB9}"/>
    <hyperlink ref="J372" r:id="rId369" xr:uid="{19C87B3F-BB0F-4C19-A64D-C871F6EAD9B0}"/>
    <hyperlink ref="J373" r:id="rId370" xr:uid="{C03A3BE3-BE66-4F71-B1C9-A9A3289733B0}"/>
    <hyperlink ref="J374" r:id="rId371" xr:uid="{BECD4CF1-D797-4FFA-A8A9-5C9B0A3F3B2E}"/>
    <hyperlink ref="J375" r:id="rId372" xr:uid="{999D065B-0F2E-4C67-A7B4-5230D1CDC4CC}"/>
    <hyperlink ref="J376" r:id="rId373" xr:uid="{81D54127-9B19-40E7-8FAD-077208F1E011}"/>
    <hyperlink ref="J377" r:id="rId374" xr:uid="{1E589543-81B5-4EB1-B896-4CA3F73AADED}"/>
    <hyperlink ref="J378" r:id="rId375" xr:uid="{75EBB090-99F4-454F-A8DC-D15C878290AC}"/>
    <hyperlink ref="J379" r:id="rId376" xr:uid="{EAB3E183-27B4-4E27-807C-7EE143717E86}"/>
    <hyperlink ref="J380" r:id="rId377" xr:uid="{A005D645-5098-479D-A685-6A903837F154}"/>
    <hyperlink ref="J381" r:id="rId378" xr:uid="{DE088E67-7D13-4188-A76C-8A03613D18DB}"/>
    <hyperlink ref="J382" r:id="rId379" xr:uid="{DD345FE4-39EB-4297-8F25-A959D78AD505}"/>
    <hyperlink ref="J383" r:id="rId380" xr:uid="{2F1334DA-696D-4523-8A5A-3FFDFD191370}"/>
    <hyperlink ref="J384" r:id="rId381" xr:uid="{AD734910-67BA-496E-B0EB-4E398A8B1102}"/>
    <hyperlink ref="J385" r:id="rId382" xr:uid="{7EE13BBF-145F-4B5B-B2C6-90FBF5C72DB3}"/>
    <hyperlink ref="J386" r:id="rId383" xr:uid="{E983E78F-870D-4FA3-8F8E-9CB0B4128694}"/>
    <hyperlink ref="J387" r:id="rId384" xr:uid="{8D5C1F25-921E-4830-9FC9-97FFEF7E7697}"/>
    <hyperlink ref="J388" r:id="rId385" xr:uid="{B3E7BE13-E366-447B-8443-FFCF3854AEF4}"/>
    <hyperlink ref="J389" r:id="rId386" xr:uid="{7B26D209-04C5-4AC7-842F-E6779E48F231}"/>
    <hyperlink ref="J390" r:id="rId387" xr:uid="{F0FEA10E-B80B-4C72-A9F5-2CC726E615C4}"/>
    <hyperlink ref="J391" r:id="rId388" xr:uid="{FB59B469-38EC-49C8-8C35-E931D9EB9C4D}"/>
    <hyperlink ref="J392" r:id="rId389" xr:uid="{A3F1B0E7-344C-4A4A-AAEC-781651C95909}"/>
    <hyperlink ref="J393" r:id="rId390" xr:uid="{F4585B13-FE30-4053-BEE4-96CF566F0CCC}"/>
    <hyperlink ref="J394" r:id="rId391" xr:uid="{FA7D2784-60FB-4D61-B7C4-B5521AB014D9}"/>
    <hyperlink ref="J395" r:id="rId392" xr:uid="{8BCA6375-A420-4141-8BEB-D60B7249857E}"/>
    <hyperlink ref="J396" r:id="rId393" xr:uid="{2A133D70-6CE3-4EBF-8E7F-3E6DCD1847EA}"/>
    <hyperlink ref="J397" r:id="rId394" xr:uid="{6C3300F3-006B-4ADA-9F89-DF62C1C5119A}"/>
    <hyperlink ref="J398" r:id="rId395" xr:uid="{C40420FB-6BE5-4172-A03A-3857FF71ED6F}"/>
    <hyperlink ref="J399" r:id="rId396" xr:uid="{FB8CC7D4-A59B-4D8E-80D6-2070CEB10AED}"/>
    <hyperlink ref="J400" r:id="rId397" xr:uid="{764CB30A-7A81-4E13-9238-CE9DDAC83B50}"/>
    <hyperlink ref="J401" r:id="rId398" xr:uid="{4C0F9961-C523-4CA4-AFED-A40455051447}"/>
    <hyperlink ref="J402" r:id="rId399" xr:uid="{B94EBCD3-D781-42E0-9819-ADD016385197}"/>
    <hyperlink ref="J403" r:id="rId400" xr:uid="{606A5A40-765C-4620-84DA-4D39E25D1CDF}"/>
    <hyperlink ref="J404" r:id="rId401" xr:uid="{569414C6-1A60-42B1-8084-D01A0CB10A0B}"/>
    <hyperlink ref="J405" r:id="rId402" xr:uid="{C008A2D9-1560-4C9C-8C00-FEF2058E7179}"/>
    <hyperlink ref="J406" r:id="rId403" xr:uid="{9B7C0B6B-2A51-439C-9456-94620CC222DA}"/>
    <hyperlink ref="J407" r:id="rId404" xr:uid="{5733D7B8-20A4-4367-B9A8-A50F51EA5BC5}"/>
    <hyperlink ref="J408" r:id="rId405" xr:uid="{C9985F49-65AD-453D-A651-6F962422AF57}"/>
    <hyperlink ref="J409" r:id="rId406" xr:uid="{2F5AFE54-98EF-4DC3-A677-5829DB5E6D15}"/>
    <hyperlink ref="J410" r:id="rId407" xr:uid="{AD7CB8B4-5262-4BE8-92BD-C49F17EAFC75}"/>
    <hyperlink ref="J411" r:id="rId408" xr:uid="{F3250FB6-AFCC-46E2-921C-6A7BF0ED70E9}"/>
    <hyperlink ref="J412" r:id="rId409" xr:uid="{B3CACBAA-1100-44CD-B583-CEB0BF1B1D29}"/>
    <hyperlink ref="J413" r:id="rId410" xr:uid="{50FC13C8-C3E2-4DB6-8267-EE59AA05B662}"/>
    <hyperlink ref="J414" r:id="rId411" xr:uid="{8C8DBA83-3B62-4FC2-AB2A-005BEB95A432}"/>
    <hyperlink ref="J415" r:id="rId412" xr:uid="{B8BEF5FB-F671-4644-87E9-7F1F1D260260}"/>
    <hyperlink ref="J416" r:id="rId413" xr:uid="{F5E0F320-1023-49B5-A206-6FF6216C976E}"/>
    <hyperlink ref="J417" r:id="rId414" xr:uid="{DA9F9885-9AEC-4ED2-90D0-28C6798D7094}"/>
    <hyperlink ref="J418" r:id="rId415" xr:uid="{5A0B9DD2-2128-46AC-B387-543F96493B85}"/>
    <hyperlink ref="J419" r:id="rId416" xr:uid="{E9F1E711-35F7-4B5F-816A-9903F1052186}"/>
    <hyperlink ref="J420" r:id="rId417" xr:uid="{5552E3DD-FD40-45DE-BD95-A34EE7B8ECCF}"/>
    <hyperlink ref="J421" r:id="rId418" xr:uid="{D30B746B-3BCA-49D1-9C7F-F9D5BF5D2E35}"/>
    <hyperlink ref="J422" r:id="rId419" xr:uid="{ABB13AC7-9B9E-43C2-A63B-04763C01D113}"/>
    <hyperlink ref="J423" r:id="rId420" xr:uid="{98C6245E-2ED2-495B-8957-83F3F692706E}"/>
    <hyperlink ref="J424" r:id="rId421" xr:uid="{F154FFE5-2510-46FF-BCD9-DE8F3CE0FD3C}"/>
    <hyperlink ref="J425" r:id="rId422" xr:uid="{6E14667A-3104-493F-97A6-6D8176829D11}"/>
    <hyperlink ref="J426" r:id="rId423" xr:uid="{83B284CC-918B-43FA-AF63-104E4FB7B3A0}"/>
    <hyperlink ref="J427" r:id="rId424" xr:uid="{038D40DA-E41F-4E7B-BF0E-D2D4E9A3A5A9}"/>
    <hyperlink ref="J428" r:id="rId425" xr:uid="{E307CCE9-E06C-459A-ADC0-17812EDB78B2}"/>
    <hyperlink ref="J429" r:id="rId426" xr:uid="{77485652-8F25-46CF-978E-C2F29D9F3D6D}"/>
    <hyperlink ref="J430" r:id="rId427" xr:uid="{7DD34883-1876-42CF-9AC9-0A66648CE769}"/>
    <hyperlink ref="J431" r:id="rId428" xr:uid="{54FC6D9B-2C41-4AFE-A3B7-0F32C0D9ABBD}"/>
    <hyperlink ref="J432" r:id="rId429" xr:uid="{7F3406A9-F855-420E-B661-66BACC296B67}"/>
    <hyperlink ref="J433" r:id="rId430" xr:uid="{28C68198-61FA-487A-BC66-DC61C7F6C8EB}"/>
    <hyperlink ref="J434" r:id="rId431" xr:uid="{1ECB5545-9214-4256-BC4C-461E1BBCC756}"/>
    <hyperlink ref="J435" r:id="rId432" xr:uid="{9E83331B-A596-41AD-AFDA-979B4BE46281}"/>
    <hyperlink ref="J436" r:id="rId433" xr:uid="{00997949-1A18-4A03-8AFC-2C5CAAE9D9E4}"/>
    <hyperlink ref="J437" r:id="rId434" xr:uid="{4E1BC8BD-4D74-45F2-AA4A-21CEEE6766DF}"/>
    <hyperlink ref="J438" r:id="rId435" xr:uid="{7E1BE3A0-7E79-426C-951D-286A88113862}"/>
    <hyperlink ref="J439" r:id="rId436" xr:uid="{01272192-3A9C-45AD-B79B-11D499D37B29}"/>
    <hyperlink ref="J440" r:id="rId437" xr:uid="{BE1C24C1-0E8F-40D9-A883-34E614522860}"/>
    <hyperlink ref="J441" r:id="rId438" xr:uid="{7A9C5E51-782D-45CD-A0DE-7096FE4F2620}"/>
    <hyperlink ref="J442" r:id="rId439" xr:uid="{1346F17C-5128-4EE7-856D-C879A850BA91}"/>
    <hyperlink ref="J443" r:id="rId440" xr:uid="{73BE0668-66CF-4D93-9FD1-AF6CB8777FB4}"/>
    <hyperlink ref="J444" r:id="rId441" xr:uid="{078526C6-1749-475D-9249-9C69274F76FF}"/>
    <hyperlink ref="J445" r:id="rId442" xr:uid="{F013573A-1E1B-4C57-ACBC-F87FAECADBB1}"/>
    <hyperlink ref="J446" r:id="rId443" xr:uid="{C7D2BCA8-84F5-4B7E-AE31-3F79A045520C}"/>
    <hyperlink ref="J447" r:id="rId444" xr:uid="{7F378F94-8361-4C91-AC5E-4698D34E0C5B}"/>
    <hyperlink ref="J448" r:id="rId445" xr:uid="{4E432E83-CC9C-41D8-921C-39475D729FC7}"/>
    <hyperlink ref="J449" r:id="rId446" xr:uid="{29EDBCCE-06DF-499F-84E0-67CA23F2131F}"/>
    <hyperlink ref="J450" r:id="rId447" xr:uid="{0C298EC6-8493-4ABF-8855-CC65A81F39DA}"/>
    <hyperlink ref="J451" r:id="rId448" xr:uid="{656FBD1B-D965-4A84-B0B8-1E75EF8E1DC6}"/>
    <hyperlink ref="J452" r:id="rId449" xr:uid="{3805DAD7-B0B8-46E5-AAA4-9DCCD10516E8}"/>
    <hyperlink ref="J453" r:id="rId450" xr:uid="{FA66B098-490A-4199-B910-F7906E3EDB82}"/>
    <hyperlink ref="J454" r:id="rId451" xr:uid="{82924E2F-9C1B-4892-ABB8-E6A5CB29811F}"/>
    <hyperlink ref="J455" r:id="rId452" xr:uid="{12D41EFE-564C-4B85-A7B0-50359DD6E11A}"/>
    <hyperlink ref="J456" r:id="rId453" xr:uid="{C211D2D5-11B6-431C-9E46-9DB033B9D6DE}"/>
    <hyperlink ref="J457" r:id="rId454" xr:uid="{537068C4-2769-49D5-9362-FD376B809B4C}"/>
    <hyperlink ref="J458" r:id="rId455" xr:uid="{7330C04E-D4AC-482E-96C0-880BD6A1817B}"/>
    <hyperlink ref="J459" r:id="rId456" xr:uid="{13D5CF52-D4E0-4EF9-80C3-7FF916AED111}"/>
    <hyperlink ref="J460" r:id="rId457" xr:uid="{8B848BB1-B2F7-40D2-A958-294CF857DF61}"/>
    <hyperlink ref="J461" r:id="rId458" xr:uid="{EA591162-648E-42D3-9FFE-82179805D2FB}"/>
    <hyperlink ref="J462" r:id="rId459" xr:uid="{F124284A-4691-4317-AFD9-70875694C782}"/>
    <hyperlink ref="J463" r:id="rId460" xr:uid="{20737962-040B-42CC-B8D3-56661059797C}"/>
    <hyperlink ref="J464" r:id="rId461" xr:uid="{C7B9369F-6415-443C-8364-A75B7E37E8A2}"/>
    <hyperlink ref="J465" r:id="rId462" xr:uid="{CCA2EB30-8956-4438-8DFB-C985FC38772B}"/>
    <hyperlink ref="J466" r:id="rId463" xr:uid="{E1DFD4C8-2615-456E-9C21-3209C7001A7A}"/>
    <hyperlink ref="J467" r:id="rId464" xr:uid="{760EFB97-872E-4D5E-969A-8A5D26F427F7}"/>
    <hyperlink ref="J468" r:id="rId465" xr:uid="{7B57DAA9-4DAD-4513-998B-38D0F04A755D}"/>
    <hyperlink ref="J469" r:id="rId466" xr:uid="{EA40A483-F0B6-4142-A33F-2735931A606A}"/>
    <hyperlink ref="J470" r:id="rId467" xr:uid="{9D7548DF-D4F0-4F5B-B22D-C2FF8B0D1FD3}"/>
    <hyperlink ref="J471" r:id="rId468" xr:uid="{ED553D3C-D6C3-4397-B072-FFF510BB810D}"/>
    <hyperlink ref="J472" r:id="rId469" xr:uid="{9AB66352-9A8B-4A0F-B6B1-4F0D788AB881}"/>
    <hyperlink ref="J473" r:id="rId470" xr:uid="{CF4E0117-BC27-4BA7-B72D-602F3C08E51E}"/>
    <hyperlink ref="J474" r:id="rId471" xr:uid="{5143C09C-6113-4EB7-B3B8-59D69F0C6BE6}"/>
    <hyperlink ref="J475" r:id="rId472" xr:uid="{0B45BF40-5CC4-498A-A60E-F2CFD49E5660}"/>
    <hyperlink ref="J476" r:id="rId473" xr:uid="{21D0AAD6-456A-4401-A6D3-BCD247B00D0B}"/>
    <hyperlink ref="J477" r:id="rId474" xr:uid="{6787D4D9-9E1B-486F-8B6F-75B26BAFB516}"/>
    <hyperlink ref="J478" r:id="rId475" xr:uid="{874DD4B5-C289-46A1-A314-FCE9707F581B}"/>
    <hyperlink ref="J479" r:id="rId476" xr:uid="{9F1FE03D-77B2-4B8E-AB26-0B69EE2B7183}"/>
    <hyperlink ref="J480" r:id="rId477" xr:uid="{49B9C8C3-F355-4DE7-9473-D249E9425AB7}"/>
    <hyperlink ref="J481" r:id="rId478" xr:uid="{3BF42892-E1AC-486B-9D52-3C83F18DC2B8}"/>
    <hyperlink ref="J482" r:id="rId479" xr:uid="{9A46F93D-59C0-4DB9-99C3-B985B1D0A0E0}"/>
    <hyperlink ref="J483" r:id="rId480" xr:uid="{A2E68CF0-B7A8-4192-94BD-49D9F8C7B889}"/>
    <hyperlink ref="J484" r:id="rId481" xr:uid="{63F7516E-24A4-48CA-9A19-1361FF7A16A8}"/>
    <hyperlink ref="J485" r:id="rId482" xr:uid="{8F1FC43B-FC06-48D0-828F-F982E827E5A6}"/>
    <hyperlink ref="J486" r:id="rId483" xr:uid="{1BFAAEA5-CF08-48FC-AAD6-75B3EBC5F8E2}"/>
    <hyperlink ref="J487" r:id="rId484" xr:uid="{03DF9495-8579-45A2-9753-34B8E9DB18CD}"/>
    <hyperlink ref="J488" r:id="rId485" xr:uid="{1F3BCC5E-0367-4362-839A-1E753432B488}"/>
    <hyperlink ref="J489" r:id="rId486" xr:uid="{6EB4AE59-F202-44D6-9427-A82790EA2565}"/>
    <hyperlink ref="J490" r:id="rId487" xr:uid="{B278C7E2-F74A-4502-8286-2FFBEC472606}"/>
    <hyperlink ref="J491" r:id="rId488" xr:uid="{EA843E09-070E-4733-AC0D-34E1F6F18EB6}"/>
    <hyperlink ref="J492" r:id="rId489" xr:uid="{41B0CFC4-931E-4615-B9A5-5739BA766255}"/>
    <hyperlink ref="J493" r:id="rId490" xr:uid="{06FB4474-814D-4DD9-859A-E900C7811866}"/>
    <hyperlink ref="J494" r:id="rId491" xr:uid="{496EE562-B161-48F8-8417-1B243BA1D95F}"/>
    <hyperlink ref="J495" r:id="rId492" xr:uid="{D5471490-ECD9-40F5-BD29-4A5813D4C33A}"/>
    <hyperlink ref="J496" r:id="rId493" xr:uid="{CAC4DF89-477F-4DE9-B9D0-7D917B2AAC73}"/>
    <hyperlink ref="J497" r:id="rId494" xr:uid="{58D61A34-F4F7-496A-8043-7DD5C88CD551}"/>
    <hyperlink ref="J498" r:id="rId495" xr:uid="{2603ED71-F91E-408F-A1DC-3E194B5F37B3}"/>
    <hyperlink ref="J499" r:id="rId496" xr:uid="{22A6A8BD-7767-4D03-8839-FC7659AC51C6}"/>
    <hyperlink ref="J500" r:id="rId497" xr:uid="{DB5674E3-19DA-4923-BC8A-521E6E343929}"/>
    <hyperlink ref="J501" r:id="rId498" xr:uid="{2503B6D9-370B-4388-85E1-A2FD75145141}"/>
    <hyperlink ref="J502" r:id="rId499" xr:uid="{D00227B2-7A78-4431-A333-72C119775EBC}"/>
    <hyperlink ref="J503" r:id="rId500" xr:uid="{2E616FCA-9788-4FCA-998A-8222F4914FCE}"/>
    <hyperlink ref="J504" r:id="rId501" xr:uid="{5EA4FAB3-A33D-4A20-A4EC-85672C99E805}"/>
    <hyperlink ref="J505" r:id="rId502" xr:uid="{F09CBC6A-497C-4664-B9E3-0081B22AD129}"/>
    <hyperlink ref="J506" r:id="rId503" xr:uid="{D629C45B-2983-47BC-A8D4-7CEB06356510}"/>
    <hyperlink ref="J507" r:id="rId504" xr:uid="{2D1024AF-459A-442C-83A7-6A17D62073F9}"/>
    <hyperlink ref="J508" r:id="rId505" xr:uid="{EA9CCC29-D12F-4BF7-9691-A63A24315606}"/>
    <hyperlink ref="J509" r:id="rId506" xr:uid="{9C5F0EAB-E0EB-4626-B54A-FE094FA83036}"/>
    <hyperlink ref="J510" r:id="rId507" xr:uid="{EDE51EFE-F7A7-4689-98D3-7DE332D820C4}"/>
    <hyperlink ref="J511" r:id="rId508" xr:uid="{58E998E8-FAFE-40FE-91CE-1A15670E7099}"/>
    <hyperlink ref="J512" r:id="rId509" xr:uid="{4005934A-BA3F-46B0-8D46-133A02F39559}"/>
    <hyperlink ref="J513" r:id="rId510" xr:uid="{5D256965-4517-4A68-9A11-9F75F5F49BFA}"/>
    <hyperlink ref="J514" r:id="rId511" xr:uid="{616B2330-41A5-4FC3-93F9-F9E2E6EA2957}"/>
    <hyperlink ref="J515" r:id="rId512" xr:uid="{474F7938-D105-4D3F-9BF7-DC066CF03F7E}"/>
    <hyperlink ref="J516" r:id="rId513" xr:uid="{16AE15EC-C9E7-4C0B-8B30-2F56018FAC14}"/>
    <hyperlink ref="J517" r:id="rId514" xr:uid="{48B4A724-49AB-474E-863B-CAD23E4750FC}"/>
    <hyperlink ref="J518" r:id="rId515" xr:uid="{F9826792-4D69-45EC-B8E5-BB5FE4BAEADD}"/>
    <hyperlink ref="J519" r:id="rId516" xr:uid="{1B30773D-16B8-4F82-8AB4-EF1EB483F180}"/>
    <hyperlink ref="J520" r:id="rId517" xr:uid="{2506E43B-03E5-475C-9962-95508AFA58C7}"/>
    <hyperlink ref="J521" r:id="rId518" xr:uid="{9D121D1A-0FDB-49F1-BD03-BB47F0ED55E8}"/>
    <hyperlink ref="J522" r:id="rId519" xr:uid="{6E5CC64A-FB85-46BB-A709-E628792BBFB1}"/>
    <hyperlink ref="J523" r:id="rId520" xr:uid="{9A4155E6-24E1-4DF6-9CBA-13AD9C6B1E96}"/>
    <hyperlink ref="J524" r:id="rId521" xr:uid="{AEEBD829-5865-427B-93C1-822B4AF5B87E}"/>
    <hyperlink ref="J525" r:id="rId522" xr:uid="{CA5EFF0C-ED2D-4CC4-B102-7AEDD837BF4E}"/>
    <hyperlink ref="J526" r:id="rId523" xr:uid="{92F18E20-F176-402A-B4D2-584F37A7F078}"/>
    <hyperlink ref="J527" r:id="rId524" xr:uid="{83152954-C006-414D-9A3B-88A298420250}"/>
    <hyperlink ref="J528" r:id="rId525" xr:uid="{B922E879-9FAF-47FB-BBE8-9E5B63D03313}"/>
    <hyperlink ref="J529" r:id="rId526" xr:uid="{6036C7FE-8A5E-44FB-A264-E10B9D7B722B}"/>
    <hyperlink ref="J530" r:id="rId527" xr:uid="{EEC068A8-1F1E-4A02-9D03-4C60E5CA564A}"/>
    <hyperlink ref="J531" r:id="rId528" xr:uid="{A72FF6A7-0155-408E-ADE5-8082D571FF53}"/>
    <hyperlink ref="J532" r:id="rId529" xr:uid="{79AB0842-B74B-42E9-958B-809F5A951517}"/>
    <hyperlink ref="J533" r:id="rId530" xr:uid="{6FC47DF0-34C1-4AD5-AA7D-3511AD609694}"/>
    <hyperlink ref="J534" r:id="rId531" xr:uid="{8933556A-6520-4393-ADA3-04AC3E29F59C}"/>
    <hyperlink ref="J535" r:id="rId532" xr:uid="{DC4A9780-78F3-465E-84B5-00DCAD574ED0}"/>
    <hyperlink ref="J536" r:id="rId533" xr:uid="{2B919093-540F-46E7-A76D-0929C8DE553E}"/>
    <hyperlink ref="J537" r:id="rId534" xr:uid="{B688A4D1-4469-4A65-842B-1210810464F5}"/>
    <hyperlink ref="J538" r:id="rId535" xr:uid="{59251177-16F8-4115-8AB6-7BB69CEB9A84}"/>
    <hyperlink ref="J539" r:id="rId536" xr:uid="{D0D689C1-8D60-48E6-BD04-299E66E09F6A}"/>
    <hyperlink ref="J540" r:id="rId537" xr:uid="{CBFBD9DD-55F1-44C8-BB64-E89B8AAB0260}"/>
    <hyperlink ref="J541" r:id="rId538" xr:uid="{9594ABDB-7E1E-4292-9B1D-ACD22CE87994}"/>
    <hyperlink ref="J542" r:id="rId539" xr:uid="{624B6213-6BD2-4741-9F1E-0648FE50C8A6}"/>
    <hyperlink ref="J543" r:id="rId540" xr:uid="{79EA7142-965B-4173-90E2-C8B4BF83D4EA}"/>
    <hyperlink ref="J544" r:id="rId541" xr:uid="{DDF15A3D-CE57-4454-AD0A-49D26258017D}"/>
    <hyperlink ref="J545" r:id="rId542" xr:uid="{4842143B-E742-4A03-B812-057E113F9555}"/>
    <hyperlink ref="J546" r:id="rId543" xr:uid="{1DBAF977-4D89-403C-BB0A-E0B8214BB079}"/>
    <hyperlink ref="J547" r:id="rId544" xr:uid="{2318D654-148F-4800-B67F-D4C6E89E5805}"/>
    <hyperlink ref="J548" r:id="rId545" xr:uid="{7FD4EBFC-C893-4553-B83B-EE06AF0F45F1}"/>
    <hyperlink ref="J549" r:id="rId546" xr:uid="{CDA1F54A-CF6C-408F-80A1-4F16A2368CC2}"/>
    <hyperlink ref="J550" r:id="rId547" xr:uid="{04CDE8FA-F67E-441C-AD51-683081486B02}"/>
    <hyperlink ref="J551" r:id="rId548" xr:uid="{FEF0E9C5-0C05-4B88-93FA-29B023339C28}"/>
    <hyperlink ref="J552" r:id="rId549" xr:uid="{F8D44BB9-3880-4314-87FF-CB9BEE1378F0}"/>
    <hyperlink ref="J553" r:id="rId550" xr:uid="{469827D1-420D-4D52-86F1-AD4C1581410D}"/>
    <hyperlink ref="J554" r:id="rId551" xr:uid="{4CD4A7BE-8505-45DF-8E44-628E8C8E2A54}"/>
    <hyperlink ref="J555" r:id="rId552" xr:uid="{137FC7FC-1949-4754-A5F4-4B0079D37B34}"/>
    <hyperlink ref="J556" r:id="rId553" xr:uid="{5DD279C0-316E-46CE-94CC-E249E6317693}"/>
    <hyperlink ref="J557" r:id="rId554" xr:uid="{31352E78-DA2F-4756-A40E-19EEC8592C0D}"/>
    <hyperlink ref="J558" r:id="rId555" xr:uid="{8ACB694C-AAC0-4E7F-8905-EEF540CA09DF}"/>
    <hyperlink ref="J559" r:id="rId556" xr:uid="{C05C3B8E-8086-4FDE-975E-F27C7DCC2860}"/>
    <hyperlink ref="J560" r:id="rId557" xr:uid="{599BA3D1-770A-4CAC-A43D-6F70CB88A321}"/>
    <hyperlink ref="J561" r:id="rId558" xr:uid="{7C61B4E1-42F2-4CA4-B1C8-89DC82BABB35}"/>
    <hyperlink ref="J562" r:id="rId559" xr:uid="{4A159977-EA71-4A7B-8923-AF3F97320FDA}"/>
    <hyperlink ref="J563" r:id="rId560" xr:uid="{EFE3678B-D854-4677-96B5-EAE2F3A62EAE}"/>
    <hyperlink ref="J564" r:id="rId561" xr:uid="{39E744B4-8B8A-4EDD-87DE-2E3A9F8953EF}"/>
    <hyperlink ref="J565" r:id="rId562" xr:uid="{6018116A-D426-4A89-9499-DCC32F225CF7}"/>
    <hyperlink ref="J566" r:id="rId563" xr:uid="{5CDD625D-B424-4330-AC12-9931877CE7AD}"/>
    <hyperlink ref="J567" r:id="rId564" xr:uid="{6A60A643-80E9-4D33-8985-35566253A84D}"/>
    <hyperlink ref="J568" r:id="rId565" xr:uid="{81D387B4-3FD6-4168-9079-E18437DEB3EA}"/>
    <hyperlink ref="J569" r:id="rId566" xr:uid="{A51DF708-043C-43E0-9CC8-C5A2BCF327A9}"/>
    <hyperlink ref="J570" r:id="rId567" xr:uid="{B0F6A6DA-2067-4EF4-87A3-DDC0CF9ACBF0}"/>
    <hyperlink ref="J571" r:id="rId568" xr:uid="{0E5B1DD3-EE26-487A-BAD4-0F50F5C12A86}"/>
    <hyperlink ref="J572" r:id="rId569" xr:uid="{BD2BC5EF-0AC2-4A83-9DF5-EF6B75C532A6}"/>
    <hyperlink ref="J573" r:id="rId570" xr:uid="{EC77FD18-EB67-435D-A649-162713E4B27D}"/>
    <hyperlink ref="J574" r:id="rId571" xr:uid="{0BF40AE1-0B8C-4BFC-A59B-D57811AC4A0D}"/>
    <hyperlink ref="J575" r:id="rId572" xr:uid="{19D86A65-F200-4E33-9EFB-52806F2B218B}"/>
    <hyperlink ref="J576" r:id="rId573" xr:uid="{48775A80-08F3-419A-BCA0-A5DF68604E61}"/>
    <hyperlink ref="J577" r:id="rId574" xr:uid="{861EE6A6-30CF-4ADC-9C43-993393B7722D}"/>
    <hyperlink ref="J578" r:id="rId575" xr:uid="{777F20ED-B391-445C-97E9-77F2FDAF5F9A}"/>
    <hyperlink ref="J579" r:id="rId576" xr:uid="{3BC42B04-EAC7-494A-B161-445E92797F8B}"/>
    <hyperlink ref="J580" r:id="rId577" xr:uid="{EDCE35F0-7D87-46A7-8221-0FE7FE02876B}"/>
    <hyperlink ref="J581" r:id="rId578" xr:uid="{11F929E8-20A9-4566-ABBE-32F6BB4535A6}"/>
    <hyperlink ref="J582" r:id="rId579" xr:uid="{CE180FDE-8908-4ABE-BE31-F0395E07C9DB}"/>
    <hyperlink ref="J583" r:id="rId580" xr:uid="{88FB02D4-044F-42DD-987E-03ACB749A01C}"/>
    <hyperlink ref="J584" r:id="rId581" xr:uid="{1EC5A381-763B-4313-BD3C-B978A53FEF48}"/>
    <hyperlink ref="J585" r:id="rId582" xr:uid="{512D29EB-8C1D-4971-A347-303838B22587}"/>
    <hyperlink ref="J586" r:id="rId583" xr:uid="{E19A063C-C322-4946-8A00-C0F871EDFE8A}"/>
    <hyperlink ref="J587" r:id="rId584" xr:uid="{A1C5F366-DE2C-4EA9-B5AD-4A370C95D1DE}"/>
    <hyperlink ref="J588" r:id="rId585" xr:uid="{A4BA786A-1C2C-4264-BBCA-B96883357A75}"/>
    <hyperlink ref="J589" r:id="rId586" xr:uid="{6E4425BC-F04A-4B35-8E5C-86B7226641B4}"/>
    <hyperlink ref="J590" r:id="rId587" xr:uid="{952F7B79-22E5-492A-B7CA-AFA5D6E3C2CE}"/>
    <hyperlink ref="J591" r:id="rId588" xr:uid="{772F9442-79B6-4356-8BD7-E5267814D852}"/>
    <hyperlink ref="J592" r:id="rId589" xr:uid="{88A92C45-0DB2-4F5A-8AF7-43278AF0EABC}"/>
    <hyperlink ref="J593" r:id="rId590" xr:uid="{FAFB8C27-FB48-4D9F-A449-0641FFCB19B3}"/>
    <hyperlink ref="J594" r:id="rId591" xr:uid="{5C6DA4FB-0C6F-41C4-82FF-8F6BF703E248}"/>
    <hyperlink ref="J595" r:id="rId592" xr:uid="{4B207C4F-3E21-4CFD-B07C-DC1BCF0F8EA6}"/>
    <hyperlink ref="J596" r:id="rId593" xr:uid="{3E99BE44-A79A-47E1-92F3-E46BEA1AA2B0}"/>
    <hyperlink ref="J597" r:id="rId594" xr:uid="{C2850E97-84A0-459B-9BD6-446AA8DE6F1B}"/>
    <hyperlink ref="J598" r:id="rId595" xr:uid="{24C14D3B-D011-4681-BA0A-9F7F112B730B}"/>
    <hyperlink ref="J599" r:id="rId596" xr:uid="{41EE9ACD-17FE-4666-889E-69C5FFCA0862}"/>
    <hyperlink ref="J600" r:id="rId597" xr:uid="{CD1D8CBE-4DB5-4F8A-9755-BA1D0FA4139A}"/>
    <hyperlink ref="J601" r:id="rId598" xr:uid="{DE998D14-34BC-4DE8-9679-4319A4074909}"/>
    <hyperlink ref="J602" r:id="rId599" xr:uid="{BE0D8AC8-0A6F-48C3-B6D9-A2BAC111B6DB}"/>
    <hyperlink ref="J603" r:id="rId600" xr:uid="{C9AC95BB-474C-465B-A126-F5952A4DEB5A}"/>
    <hyperlink ref="J604" r:id="rId601" xr:uid="{40C3697E-871D-468A-AF09-F4B249166E5C}"/>
    <hyperlink ref="J605" r:id="rId602" xr:uid="{EBECF38E-C387-4452-8930-08DB2E283693}"/>
    <hyperlink ref="J606" r:id="rId603" xr:uid="{EDA0C536-97AE-4D43-97F0-293F70323622}"/>
    <hyperlink ref="J607" r:id="rId604" xr:uid="{93258310-06B8-4903-8CA8-3DB0BD2AC756}"/>
    <hyperlink ref="J608" r:id="rId605" xr:uid="{E1E9D87A-5CB2-4891-A975-8B84FC6C521A}"/>
    <hyperlink ref="J609" r:id="rId606" xr:uid="{AD2A00CA-4E17-4832-B527-054A0693EC8A}"/>
    <hyperlink ref="J610" r:id="rId607" xr:uid="{6844DE70-399B-4686-BE5A-C84723EF0E61}"/>
    <hyperlink ref="J611" r:id="rId608" xr:uid="{BF9541BC-337B-48B7-9618-B28D9EF1AF95}"/>
    <hyperlink ref="J612" r:id="rId609" xr:uid="{FB9D978E-BB42-488E-BF15-1D7DE63BE587}"/>
    <hyperlink ref="J613" r:id="rId610" xr:uid="{31F4C035-0D11-492E-B5FF-19A72CC1B037}"/>
    <hyperlink ref="J614" r:id="rId611" xr:uid="{6D9FA9C1-2BA7-4754-8E8C-5C00BE0ED372}"/>
    <hyperlink ref="J615" r:id="rId612" xr:uid="{E46B83A4-8152-47D6-84A4-45FD6C69E670}"/>
    <hyperlink ref="J616" r:id="rId613" xr:uid="{8249030E-2279-4CE2-97E8-48220D34EDB2}"/>
    <hyperlink ref="J617" r:id="rId614" xr:uid="{3111162A-898F-4366-B865-ACB037C90DEC}"/>
    <hyperlink ref="J618" r:id="rId615" xr:uid="{9FC661E3-330B-4B59-A6DC-642FBC519013}"/>
    <hyperlink ref="J619" r:id="rId616" xr:uid="{F2F4B783-0612-428E-A72D-35CA718BCE98}"/>
    <hyperlink ref="J620" r:id="rId617" xr:uid="{185EC093-A1BE-41C8-83B0-07FB48121C0A}"/>
    <hyperlink ref="J621" r:id="rId618" xr:uid="{1FF09825-F27A-4EE0-98A5-F9AF1835A5B5}"/>
    <hyperlink ref="J622" r:id="rId619" xr:uid="{118D6B4C-DAF0-4B4D-8844-E13199218663}"/>
    <hyperlink ref="J623" r:id="rId620" xr:uid="{107B685A-7182-4AFA-B0AE-27C9DA2471E4}"/>
    <hyperlink ref="J624" r:id="rId621" xr:uid="{879FF4BA-D59E-4E8F-B3CD-D059118ADA77}"/>
    <hyperlink ref="J625" r:id="rId622" xr:uid="{B4D831C8-0DEB-45CC-AE4B-088FBE2771ED}"/>
    <hyperlink ref="J626" r:id="rId623" xr:uid="{3010A207-B3C8-4BA1-A745-32777F33068E}"/>
    <hyperlink ref="J627" r:id="rId624" xr:uid="{86F79C20-6D6B-4424-979A-CD4A3B9866AF}"/>
    <hyperlink ref="J628" r:id="rId625" xr:uid="{272B219D-A0CE-4387-ACF5-CCAC73BA6D52}"/>
    <hyperlink ref="J629" r:id="rId626" xr:uid="{D2B1EE95-D83A-4FD8-AF89-5F0115B43B37}"/>
    <hyperlink ref="J630" r:id="rId627" xr:uid="{EB7B954C-B320-4EC1-BEA0-4889EF8E9376}"/>
    <hyperlink ref="J631" r:id="rId628" xr:uid="{41C06ADD-7541-480A-9661-F91D492AE974}"/>
    <hyperlink ref="J632" r:id="rId629" xr:uid="{BC26ED90-7291-479F-A6AF-7A2EF7C815F0}"/>
    <hyperlink ref="J633" r:id="rId630" xr:uid="{9A49904D-A791-40EE-B4D6-88582417DBF5}"/>
    <hyperlink ref="J634" r:id="rId631" xr:uid="{C3FB333A-5CDF-4900-B6AA-5C21201E9C72}"/>
    <hyperlink ref="J635" r:id="rId632" xr:uid="{7671A0B9-DCED-4C5F-A943-C05AD8DA4BAC}"/>
    <hyperlink ref="J636" r:id="rId633" xr:uid="{C47C26A1-44BD-4F20-A7AA-32E3004717CF}"/>
    <hyperlink ref="J637" r:id="rId634" xr:uid="{B38D7046-BE5E-4E7E-B4D7-09E3318D912B}"/>
    <hyperlink ref="J638" r:id="rId635" xr:uid="{31346870-63A7-4458-8E62-074D87C248B8}"/>
    <hyperlink ref="J639" r:id="rId636" xr:uid="{A9AAAFEA-E068-4405-A358-46DBA56E4CFF}"/>
    <hyperlink ref="J640" r:id="rId637" xr:uid="{0AAF61AD-AA84-4DAA-AAB5-FF98B6092842}"/>
    <hyperlink ref="J641" r:id="rId638" xr:uid="{5C3039D0-7409-40C2-86EB-22EA935F6A4D}"/>
    <hyperlink ref="J642" r:id="rId639" xr:uid="{E938C968-DFAD-4668-9144-A42722485609}"/>
    <hyperlink ref="J643" r:id="rId640" xr:uid="{C328FB2C-F182-4646-B47E-75C7B9C8265D}"/>
    <hyperlink ref="J644" r:id="rId641" xr:uid="{D8D47D50-A0F6-4FB0-A95A-B1592EACECD1}"/>
    <hyperlink ref="J645" r:id="rId642" xr:uid="{BEA1E6FA-642D-4C4B-A1ED-A153D2511824}"/>
    <hyperlink ref="J646" r:id="rId643" xr:uid="{5B93B501-F37E-41F8-9684-4AA405D634B9}"/>
    <hyperlink ref="J647" r:id="rId644" xr:uid="{52523B9E-DA13-4128-80D7-0C1E9A520AAA}"/>
    <hyperlink ref="J648" r:id="rId645" xr:uid="{F0361559-1376-44AD-B9DB-5BE42CC551EF}"/>
    <hyperlink ref="J649" r:id="rId646" xr:uid="{36F19E06-5069-46B5-896F-CEDB5765A9F3}"/>
    <hyperlink ref="J650" r:id="rId647" xr:uid="{F8DABF2D-3DE3-4613-AC61-33F81C2E4FB6}"/>
    <hyperlink ref="J651" r:id="rId648" xr:uid="{5D9F9FE2-4952-4521-8E31-F2D03C117FD8}"/>
    <hyperlink ref="J652" r:id="rId649" xr:uid="{88EBE4CD-072E-4DDA-9185-18AEEE34901F}"/>
    <hyperlink ref="J653" r:id="rId650" xr:uid="{50714031-12E9-4FE3-8B38-FBEAF3904DB4}"/>
    <hyperlink ref="J654" r:id="rId651" xr:uid="{9C837C94-6A03-453D-80C5-127AE2D23D4B}"/>
    <hyperlink ref="J655" r:id="rId652" xr:uid="{603B218B-C1C9-409D-BA95-9B4BE54DFB88}"/>
    <hyperlink ref="J656" r:id="rId653" xr:uid="{293BA669-A107-4D76-8D7B-ACD5CB889786}"/>
    <hyperlink ref="J657" r:id="rId654" xr:uid="{5608043F-9A51-4444-A074-6A8F742662D5}"/>
    <hyperlink ref="J658" r:id="rId655" xr:uid="{0FAEDFF5-F4A4-4A59-92C1-4AF3C685D75A}"/>
    <hyperlink ref="J659" r:id="rId656" xr:uid="{B7F60F18-C170-48FE-9C83-8830EE5F19B7}"/>
    <hyperlink ref="J660" r:id="rId657" xr:uid="{380FDC91-93A8-47D0-9AED-6BA08DD3DFDC}"/>
    <hyperlink ref="J661" r:id="rId658" xr:uid="{69C88B9C-D6A1-4695-B8B5-F64EBB24290D}"/>
    <hyperlink ref="J662" r:id="rId659" xr:uid="{C95080CB-0A78-4B19-B712-68D0FE859492}"/>
    <hyperlink ref="J663" r:id="rId660" xr:uid="{D07A36F1-E7CD-4DF0-B101-02C2344EFAE0}"/>
    <hyperlink ref="J664" r:id="rId661" xr:uid="{6983E482-42A1-4160-A66E-87586324D7BE}"/>
    <hyperlink ref="J665" r:id="rId662" xr:uid="{46D3CB5D-446A-4EB4-B53B-ED1E7A880EB1}"/>
    <hyperlink ref="J666" r:id="rId663" xr:uid="{1DEE1824-5BE5-4836-A3FF-AAB41D6DCEF7}"/>
    <hyperlink ref="J667" r:id="rId664" xr:uid="{A363C880-7565-468A-AFFE-1F09C84D04B0}"/>
    <hyperlink ref="J668" r:id="rId665" xr:uid="{C0C15581-E424-4087-A500-8FBC156503C1}"/>
    <hyperlink ref="J669" r:id="rId666" xr:uid="{AFA46E12-5979-452C-AEB3-D81380203EE3}"/>
    <hyperlink ref="J670" r:id="rId667" xr:uid="{E7040017-463B-4FCE-8CBC-BB88358BBBD8}"/>
    <hyperlink ref="J671" r:id="rId668" xr:uid="{99058A09-73D8-493B-A39C-1A3FE20E3C19}"/>
    <hyperlink ref="J672" r:id="rId669" xr:uid="{EF7FD1FB-C94B-4185-BD12-AC9F29CF728A}"/>
    <hyperlink ref="J673" r:id="rId670" xr:uid="{4668C03D-1C25-4276-BDCC-0D8083BDBF1F}"/>
    <hyperlink ref="J674" r:id="rId671" xr:uid="{BDF768A8-D7A4-40E5-8959-BFB41D605516}"/>
    <hyperlink ref="J675" r:id="rId672" xr:uid="{4B50E8D3-F4DA-47C4-B6F2-8C599661CB05}"/>
    <hyperlink ref="J676" r:id="rId673" xr:uid="{7DC6E54F-FB4E-4C05-8005-9D98E2A2EED9}"/>
    <hyperlink ref="J677" r:id="rId674" xr:uid="{59B89CD2-4178-40F7-9121-9E9A1ACE6680}"/>
    <hyperlink ref="J678" r:id="rId675" xr:uid="{3AA27443-74FC-486E-934D-6E88D3089447}"/>
    <hyperlink ref="J679" r:id="rId676" xr:uid="{AC08D42E-1C7F-4149-BEFC-BF42AFBD5EA9}"/>
    <hyperlink ref="J680" r:id="rId677" xr:uid="{66EE8B21-7622-4F16-A3AE-98D95835AE0F}"/>
    <hyperlink ref="J681" r:id="rId678" xr:uid="{5C71A7FC-8D61-4D6A-8AB1-7867B3726F13}"/>
    <hyperlink ref="J682" r:id="rId679" xr:uid="{19391F99-C264-4B77-8DD2-52A51396669E}"/>
    <hyperlink ref="J683" r:id="rId680" xr:uid="{EF11BD0C-1B43-41A4-8566-AFE3AA80553D}"/>
    <hyperlink ref="J684" r:id="rId681" xr:uid="{41AFBD7F-F2AE-4B54-989F-8E4FBB15F234}"/>
    <hyperlink ref="J685" r:id="rId682" xr:uid="{8753170F-1F5F-4D27-94DE-855D658775B7}"/>
    <hyperlink ref="J686" r:id="rId683" xr:uid="{3D23EA7B-C127-4608-A8AB-C5D59B2C5A05}"/>
  </hyperlinks>
  <pageMargins left="0.7" right="0.7" top="0.75" bottom="0.75" header="0.3" footer="0.3"/>
  <pageSetup paperSize="9" orientation="portrait" r:id="rId684"/>
  <drawing r:id="rId68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4" tint="-0.249977111117893"/>
  </sheetPr>
  <dimension ref="A1:M455"/>
  <sheetViews>
    <sheetView zoomScaleNormal="100" workbookViewId="0">
      <pane ySplit="5" topLeftCell="A6" activePane="bottomLeft" state="frozen"/>
      <selection pane="bottomLeft"/>
    </sheetView>
  </sheetViews>
  <sheetFormatPr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23.5" style="29" customWidth="1"/>
    <col min="12" max="12" width="28.125" style="29" customWidth="1"/>
    <col min="13" max="16384" width="10.625" style="29"/>
  </cols>
  <sheetData>
    <row r="1" spans="1:13" s="215" customFormat="1" ht="21.95" customHeight="1" x14ac:dyDescent="0.2">
      <c r="A1" s="214" t="s">
        <v>297</v>
      </c>
      <c r="E1" s="216"/>
      <c r="L1" s="215" t="s">
        <v>1525</v>
      </c>
    </row>
    <row r="2" spans="1:13" s="209" customFormat="1" ht="36.950000000000003" customHeight="1" x14ac:dyDescent="0.2">
      <c r="A2" s="265" t="s">
        <v>559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3" x14ac:dyDescent="0.25">
      <c r="A3" s="29" t="s">
        <v>558</v>
      </c>
      <c r="B3" s="176"/>
      <c r="C3" s="176"/>
      <c r="D3" s="254" t="s">
        <v>166</v>
      </c>
      <c r="E3" s="254"/>
      <c r="F3" s="254"/>
      <c r="G3" s="254"/>
      <c r="H3" s="254"/>
      <c r="I3" s="254" t="s">
        <v>298</v>
      </c>
      <c r="J3" s="254"/>
      <c r="K3" s="254"/>
      <c r="L3" s="254"/>
      <c r="M3" s="244"/>
    </row>
    <row r="5" spans="1:13" x14ac:dyDescent="0.25">
      <c r="A5" s="177" t="s">
        <v>22</v>
      </c>
      <c r="B5" s="177" t="s">
        <v>24</v>
      </c>
      <c r="C5" s="177" t="s">
        <v>26</v>
      </c>
      <c r="D5" s="177" t="s">
        <v>28</v>
      </c>
      <c r="E5" s="217" t="s">
        <v>32</v>
      </c>
      <c r="F5" s="161" t="s">
        <v>33</v>
      </c>
      <c r="G5" s="161" t="s">
        <v>39</v>
      </c>
      <c r="H5" s="217" t="s">
        <v>88</v>
      </c>
      <c r="I5" s="161" t="s">
        <v>286</v>
      </c>
      <c r="J5" s="161" t="s">
        <v>287</v>
      </c>
      <c r="K5" s="161" t="s">
        <v>90</v>
      </c>
      <c r="L5" s="161" t="s">
        <v>92</v>
      </c>
    </row>
    <row r="6" spans="1:13" s="211" customFormat="1" x14ac:dyDescent="0.25">
      <c r="A6" s="211" t="s">
        <v>129</v>
      </c>
      <c r="B6" s="211">
        <v>3506</v>
      </c>
      <c r="C6" s="211" t="s">
        <v>183</v>
      </c>
      <c r="D6" s="211">
        <v>3076535</v>
      </c>
      <c r="E6" s="218">
        <v>1080</v>
      </c>
      <c r="F6" s="211">
        <v>1274</v>
      </c>
      <c r="G6" s="211">
        <v>1004</v>
      </c>
      <c r="H6" s="218" t="s">
        <v>289</v>
      </c>
      <c r="I6" s="211" t="s">
        <v>2188</v>
      </c>
      <c r="J6" s="212" t="s">
        <v>552</v>
      </c>
      <c r="K6" s="211" t="s">
        <v>291</v>
      </c>
      <c r="L6" s="211" t="s">
        <v>572</v>
      </c>
    </row>
    <row r="7" spans="1:13" s="211" customFormat="1" x14ac:dyDescent="0.25">
      <c r="A7" s="211" t="s">
        <v>129</v>
      </c>
      <c r="B7" s="211">
        <v>3506</v>
      </c>
      <c r="C7" s="211" t="s">
        <v>183</v>
      </c>
      <c r="D7" s="211">
        <v>9023872</v>
      </c>
      <c r="E7" s="218">
        <v>1010</v>
      </c>
      <c r="G7" s="211">
        <v>1004</v>
      </c>
      <c r="H7" s="218" t="s">
        <v>289</v>
      </c>
      <c r="I7" s="211" t="s">
        <v>2189</v>
      </c>
      <c r="J7" s="212" t="s">
        <v>552</v>
      </c>
      <c r="K7" s="211" t="s">
        <v>556</v>
      </c>
      <c r="L7" s="211" t="s">
        <v>561</v>
      </c>
    </row>
    <row r="8" spans="1:13" s="211" customFormat="1" x14ac:dyDescent="0.25">
      <c r="A8" s="211" t="s">
        <v>129</v>
      </c>
      <c r="B8" s="211">
        <v>3506</v>
      </c>
      <c r="C8" s="211" t="s">
        <v>183</v>
      </c>
      <c r="D8" s="211">
        <v>190601929</v>
      </c>
      <c r="E8" s="218">
        <v>1060</v>
      </c>
      <c r="F8" s="211">
        <v>1274</v>
      </c>
      <c r="G8" s="211">
        <v>1004</v>
      </c>
      <c r="H8" s="218" t="s">
        <v>560</v>
      </c>
      <c r="I8" s="211" t="s">
        <v>2190</v>
      </c>
      <c r="J8" s="212" t="s">
        <v>552</v>
      </c>
      <c r="K8" s="211" t="s">
        <v>291</v>
      </c>
      <c r="L8" s="211" t="s">
        <v>573</v>
      </c>
    </row>
    <row r="9" spans="1:13" s="211" customFormat="1" x14ac:dyDescent="0.25">
      <c r="A9" s="211" t="s">
        <v>129</v>
      </c>
      <c r="B9" s="211">
        <v>3506</v>
      </c>
      <c r="C9" s="211" t="s">
        <v>183</v>
      </c>
      <c r="D9" s="211">
        <v>191655420</v>
      </c>
      <c r="E9" s="218">
        <v>1060</v>
      </c>
      <c r="F9" s="211">
        <v>1271</v>
      </c>
      <c r="G9" s="211">
        <v>1004</v>
      </c>
      <c r="H9" s="218" t="s">
        <v>560</v>
      </c>
      <c r="I9" s="211" t="s">
        <v>2191</v>
      </c>
      <c r="J9" s="212" t="s">
        <v>552</v>
      </c>
      <c r="K9" s="211" t="s">
        <v>291</v>
      </c>
      <c r="L9" s="211" t="s">
        <v>573</v>
      </c>
    </row>
    <row r="10" spans="1:13" s="211" customFormat="1" x14ac:dyDescent="0.25">
      <c r="A10" s="211" t="s">
        <v>129</v>
      </c>
      <c r="B10" s="211">
        <v>3506</v>
      </c>
      <c r="C10" s="211" t="s">
        <v>183</v>
      </c>
      <c r="D10" s="211">
        <v>191675373</v>
      </c>
      <c r="E10" s="218">
        <v>1060</v>
      </c>
      <c r="F10" s="211">
        <v>1242</v>
      </c>
      <c r="G10" s="211">
        <v>1004</v>
      </c>
      <c r="H10" s="218" t="s">
        <v>560</v>
      </c>
      <c r="I10" s="211" t="s">
        <v>2192</v>
      </c>
      <c r="J10" s="212" t="s">
        <v>552</v>
      </c>
      <c r="K10" s="211" t="s">
        <v>291</v>
      </c>
      <c r="L10" s="211" t="s">
        <v>573</v>
      </c>
    </row>
    <row r="11" spans="1:13" s="211" customFormat="1" x14ac:dyDescent="0.25">
      <c r="A11" s="211" t="s">
        <v>129</v>
      </c>
      <c r="B11" s="211">
        <v>3506</v>
      </c>
      <c r="C11" s="211" t="s">
        <v>183</v>
      </c>
      <c r="D11" s="211">
        <v>191705570</v>
      </c>
      <c r="E11" s="218">
        <v>1060</v>
      </c>
      <c r="F11" s="211">
        <v>1242</v>
      </c>
      <c r="G11" s="211">
        <v>1003</v>
      </c>
      <c r="H11" s="218" t="s">
        <v>560</v>
      </c>
      <c r="I11" s="211" t="s">
        <v>2193</v>
      </c>
      <c r="J11" s="212" t="s">
        <v>552</v>
      </c>
      <c r="K11" s="211" t="s">
        <v>291</v>
      </c>
      <c r="L11" s="211" t="s">
        <v>573</v>
      </c>
    </row>
    <row r="12" spans="1:13" s="211" customFormat="1" x14ac:dyDescent="0.25">
      <c r="A12" s="211" t="s">
        <v>129</v>
      </c>
      <c r="B12" s="211">
        <v>3543</v>
      </c>
      <c r="C12" s="211" t="s">
        <v>187</v>
      </c>
      <c r="D12" s="211">
        <v>3076847</v>
      </c>
      <c r="E12" s="218">
        <v>1020</v>
      </c>
      <c r="F12" s="211">
        <v>1110</v>
      </c>
      <c r="G12" s="211">
        <v>1004</v>
      </c>
      <c r="H12" s="218" t="s">
        <v>560</v>
      </c>
      <c r="I12" s="211" t="s">
        <v>2194</v>
      </c>
      <c r="J12" s="212" t="s">
        <v>552</v>
      </c>
      <c r="K12" s="211" t="s">
        <v>291</v>
      </c>
      <c r="L12" s="211" t="s">
        <v>1179</v>
      </c>
    </row>
    <row r="13" spans="1:13" s="211" customFormat="1" x14ac:dyDescent="0.25">
      <c r="A13" s="211" t="s">
        <v>129</v>
      </c>
      <c r="B13" s="211">
        <v>3543</v>
      </c>
      <c r="C13" s="211" t="s">
        <v>187</v>
      </c>
      <c r="D13" s="211">
        <v>3076851</v>
      </c>
      <c r="E13" s="218">
        <v>1030</v>
      </c>
      <c r="F13" s="211">
        <v>1110</v>
      </c>
      <c r="G13" s="211">
        <v>1004</v>
      </c>
      <c r="H13" s="218" t="s">
        <v>560</v>
      </c>
      <c r="I13" s="211" t="s">
        <v>2194</v>
      </c>
      <c r="J13" s="212" t="s">
        <v>552</v>
      </c>
      <c r="K13" s="211" t="s">
        <v>291</v>
      </c>
      <c r="L13" s="211" t="s">
        <v>1180</v>
      </c>
    </row>
    <row r="14" spans="1:13" s="211" customFormat="1" x14ac:dyDescent="0.25">
      <c r="A14" s="211" t="s">
        <v>129</v>
      </c>
      <c r="B14" s="211">
        <v>3543</v>
      </c>
      <c r="C14" s="211" t="s">
        <v>187</v>
      </c>
      <c r="D14" s="211">
        <v>9072519</v>
      </c>
      <c r="E14" s="218">
        <v>1010</v>
      </c>
      <c r="G14" s="211">
        <v>1004</v>
      </c>
      <c r="H14" s="218" t="s">
        <v>289</v>
      </c>
      <c r="I14" s="211" t="s">
        <v>2195</v>
      </c>
      <c r="J14" s="212" t="s">
        <v>552</v>
      </c>
      <c r="K14" s="211" t="s">
        <v>556</v>
      </c>
      <c r="L14" s="211" t="s">
        <v>562</v>
      </c>
    </row>
    <row r="15" spans="1:13" s="211" customFormat="1" x14ac:dyDescent="0.25">
      <c r="A15" s="211" t="s">
        <v>129</v>
      </c>
      <c r="B15" s="211">
        <v>3551</v>
      </c>
      <c r="C15" s="211" t="s">
        <v>189</v>
      </c>
      <c r="D15" s="211">
        <v>9023945</v>
      </c>
      <c r="E15" s="218">
        <v>1060</v>
      </c>
      <c r="G15" s="211">
        <v>1004</v>
      </c>
      <c r="H15" s="218" t="s">
        <v>560</v>
      </c>
      <c r="I15" s="211" t="s">
        <v>2196</v>
      </c>
      <c r="J15" s="212" t="s">
        <v>552</v>
      </c>
      <c r="K15" s="211" t="s">
        <v>291</v>
      </c>
      <c r="L15" s="211" t="s">
        <v>573</v>
      </c>
    </row>
    <row r="16" spans="1:13" s="211" customFormat="1" x14ac:dyDescent="0.25">
      <c r="A16" s="211" t="s">
        <v>129</v>
      </c>
      <c r="B16" s="211">
        <v>3551</v>
      </c>
      <c r="C16" s="211" t="s">
        <v>189</v>
      </c>
      <c r="D16" s="211">
        <v>9023951</v>
      </c>
      <c r="E16" s="218">
        <v>1060</v>
      </c>
      <c r="G16" s="211">
        <v>1004</v>
      </c>
      <c r="H16" s="218" t="s">
        <v>560</v>
      </c>
      <c r="I16" s="211" t="s">
        <v>2197</v>
      </c>
      <c r="J16" s="212" t="s">
        <v>552</v>
      </c>
      <c r="K16" s="211" t="s">
        <v>291</v>
      </c>
      <c r="L16" s="211" t="s">
        <v>573</v>
      </c>
    </row>
    <row r="17" spans="1:12" s="211" customFormat="1" x14ac:dyDescent="0.25">
      <c r="A17" s="211" t="s">
        <v>129</v>
      </c>
      <c r="B17" s="211">
        <v>3551</v>
      </c>
      <c r="C17" s="211" t="s">
        <v>189</v>
      </c>
      <c r="D17" s="211">
        <v>190184750</v>
      </c>
      <c r="E17" s="218">
        <v>1060</v>
      </c>
      <c r="F17" s="211">
        <v>1251</v>
      </c>
      <c r="G17" s="211">
        <v>1004</v>
      </c>
      <c r="H17" s="218" t="s">
        <v>560</v>
      </c>
      <c r="I17" s="211" t="s">
        <v>2198</v>
      </c>
      <c r="J17" s="212" t="s">
        <v>552</v>
      </c>
      <c r="K17" s="211" t="s">
        <v>291</v>
      </c>
      <c r="L17" s="211" t="s">
        <v>573</v>
      </c>
    </row>
    <row r="18" spans="1:12" s="211" customFormat="1" x14ac:dyDescent="0.25">
      <c r="A18" s="211" t="s">
        <v>129</v>
      </c>
      <c r="B18" s="211">
        <v>3551</v>
      </c>
      <c r="C18" s="211" t="s">
        <v>189</v>
      </c>
      <c r="D18" s="211">
        <v>191677692</v>
      </c>
      <c r="E18" s="218">
        <v>1010</v>
      </c>
      <c r="G18" s="211">
        <v>1004</v>
      </c>
      <c r="H18" s="218" t="s">
        <v>289</v>
      </c>
      <c r="I18" s="211" t="s">
        <v>2199</v>
      </c>
      <c r="J18" s="212" t="s">
        <v>552</v>
      </c>
      <c r="K18" s="211" t="s">
        <v>556</v>
      </c>
      <c r="L18" s="211" t="s">
        <v>563</v>
      </c>
    </row>
    <row r="19" spans="1:12" s="211" customFormat="1" x14ac:dyDescent="0.25">
      <c r="A19" s="211" t="s">
        <v>129</v>
      </c>
      <c r="B19" s="211">
        <v>3551</v>
      </c>
      <c r="C19" s="211" t="s">
        <v>189</v>
      </c>
      <c r="D19" s="211">
        <v>191680036</v>
      </c>
      <c r="E19" s="218">
        <v>1060</v>
      </c>
      <c r="F19" s="211">
        <v>1242</v>
      </c>
      <c r="G19" s="211">
        <v>1004</v>
      </c>
      <c r="H19" s="218" t="s">
        <v>560</v>
      </c>
      <c r="I19" s="211" t="s">
        <v>2200</v>
      </c>
      <c r="J19" s="212" t="s">
        <v>552</v>
      </c>
      <c r="K19" s="211" t="s">
        <v>291</v>
      </c>
      <c r="L19" s="211" t="s">
        <v>573</v>
      </c>
    </row>
    <row r="20" spans="1:12" s="211" customFormat="1" x14ac:dyDescent="0.25">
      <c r="A20" s="211" t="s">
        <v>129</v>
      </c>
      <c r="B20" s="211">
        <v>3551</v>
      </c>
      <c r="C20" s="211" t="s">
        <v>189</v>
      </c>
      <c r="D20" s="211">
        <v>191750520</v>
      </c>
      <c r="E20" s="218">
        <v>1060</v>
      </c>
      <c r="F20" s="211">
        <v>1242</v>
      </c>
      <c r="G20" s="211">
        <v>1004</v>
      </c>
      <c r="H20" s="218" t="s">
        <v>560</v>
      </c>
      <c r="I20" s="211" t="s">
        <v>2201</v>
      </c>
      <c r="J20" s="212" t="s">
        <v>552</v>
      </c>
      <c r="K20" s="211" t="s">
        <v>291</v>
      </c>
      <c r="L20" s="211" t="s">
        <v>573</v>
      </c>
    </row>
    <row r="21" spans="1:12" s="211" customFormat="1" x14ac:dyDescent="0.25">
      <c r="A21" s="211" t="s">
        <v>129</v>
      </c>
      <c r="B21" s="211">
        <v>3551</v>
      </c>
      <c r="C21" s="211" t="s">
        <v>189</v>
      </c>
      <c r="D21" s="211">
        <v>191750574</v>
      </c>
      <c r="E21" s="218">
        <v>1060</v>
      </c>
      <c r="F21" s="211">
        <v>1252</v>
      </c>
      <c r="G21" s="211">
        <v>1004</v>
      </c>
      <c r="H21" s="218" t="s">
        <v>560</v>
      </c>
      <c r="I21" s="211" t="s">
        <v>2202</v>
      </c>
      <c r="J21" s="212" t="s">
        <v>552</v>
      </c>
      <c r="K21" s="211" t="s">
        <v>291</v>
      </c>
      <c r="L21" s="211" t="s">
        <v>573</v>
      </c>
    </row>
    <row r="22" spans="1:12" s="211" customFormat="1" x14ac:dyDescent="0.25">
      <c r="A22" s="211" t="s">
        <v>129</v>
      </c>
      <c r="B22" s="211">
        <v>3551</v>
      </c>
      <c r="C22" s="211" t="s">
        <v>189</v>
      </c>
      <c r="D22" s="211">
        <v>191965433</v>
      </c>
      <c r="E22" s="218">
        <v>1080</v>
      </c>
      <c r="F22" s="211">
        <v>1271</v>
      </c>
      <c r="G22" s="211">
        <v>1004</v>
      </c>
      <c r="H22" s="218" t="s">
        <v>289</v>
      </c>
      <c r="I22" s="211" t="s">
        <v>2203</v>
      </c>
      <c r="J22" s="212" t="s">
        <v>552</v>
      </c>
      <c r="K22" s="211" t="s">
        <v>291</v>
      </c>
      <c r="L22" s="211" t="s">
        <v>572</v>
      </c>
    </row>
    <row r="23" spans="1:12" s="211" customFormat="1" x14ac:dyDescent="0.25">
      <c r="A23" s="211" t="s">
        <v>129</v>
      </c>
      <c r="B23" s="211">
        <v>3551</v>
      </c>
      <c r="C23" s="211" t="s">
        <v>189</v>
      </c>
      <c r="D23" s="211">
        <v>191965434</v>
      </c>
      <c r="E23" s="218">
        <v>1060</v>
      </c>
      <c r="F23" s="211">
        <v>1252</v>
      </c>
      <c r="G23" s="211">
        <v>1004</v>
      </c>
      <c r="H23" s="218" t="s">
        <v>560</v>
      </c>
      <c r="I23" s="211" t="s">
        <v>2204</v>
      </c>
      <c r="J23" s="212" t="s">
        <v>552</v>
      </c>
      <c r="K23" s="211" t="s">
        <v>291</v>
      </c>
      <c r="L23" s="211" t="s">
        <v>573</v>
      </c>
    </row>
    <row r="24" spans="1:12" s="211" customFormat="1" x14ac:dyDescent="0.25">
      <c r="A24" s="211" t="s">
        <v>129</v>
      </c>
      <c r="B24" s="211">
        <v>3551</v>
      </c>
      <c r="C24" s="211" t="s">
        <v>189</v>
      </c>
      <c r="D24" s="211">
        <v>191965468</v>
      </c>
      <c r="E24" s="218">
        <v>1060</v>
      </c>
      <c r="F24" s="211">
        <v>1252</v>
      </c>
      <c r="G24" s="211">
        <v>1004</v>
      </c>
      <c r="H24" s="218" t="s">
        <v>560</v>
      </c>
      <c r="I24" s="211" t="s">
        <v>2205</v>
      </c>
      <c r="J24" s="212" t="s">
        <v>552</v>
      </c>
      <c r="K24" s="211" t="s">
        <v>291</v>
      </c>
      <c r="L24" s="211" t="s">
        <v>573</v>
      </c>
    </row>
    <row r="25" spans="1:12" s="211" customFormat="1" x14ac:dyDescent="0.25">
      <c r="A25" s="211" t="s">
        <v>129</v>
      </c>
      <c r="B25" s="211">
        <v>3551</v>
      </c>
      <c r="C25" s="211" t="s">
        <v>189</v>
      </c>
      <c r="D25" s="211">
        <v>191967150</v>
      </c>
      <c r="E25" s="218">
        <v>1060</v>
      </c>
      <c r="F25" s="211">
        <v>1252</v>
      </c>
      <c r="G25" s="211">
        <v>1004</v>
      </c>
      <c r="H25" s="218" t="s">
        <v>560</v>
      </c>
      <c r="I25" s="211" t="s">
        <v>2206</v>
      </c>
      <c r="J25" s="212" t="s">
        <v>552</v>
      </c>
      <c r="K25" s="211" t="s">
        <v>291</v>
      </c>
      <c r="L25" s="211" t="s">
        <v>573</v>
      </c>
    </row>
    <row r="26" spans="1:12" s="211" customFormat="1" x14ac:dyDescent="0.25">
      <c r="A26" s="211" t="s">
        <v>129</v>
      </c>
      <c r="B26" s="211">
        <v>3551</v>
      </c>
      <c r="C26" s="211" t="s">
        <v>189</v>
      </c>
      <c r="D26" s="211">
        <v>191967163</v>
      </c>
      <c r="E26" s="218">
        <v>1060</v>
      </c>
      <c r="F26" s="211">
        <v>1252</v>
      </c>
      <c r="G26" s="211">
        <v>1004</v>
      </c>
      <c r="H26" s="218" t="s">
        <v>560</v>
      </c>
      <c r="I26" s="211" t="s">
        <v>2207</v>
      </c>
      <c r="J26" s="212" t="s">
        <v>552</v>
      </c>
      <c r="K26" s="211" t="s">
        <v>291</v>
      </c>
      <c r="L26" s="211" t="s">
        <v>573</v>
      </c>
    </row>
    <row r="27" spans="1:12" s="211" customFormat="1" x14ac:dyDescent="0.25">
      <c r="A27" s="211" t="s">
        <v>129</v>
      </c>
      <c r="B27" s="211">
        <v>3551</v>
      </c>
      <c r="C27" s="211" t="s">
        <v>189</v>
      </c>
      <c r="D27" s="211">
        <v>191967165</v>
      </c>
      <c r="E27" s="218">
        <v>1060</v>
      </c>
      <c r="F27" s="211">
        <v>1252</v>
      </c>
      <c r="G27" s="211">
        <v>1004</v>
      </c>
      <c r="H27" s="218" t="s">
        <v>560</v>
      </c>
      <c r="I27" s="211" t="s">
        <v>2208</v>
      </c>
      <c r="J27" s="212" t="s">
        <v>552</v>
      </c>
      <c r="K27" s="211" t="s">
        <v>291</v>
      </c>
      <c r="L27" s="211" t="s">
        <v>573</v>
      </c>
    </row>
    <row r="28" spans="1:12" s="211" customFormat="1" x14ac:dyDescent="0.25">
      <c r="A28" s="211" t="s">
        <v>129</v>
      </c>
      <c r="B28" s="211">
        <v>3551</v>
      </c>
      <c r="C28" s="211" t="s">
        <v>189</v>
      </c>
      <c r="D28" s="211">
        <v>191967193</v>
      </c>
      <c r="E28" s="218">
        <v>1060</v>
      </c>
      <c r="G28" s="211">
        <v>1004</v>
      </c>
      <c r="H28" s="218" t="s">
        <v>560</v>
      </c>
      <c r="I28" s="211" t="s">
        <v>2209</v>
      </c>
      <c r="J28" s="212" t="s">
        <v>552</v>
      </c>
      <c r="K28" s="211" t="s">
        <v>291</v>
      </c>
      <c r="L28" s="211" t="s">
        <v>573</v>
      </c>
    </row>
    <row r="29" spans="1:12" s="211" customFormat="1" x14ac:dyDescent="0.25">
      <c r="A29" s="211" t="s">
        <v>129</v>
      </c>
      <c r="B29" s="211">
        <v>3551</v>
      </c>
      <c r="C29" s="211" t="s">
        <v>189</v>
      </c>
      <c r="D29" s="211">
        <v>191967325</v>
      </c>
      <c r="E29" s="218">
        <v>1060</v>
      </c>
      <c r="F29" s="211">
        <v>1252</v>
      </c>
      <c r="G29" s="211">
        <v>1004</v>
      </c>
      <c r="H29" s="218" t="s">
        <v>560</v>
      </c>
      <c r="I29" s="211" t="s">
        <v>2210</v>
      </c>
      <c r="J29" s="212" t="s">
        <v>552</v>
      </c>
      <c r="K29" s="211" t="s">
        <v>291</v>
      </c>
      <c r="L29" s="211" t="s">
        <v>573</v>
      </c>
    </row>
    <row r="30" spans="1:12" s="211" customFormat="1" x14ac:dyDescent="0.25">
      <c r="A30" s="211" t="s">
        <v>129</v>
      </c>
      <c r="B30" s="211">
        <v>3551</v>
      </c>
      <c r="C30" s="211" t="s">
        <v>189</v>
      </c>
      <c r="D30" s="211">
        <v>191967812</v>
      </c>
      <c r="E30" s="218">
        <v>1060</v>
      </c>
      <c r="F30" s="211">
        <v>1251</v>
      </c>
      <c r="G30" s="211">
        <v>1004</v>
      </c>
      <c r="H30" s="218" t="s">
        <v>560</v>
      </c>
      <c r="I30" s="211" t="s">
        <v>2211</v>
      </c>
      <c r="J30" s="212" t="s">
        <v>552</v>
      </c>
      <c r="K30" s="211" t="s">
        <v>291</v>
      </c>
      <c r="L30" s="211" t="s">
        <v>573</v>
      </c>
    </row>
    <row r="31" spans="1:12" s="211" customFormat="1" x14ac:dyDescent="0.25">
      <c r="A31" s="211" t="s">
        <v>129</v>
      </c>
      <c r="B31" s="211">
        <v>3551</v>
      </c>
      <c r="C31" s="211" t="s">
        <v>189</v>
      </c>
      <c r="D31" s="211">
        <v>191967832</v>
      </c>
      <c r="E31" s="218">
        <v>1060</v>
      </c>
      <c r="F31" s="211">
        <v>1242</v>
      </c>
      <c r="G31" s="211">
        <v>1004</v>
      </c>
      <c r="H31" s="218" t="s">
        <v>560</v>
      </c>
      <c r="I31" s="211" t="s">
        <v>2212</v>
      </c>
      <c r="J31" s="212" t="s">
        <v>552</v>
      </c>
      <c r="K31" s="211" t="s">
        <v>291</v>
      </c>
      <c r="L31" s="211" t="s">
        <v>573</v>
      </c>
    </row>
    <row r="32" spans="1:12" s="211" customFormat="1" x14ac:dyDescent="0.25">
      <c r="A32" s="211" t="s">
        <v>129</v>
      </c>
      <c r="B32" s="211">
        <v>3551</v>
      </c>
      <c r="C32" s="211" t="s">
        <v>189</v>
      </c>
      <c r="D32" s="211">
        <v>191967870</v>
      </c>
      <c r="E32" s="218">
        <v>1080</v>
      </c>
      <c r="F32" s="211">
        <v>1274</v>
      </c>
      <c r="G32" s="211">
        <v>1004</v>
      </c>
      <c r="H32" s="218" t="s">
        <v>289</v>
      </c>
      <c r="I32" s="211" t="s">
        <v>2213</v>
      </c>
      <c r="J32" s="212" t="s">
        <v>552</v>
      </c>
      <c r="K32" s="211" t="s">
        <v>291</v>
      </c>
      <c r="L32" s="211" t="s">
        <v>572</v>
      </c>
    </row>
    <row r="33" spans="1:12" s="211" customFormat="1" x14ac:dyDescent="0.25">
      <c r="A33" s="211" t="s">
        <v>129</v>
      </c>
      <c r="B33" s="211">
        <v>3551</v>
      </c>
      <c r="C33" s="211" t="s">
        <v>189</v>
      </c>
      <c r="D33" s="211">
        <v>191967902</v>
      </c>
      <c r="E33" s="218">
        <v>1060</v>
      </c>
      <c r="F33" s="211">
        <v>1252</v>
      </c>
      <c r="G33" s="211">
        <v>1004</v>
      </c>
      <c r="H33" s="218" t="s">
        <v>560</v>
      </c>
      <c r="I33" s="211" t="s">
        <v>2214</v>
      </c>
      <c r="J33" s="212" t="s">
        <v>552</v>
      </c>
      <c r="K33" s="211" t="s">
        <v>291</v>
      </c>
      <c r="L33" s="211" t="s">
        <v>573</v>
      </c>
    </row>
    <row r="34" spans="1:12" s="211" customFormat="1" x14ac:dyDescent="0.25">
      <c r="A34" s="211" t="s">
        <v>129</v>
      </c>
      <c r="B34" s="211">
        <v>3551</v>
      </c>
      <c r="C34" s="211" t="s">
        <v>189</v>
      </c>
      <c r="D34" s="211">
        <v>191967929</v>
      </c>
      <c r="E34" s="218">
        <v>1060</v>
      </c>
      <c r="F34" s="211">
        <v>1251</v>
      </c>
      <c r="G34" s="211">
        <v>1004</v>
      </c>
      <c r="H34" s="218" t="s">
        <v>560</v>
      </c>
      <c r="I34" s="211" t="s">
        <v>2215</v>
      </c>
      <c r="J34" s="212" t="s">
        <v>552</v>
      </c>
      <c r="K34" s="211" t="s">
        <v>291</v>
      </c>
      <c r="L34" s="211" t="s">
        <v>573</v>
      </c>
    </row>
    <row r="35" spans="1:12" s="211" customFormat="1" x14ac:dyDescent="0.25">
      <c r="A35" s="211" t="s">
        <v>129</v>
      </c>
      <c r="B35" s="211">
        <v>3551</v>
      </c>
      <c r="C35" s="211" t="s">
        <v>189</v>
      </c>
      <c r="D35" s="211">
        <v>191967941</v>
      </c>
      <c r="E35" s="218">
        <v>1060</v>
      </c>
      <c r="F35" s="211">
        <v>1241</v>
      </c>
      <c r="G35" s="211">
        <v>1004</v>
      </c>
      <c r="H35" s="218" t="s">
        <v>560</v>
      </c>
      <c r="I35" s="211" t="s">
        <v>2216</v>
      </c>
      <c r="J35" s="212" t="s">
        <v>552</v>
      </c>
      <c r="K35" s="211" t="s">
        <v>291</v>
      </c>
      <c r="L35" s="211" t="s">
        <v>573</v>
      </c>
    </row>
    <row r="36" spans="1:12" s="211" customFormat="1" x14ac:dyDescent="0.25">
      <c r="A36" s="211" t="s">
        <v>129</v>
      </c>
      <c r="B36" s="211">
        <v>3551</v>
      </c>
      <c r="C36" s="211" t="s">
        <v>189</v>
      </c>
      <c r="D36" s="211">
        <v>191967942</v>
      </c>
      <c r="E36" s="218">
        <v>1060</v>
      </c>
      <c r="F36" s="211">
        <v>1242</v>
      </c>
      <c r="G36" s="211">
        <v>1004</v>
      </c>
      <c r="H36" s="218" t="s">
        <v>560</v>
      </c>
      <c r="I36" s="211" t="s">
        <v>2217</v>
      </c>
      <c r="J36" s="212" t="s">
        <v>552</v>
      </c>
      <c r="K36" s="211" t="s">
        <v>291</v>
      </c>
      <c r="L36" s="211" t="s">
        <v>573</v>
      </c>
    </row>
    <row r="37" spans="1:12" s="211" customFormat="1" x14ac:dyDescent="0.25">
      <c r="A37" s="211" t="s">
        <v>129</v>
      </c>
      <c r="B37" s="211">
        <v>3551</v>
      </c>
      <c r="C37" s="211" t="s">
        <v>189</v>
      </c>
      <c r="D37" s="211">
        <v>191967949</v>
      </c>
      <c r="E37" s="218">
        <v>1060</v>
      </c>
      <c r="F37" s="211">
        <v>1242</v>
      </c>
      <c r="G37" s="211">
        <v>1004</v>
      </c>
      <c r="H37" s="218" t="s">
        <v>560</v>
      </c>
      <c r="I37" s="211" t="s">
        <v>2218</v>
      </c>
      <c r="J37" s="212" t="s">
        <v>552</v>
      </c>
      <c r="K37" s="211" t="s">
        <v>291</v>
      </c>
      <c r="L37" s="211" t="s">
        <v>573</v>
      </c>
    </row>
    <row r="38" spans="1:12" s="211" customFormat="1" x14ac:dyDescent="0.25">
      <c r="A38" s="211" t="s">
        <v>129</v>
      </c>
      <c r="B38" s="211">
        <v>3551</v>
      </c>
      <c r="C38" s="211" t="s">
        <v>189</v>
      </c>
      <c r="D38" s="211">
        <v>191967974</v>
      </c>
      <c r="E38" s="218">
        <v>1060</v>
      </c>
      <c r="F38" s="211">
        <v>1252</v>
      </c>
      <c r="G38" s="211">
        <v>1004</v>
      </c>
      <c r="H38" s="218" t="s">
        <v>560</v>
      </c>
      <c r="I38" s="211" t="s">
        <v>2219</v>
      </c>
      <c r="J38" s="212" t="s">
        <v>552</v>
      </c>
      <c r="K38" s="211" t="s">
        <v>291</v>
      </c>
      <c r="L38" s="211" t="s">
        <v>573</v>
      </c>
    </row>
    <row r="39" spans="1:12" s="211" customFormat="1" x14ac:dyDescent="0.25">
      <c r="A39" s="211" t="s">
        <v>129</v>
      </c>
      <c r="B39" s="211">
        <v>3561</v>
      </c>
      <c r="C39" s="211" t="s">
        <v>190</v>
      </c>
      <c r="D39" s="211">
        <v>9080322</v>
      </c>
      <c r="E39" s="218">
        <v>1080</v>
      </c>
      <c r="G39" s="211">
        <v>1004</v>
      </c>
      <c r="H39" s="218" t="s">
        <v>289</v>
      </c>
      <c r="I39" s="211" t="s">
        <v>2220</v>
      </c>
      <c r="J39" s="212" t="s">
        <v>552</v>
      </c>
      <c r="K39" s="211" t="s">
        <v>291</v>
      </c>
      <c r="L39" s="211" t="s">
        <v>572</v>
      </c>
    </row>
    <row r="40" spans="1:12" s="211" customFormat="1" x14ac:dyDescent="0.25">
      <c r="A40" s="211" t="s">
        <v>129</v>
      </c>
      <c r="B40" s="211">
        <v>3561</v>
      </c>
      <c r="C40" s="211" t="s">
        <v>190</v>
      </c>
      <c r="D40" s="211">
        <v>190013910</v>
      </c>
      <c r="E40" s="218">
        <v>1080</v>
      </c>
      <c r="F40" s="211">
        <v>1271</v>
      </c>
      <c r="G40" s="211">
        <v>1004</v>
      </c>
      <c r="H40" s="218" t="s">
        <v>289</v>
      </c>
      <c r="I40" s="211" t="s">
        <v>2221</v>
      </c>
      <c r="J40" s="212" t="s">
        <v>552</v>
      </c>
      <c r="K40" s="211" t="s">
        <v>291</v>
      </c>
      <c r="L40" s="211" t="s">
        <v>572</v>
      </c>
    </row>
    <row r="41" spans="1:12" s="211" customFormat="1" x14ac:dyDescent="0.25">
      <c r="A41" s="211" t="s">
        <v>129</v>
      </c>
      <c r="B41" s="211">
        <v>3561</v>
      </c>
      <c r="C41" s="211" t="s">
        <v>190</v>
      </c>
      <c r="D41" s="211">
        <v>190189509</v>
      </c>
      <c r="E41" s="218">
        <v>1080</v>
      </c>
      <c r="F41" s="211">
        <v>1274</v>
      </c>
      <c r="G41" s="211">
        <v>1004</v>
      </c>
      <c r="H41" s="218" t="s">
        <v>289</v>
      </c>
      <c r="I41" s="211" t="s">
        <v>2222</v>
      </c>
      <c r="J41" s="212" t="s">
        <v>552</v>
      </c>
      <c r="K41" s="211" t="s">
        <v>291</v>
      </c>
      <c r="L41" s="211" t="s">
        <v>572</v>
      </c>
    </row>
    <row r="42" spans="1:12" s="211" customFormat="1" x14ac:dyDescent="0.25">
      <c r="A42" s="211" t="s">
        <v>129</v>
      </c>
      <c r="B42" s="211">
        <v>3561</v>
      </c>
      <c r="C42" s="211" t="s">
        <v>190</v>
      </c>
      <c r="D42" s="211">
        <v>190919269</v>
      </c>
      <c r="E42" s="218">
        <v>1080</v>
      </c>
      <c r="F42" s="211">
        <v>1271</v>
      </c>
      <c r="G42" s="211">
        <v>1004</v>
      </c>
      <c r="H42" s="218" t="s">
        <v>289</v>
      </c>
      <c r="I42" s="211" t="s">
        <v>2223</v>
      </c>
      <c r="J42" s="212" t="s">
        <v>552</v>
      </c>
      <c r="K42" s="211" t="s">
        <v>291</v>
      </c>
      <c r="L42" s="211" t="s">
        <v>572</v>
      </c>
    </row>
    <row r="43" spans="1:12" s="211" customFormat="1" x14ac:dyDescent="0.25">
      <c r="A43" s="211" t="s">
        <v>129</v>
      </c>
      <c r="B43" s="211">
        <v>3561</v>
      </c>
      <c r="C43" s="211" t="s">
        <v>190</v>
      </c>
      <c r="D43" s="211">
        <v>191597179</v>
      </c>
      <c r="E43" s="218">
        <v>1080</v>
      </c>
      <c r="G43" s="211">
        <v>1004</v>
      </c>
      <c r="H43" s="218" t="s">
        <v>289</v>
      </c>
      <c r="I43" s="211" t="s">
        <v>2224</v>
      </c>
      <c r="J43" s="212" t="s">
        <v>552</v>
      </c>
      <c r="K43" s="211" t="s">
        <v>291</v>
      </c>
      <c r="L43" s="211" t="s">
        <v>572</v>
      </c>
    </row>
    <row r="44" spans="1:12" s="211" customFormat="1" x14ac:dyDescent="0.25">
      <c r="A44" s="211" t="s">
        <v>129</v>
      </c>
      <c r="B44" s="211">
        <v>3561</v>
      </c>
      <c r="C44" s="211" t="s">
        <v>190</v>
      </c>
      <c r="D44" s="211">
        <v>191607011</v>
      </c>
      <c r="E44" s="218">
        <v>1060</v>
      </c>
      <c r="F44" s="211">
        <v>1242</v>
      </c>
      <c r="G44" s="211">
        <v>1004</v>
      </c>
      <c r="H44" s="218" t="s">
        <v>560</v>
      </c>
      <c r="I44" s="211" t="s">
        <v>2225</v>
      </c>
      <c r="J44" s="212" t="s">
        <v>552</v>
      </c>
      <c r="K44" s="211" t="s">
        <v>291</v>
      </c>
      <c r="L44" s="211" t="s">
        <v>573</v>
      </c>
    </row>
    <row r="45" spans="1:12" s="211" customFormat="1" x14ac:dyDescent="0.25">
      <c r="A45" s="211" t="s">
        <v>129</v>
      </c>
      <c r="B45" s="211">
        <v>3561</v>
      </c>
      <c r="C45" s="211" t="s">
        <v>190</v>
      </c>
      <c r="D45" s="211">
        <v>191655692</v>
      </c>
      <c r="E45" s="218">
        <v>1060</v>
      </c>
      <c r="F45" s="211">
        <v>1274</v>
      </c>
      <c r="G45" s="211">
        <v>1004</v>
      </c>
      <c r="H45" s="218" t="s">
        <v>560</v>
      </c>
      <c r="I45" s="211" t="s">
        <v>2226</v>
      </c>
      <c r="J45" s="212" t="s">
        <v>552</v>
      </c>
      <c r="K45" s="211" t="s">
        <v>291</v>
      </c>
      <c r="L45" s="211" t="s">
        <v>573</v>
      </c>
    </row>
    <row r="46" spans="1:12" s="211" customFormat="1" x14ac:dyDescent="0.25">
      <c r="A46" s="211" t="s">
        <v>129</v>
      </c>
      <c r="B46" s="211">
        <v>3561</v>
      </c>
      <c r="C46" s="211" t="s">
        <v>190</v>
      </c>
      <c r="D46" s="211">
        <v>191741451</v>
      </c>
      <c r="E46" s="218">
        <v>1060</v>
      </c>
      <c r="F46" s="211">
        <v>1242</v>
      </c>
      <c r="G46" s="211">
        <v>1004</v>
      </c>
      <c r="H46" s="218" t="s">
        <v>560</v>
      </c>
      <c r="I46" s="211" t="s">
        <v>2227</v>
      </c>
      <c r="J46" s="212" t="s">
        <v>552</v>
      </c>
      <c r="K46" s="211" t="s">
        <v>291</v>
      </c>
      <c r="L46" s="211" t="s">
        <v>573</v>
      </c>
    </row>
    <row r="47" spans="1:12" s="211" customFormat="1" x14ac:dyDescent="0.25">
      <c r="A47" s="211" t="s">
        <v>129</v>
      </c>
      <c r="B47" s="211">
        <v>3561</v>
      </c>
      <c r="C47" s="211" t="s">
        <v>190</v>
      </c>
      <c r="D47" s="211">
        <v>191742710</v>
      </c>
      <c r="E47" s="218">
        <v>1060</v>
      </c>
      <c r="F47" s="211">
        <v>1252</v>
      </c>
      <c r="G47" s="211">
        <v>1004</v>
      </c>
      <c r="H47" s="218" t="s">
        <v>560</v>
      </c>
      <c r="I47" s="211" t="s">
        <v>2228</v>
      </c>
      <c r="J47" s="212" t="s">
        <v>552</v>
      </c>
      <c r="K47" s="211" t="s">
        <v>291</v>
      </c>
      <c r="L47" s="211" t="s">
        <v>573</v>
      </c>
    </row>
    <row r="48" spans="1:12" s="211" customFormat="1" x14ac:dyDescent="0.25">
      <c r="A48" s="211" t="s">
        <v>129</v>
      </c>
      <c r="B48" s="211">
        <v>3561</v>
      </c>
      <c r="C48" s="211" t="s">
        <v>190</v>
      </c>
      <c r="D48" s="211">
        <v>191894400</v>
      </c>
      <c r="E48" s="218">
        <v>1060</v>
      </c>
      <c r="F48" s="211">
        <v>1242</v>
      </c>
      <c r="G48" s="211">
        <v>1004</v>
      </c>
      <c r="H48" s="218" t="s">
        <v>560</v>
      </c>
      <c r="I48" s="211" t="s">
        <v>2229</v>
      </c>
      <c r="J48" s="212" t="s">
        <v>552</v>
      </c>
      <c r="K48" s="211" t="s">
        <v>291</v>
      </c>
      <c r="L48" s="211" t="s">
        <v>573</v>
      </c>
    </row>
    <row r="49" spans="1:12" s="211" customFormat="1" x14ac:dyDescent="0.25">
      <c r="A49" s="211" t="s">
        <v>129</v>
      </c>
      <c r="B49" s="211">
        <v>3561</v>
      </c>
      <c r="C49" s="211" t="s">
        <v>190</v>
      </c>
      <c r="D49" s="211">
        <v>191898037</v>
      </c>
      <c r="E49" s="218">
        <v>1060</v>
      </c>
      <c r="F49" s="211">
        <v>1242</v>
      </c>
      <c r="G49" s="211">
        <v>1004</v>
      </c>
      <c r="H49" s="218" t="s">
        <v>560</v>
      </c>
      <c r="I49" s="211" t="s">
        <v>2230</v>
      </c>
      <c r="J49" s="212" t="s">
        <v>552</v>
      </c>
      <c r="K49" s="211" t="s">
        <v>291</v>
      </c>
      <c r="L49" s="211" t="s">
        <v>573</v>
      </c>
    </row>
    <row r="50" spans="1:12" s="211" customFormat="1" x14ac:dyDescent="0.25">
      <c r="A50" s="211" t="s">
        <v>129</v>
      </c>
      <c r="B50" s="211">
        <v>3561</v>
      </c>
      <c r="C50" s="211" t="s">
        <v>190</v>
      </c>
      <c r="D50" s="211">
        <v>191898317</v>
      </c>
      <c r="E50" s="218">
        <v>1060</v>
      </c>
      <c r="F50" s="211">
        <v>1252</v>
      </c>
      <c r="G50" s="211">
        <v>1004</v>
      </c>
      <c r="H50" s="218" t="s">
        <v>560</v>
      </c>
      <c r="I50" s="211" t="s">
        <v>2231</v>
      </c>
      <c r="J50" s="212" t="s">
        <v>552</v>
      </c>
      <c r="K50" s="211" t="s">
        <v>291</v>
      </c>
      <c r="L50" s="211" t="s">
        <v>573</v>
      </c>
    </row>
    <row r="51" spans="1:12" s="211" customFormat="1" x14ac:dyDescent="0.25">
      <c r="A51" s="211" t="s">
        <v>129</v>
      </c>
      <c r="B51" s="211">
        <v>3561</v>
      </c>
      <c r="C51" s="211" t="s">
        <v>190</v>
      </c>
      <c r="D51" s="211">
        <v>191898360</v>
      </c>
      <c r="E51" s="218">
        <v>1060</v>
      </c>
      <c r="F51" s="211">
        <v>1242</v>
      </c>
      <c r="G51" s="211">
        <v>1004</v>
      </c>
      <c r="H51" s="218" t="s">
        <v>560</v>
      </c>
      <c r="I51" s="211" t="s">
        <v>2232</v>
      </c>
      <c r="J51" s="212" t="s">
        <v>552</v>
      </c>
      <c r="K51" s="211" t="s">
        <v>291</v>
      </c>
      <c r="L51" s="211" t="s">
        <v>573</v>
      </c>
    </row>
    <row r="52" spans="1:12" s="211" customFormat="1" x14ac:dyDescent="0.25">
      <c r="A52" s="211" t="s">
        <v>129</v>
      </c>
      <c r="B52" s="211">
        <v>3561</v>
      </c>
      <c r="C52" s="211" t="s">
        <v>190</v>
      </c>
      <c r="D52" s="211">
        <v>191998694</v>
      </c>
      <c r="E52" s="218">
        <v>1060</v>
      </c>
      <c r="F52" s="211">
        <v>1274</v>
      </c>
      <c r="G52" s="211">
        <v>1004</v>
      </c>
      <c r="H52" s="218" t="s">
        <v>560</v>
      </c>
      <c r="I52" s="211" t="s">
        <v>2233</v>
      </c>
      <c r="J52" s="212" t="s">
        <v>552</v>
      </c>
      <c r="K52" s="211" t="s">
        <v>291</v>
      </c>
      <c r="L52" s="211" t="s">
        <v>573</v>
      </c>
    </row>
    <row r="53" spans="1:12" s="211" customFormat="1" x14ac:dyDescent="0.25">
      <c r="A53" s="211" t="s">
        <v>129</v>
      </c>
      <c r="B53" s="211">
        <v>3561</v>
      </c>
      <c r="C53" s="211" t="s">
        <v>190</v>
      </c>
      <c r="D53" s="211">
        <v>192001940</v>
      </c>
      <c r="E53" s="218">
        <v>1060</v>
      </c>
      <c r="F53" s="211">
        <v>1274</v>
      </c>
      <c r="G53" s="211">
        <v>1004</v>
      </c>
      <c r="H53" s="218" t="s">
        <v>560</v>
      </c>
      <c r="I53" s="211" t="s">
        <v>2234</v>
      </c>
      <c r="J53" s="212" t="s">
        <v>552</v>
      </c>
      <c r="K53" s="211" t="s">
        <v>291</v>
      </c>
      <c r="L53" s="211" t="s">
        <v>573</v>
      </c>
    </row>
    <row r="54" spans="1:12" s="211" customFormat="1" x14ac:dyDescent="0.25">
      <c r="A54" s="211" t="s">
        <v>129</v>
      </c>
      <c r="B54" s="211">
        <v>3561</v>
      </c>
      <c r="C54" s="211" t="s">
        <v>190</v>
      </c>
      <c r="D54" s="211">
        <v>192004247</v>
      </c>
      <c r="E54" s="218">
        <v>1060</v>
      </c>
      <c r="F54" s="211">
        <v>1271</v>
      </c>
      <c r="G54" s="211">
        <v>1004</v>
      </c>
      <c r="H54" s="218" t="s">
        <v>560</v>
      </c>
      <c r="I54" s="211" t="s">
        <v>2235</v>
      </c>
      <c r="J54" s="212" t="s">
        <v>552</v>
      </c>
      <c r="K54" s="211" t="s">
        <v>291</v>
      </c>
      <c r="L54" s="211" t="s">
        <v>573</v>
      </c>
    </row>
    <row r="55" spans="1:12" s="211" customFormat="1" x14ac:dyDescent="0.25">
      <c r="A55" s="211" t="s">
        <v>129</v>
      </c>
      <c r="B55" s="211">
        <v>3561</v>
      </c>
      <c r="C55" s="211" t="s">
        <v>190</v>
      </c>
      <c r="D55" s="211">
        <v>192004251</v>
      </c>
      <c r="E55" s="218">
        <v>1060</v>
      </c>
      <c r="F55" s="211">
        <v>1274</v>
      </c>
      <c r="G55" s="211">
        <v>1004</v>
      </c>
      <c r="H55" s="218" t="s">
        <v>560</v>
      </c>
      <c r="I55" s="211" t="s">
        <v>2236</v>
      </c>
      <c r="J55" s="212" t="s">
        <v>552</v>
      </c>
      <c r="K55" s="211" t="s">
        <v>291</v>
      </c>
      <c r="L55" s="211" t="s">
        <v>573</v>
      </c>
    </row>
    <row r="56" spans="1:12" s="211" customFormat="1" x14ac:dyDescent="0.25">
      <c r="A56" s="211" t="s">
        <v>129</v>
      </c>
      <c r="B56" s="211">
        <v>3561</v>
      </c>
      <c r="C56" s="211" t="s">
        <v>190</v>
      </c>
      <c r="D56" s="211">
        <v>192017806</v>
      </c>
      <c r="E56" s="218">
        <v>1060</v>
      </c>
      <c r="F56" s="211">
        <v>1242</v>
      </c>
      <c r="G56" s="211">
        <v>1004</v>
      </c>
      <c r="H56" s="218" t="s">
        <v>560</v>
      </c>
      <c r="I56" s="211" t="s">
        <v>2237</v>
      </c>
      <c r="J56" s="212" t="s">
        <v>552</v>
      </c>
      <c r="K56" s="211" t="s">
        <v>291</v>
      </c>
      <c r="L56" s="211" t="s">
        <v>573</v>
      </c>
    </row>
    <row r="57" spans="1:12" s="211" customFormat="1" x14ac:dyDescent="0.25">
      <c r="A57" s="211" t="s">
        <v>129</v>
      </c>
      <c r="B57" s="211">
        <v>3561</v>
      </c>
      <c r="C57" s="211" t="s">
        <v>190</v>
      </c>
      <c r="D57" s="211">
        <v>192018388</v>
      </c>
      <c r="E57" s="218">
        <v>1080</v>
      </c>
      <c r="G57" s="211">
        <v>1004</v>
      </c>
      <c r="H57" s="218" t="s">
        <v>289</v>
      </c>
      <c r="I57" s="211" t="s">
        <v>2238</v>
      </c>
      <c r="J57" s="212" t="s">
        <v>552</v>
      </c>
      <c r="K57" s="211" t="s">
        <v>291</v>
      </c>
      <c r="L57" s="211" t="s">
        <v>1150</v>
      </c>
    </row>
    <row r="58" spans="1:12" s="211" customFormat="1" x14ac:dyDescent="0.25">
      <c r="A58" s="211" t="s">
        <v>129</v>
      </c>
      <c r="B58" s="211">
        <v>3561</v>
      </c>
      <c r="C58" s="211" t="s">
        <v>190</v>
      </c>
      <c r="D58" s="211">
        <v>192020146</v>
      </c>
      <c r="E58" s="218">
        <v>1060</v>
      </c>
      <c r="F58" s="211">
        <v>1242</v>
      </c>
      <c r="G58" s="211">
        <v>1004</v>
      </c>
      <c r="H58" s="218" t="s">
        <v>560</v>
      </c>
      <c r="I58" s="211" t="s">
        <v>2239</v>
      </c>
      <c r="J58" s="212" t="s">
        <v>552</v>
      </c>
      <c r="K58" s="211" t="s">
        <v>291</v>
      </c>
      <c r="L58" s="211" t="s">
        <v>573</v>
      </c>
    </row>
    <row r="59" spans="1:12" s="211" customFormat="1" x14ac:dyDescent="0.25">
      <c r="A59" s="211" t="s">
        <v>129</v>
      </c>
      <c r="B59" s="211">
        <v>3561</v>
      </c>
      <c r="C59" s="211" t="s">
        <v>190</v>
      </c>
      <c r="D59" s="211">
        <v>192020149</v>
      </c>
      <c r="E59" s="218">
        <v>1080</v>
      </c>
      <c r="G59" s="211">
        <v>1004</v>
      </c>
      <c r="H59" s="218" t="s">
        <v>289</v>
      </c>
      <c r="I59" s="211" t="s">
        <v>2240</v>
      </c>
      <c r="J59" s="212" t="s">
        <v>552</v>
      </c>
      <c r="K59" s="211" t="s">
        <v>291</v>
      </c>
      <c r="L59" s="211" t="s">
        <v>572</v>
      </c>
    </row>
    <row r="60" spans="1:12" s="211" customFormat="1" x14ac:dyDescent="0.25">
      <c r="A60" s="211" t="s">
        <v>129</v>
      </c>
      <c r="B60" s="211">
        <v>3561</v>
      </c>
      <c r="C60" s="211" t="s">
        <v>190</v>
      </c>
      <c r="D60" s="211">
        <v>192022038</v>
      </c>
      <c r="E60" s="218">
        <v>1060</v>
      </c>
      <c r="F60" s="211">
        <v>1274</v>
      </c>
      <c r="G60" s="211">
        <v>1004</v>
      </c>
      <c r="H60" s="218" t="s">
        <v>560</v>
      </c>
      <c r="I60" s="211" t="s">
        <v>2241</v>
      </c>
      <c r="J60" s="212" t="s">
        <v>552</v>
      </c>
      <c r="K60" s="211" t="s">
        <v>291</v>
      </c>
      <c r="L60" s="211" t="s">
        <v>573</v>
      </c>
    </row>
    <row r="61" spans="1:12" s="211" customFormat="1" x14ac:dyDescent="0.25">
      <c r="A61" s="211" t="s">
        <v>129</v>
      </c>
      <c r="B61" s="211">
        <v>3561</v>
      </c>
      <c r="C61" s="211" t="s">
        <v>190</v>
      </c>
      <c r="D61" s="211">
        <v>192024424</v>
      </c>
      <c r="E61" s="218">
        <v>1080</v>
      </c>
      <c r="F61" s="211">
        <v>1274</v>
      </c>
      <c r="G61" s="211">
        <v>1004</v>
      </c>
      <c r="H61" s="218" t="s">
        <v>289</v>
      </c>
      <c r="I61" s="211" t="s">
        <v>2242</v>
      </c>
      <c r="J61" s="212" t="s">
        <v>552</v>
      </c>
      <c r="K61" s="211" t="s">
        <v>291</v>
      </c>
      <c r="L61" s="211" t="s">
        <v>572</v>
      </c>
    </row>
    <row r="62" spans="1:12" s="211" customFormat="1" x14ac:dyDescent="0.25">
      <c r="A62" s="211" t="s">
        <v>129</v>
      </c>
      <c r="B62" s="211">
        <v>3561</v>
      </c>
      <c r="C62" s="211" t="s">
        <v>190</v>
      </c>
      <c r="D62" s="211">
        <v>192024426</v>
      </c>
      <c r="E62" s="218">
        <v>1080</v>
      </c>
      <c r="G62" s="211">
        <v>1004</v>
      </c>
      <c r="H62" s="218" t="s">
        <v>289</v>
      </c>
      <c r="I62" s="211" t="s">
        <v>2243</v>
      </c>
      <c r="J62" s="212" t="s">
        <v>552</v>
      </c>
      <c r="K62" s="211" t="s">
        <v>291</v>
      </c>
      <c r="L62" s="211" t="s">
        <v>572</v>
      </c>
    </row>
    <row r="63" spans="1:12" s="211" customFormat="1" x14ac:dyDescent="0.25">
      <c r="A63" s="211" t="s">
        <v>129</v>
      </c>
      <c r="B63" s="211">
        <v>3561</v>
      </c>
      <c r="C63" s="211" t="s">
        <v>190</v>
      </c>
      <c r="D63" s="211">
        <v>192025372</v>
      </c>
      <c r="E63" s="218">
        <v>1080</v>
      </c>
      <c r="F63" s="211">
        <v>1252</v>
      </c>
      <c r="G63" s="211">
        <v>1004</v>
      </c>
      <c r="H63" s="218" t="s">
        <v>289</v>
      </c>
      <c r="I63" s="211" t="s">
        <v>2244</v>
      </c>
      <c r="J63" s="212" t="s">
        <v>552</v>
      </c>
      <c r="K63" s="211" t="s">
        <v>291</v>
      </c>
      <c r="L63" s="211" t="s">
        <v>572</v>
      </c>
    </row>
    <row r="64" spans="1:12" s="211" customFormat="1" x14ac:dyDescent="0.25">
      <c r="A64" s="211" t="s">
        <v>129</v>
      </c>
      <c r="B64" s="211">
        <v>3561</v>
      </c>
      <c r="C64" s="211" t="s">
        <v>190</v>
      </c>
      <c r="D64" s="211">
        <v>192025549</v>
      </c>
      <c r="E64" s="218">
        <v>1060</v>
      </c>
      <c r="F64" s="211">
        <v>1251</v>
      </c>
      <c r="G64" s="211">
        <v>1004</v>
      </c>
      <c r="H64" s="218" t="s">
        <v>560</v>
      </c>
      <c r="I64" s="211" t="s">
        <v>2245</v>
      </c>
      <c r="J64" s="212" t="s">
        <v>552</v>
      </c>
      <c r="K64" s="211" t="s">
        <v>291</v>
      </c>
      <c r="L64" s="211" t="s">
        <v>573</v>
      </c>
    </row>
    <row r="65" spans="1:12" s="211" customFormat="1" x14ac:dyDescent="0.25">
      <c r="A65" s="211" t="s">
        <v>129</v>
      </c>
      <c r="B65" s="211">
        <v>3561</v>
      </c>
      <c r="C65" s="211" t="s">
        <v>190</v>
      </c>
      <c r="D65" s="211">
        <v>192025551</v>
      </c>
      <c r="E65" s="218">
        <v>1060</v>
      </c>
      <c r="F65" s="211">
        <v>1251</v>
      </c>
      <c r="G65" s="211">
        <v>1004</v>
      </c>
      <c r="H65" s="218" t="s">
        <v>560</v>
      </c>
      <c r="I65" s="211" t="s">
        <v>2246</v>
      </c>
      <c r="J65" s="212" t="s">
        <v>552</v>
      </c>
      <c r="K65" s="211" t="s">
        <v>291</v>
      </c>
      <c r="L65" s="211" t="s">
        <v>573</v>
      </c>
    </row>
    <row r="66" spans="1:12" s="211" customFormat="1" x14ac:dyDescent="0.25">
      <c r="A66" s="211" t="s">
        <v>129</v>
      </c>
      <c r="B66" s="211">
        <v>3561</v>
      </c>
      <c r="C66" s="211" t="s">
        <v>190</v>
      </c>
      <c r="D66" s="211">
        <v>192028044</v>
      </c>
      <c r="E66" s="218">
        <v>1080</v>
      </c>
      <c r="G66" s="211">
        <v>1004</v>
      </c>
      <c r="H66" s="218" t="s">
        <v>289</v>
      </c>
      <c r="I66" s="211" t="s">
        <v>2247</v>
      </c>
      <c r="J66" s="212" t="s">
        <v>552</v>
      </c>
      <c r="K66" s="211" t="s">
        <v>291</v>
      </c>
      <c r="L66" s="211" t="s">
        <v>572</v>
      </c>
    </row>
    <row r="67" spans="1:12" s="211" customFormat="1" x14ac:dyDescent="0.25">
      <c r="A67" s="211" t="s">
        <v>129</v>
      </c>
      <c r="B67" s="211">
        <v>3561</v>
      </c>
      <c r="C67" s="211" t="s">
        <v>190</v>
      </c>
      <c r="D67" s="211">
        <v>192028829</v>
      </c>
      <c r="E67" s="218">
        <v>1080</v>
      </c>
      <c r="G67" s="211">
        <v>1004</v>
      </c>
      <c r="H67" s="218" t="s">
        <v>289</v>
      </c>
      <c r="I67" s="211" t="s">
        <v>2248</v>
      </c>
      <c r="J67" s="212" t="s">
        <v>552</v>
      </c>
      <c r="K67" s="211" t="s">
        <v>291</v>
      </c>
      <c r="L67" s="211" t="s">
        <v>572</v>
      </c>
    </row>
    <row r="68" spans="1:12" s="211" customFormat="1" x14ac:dyDescent="0.25">
      <c r="A68" s="211" t="s">
        <v>129</v>
      </c>
      <c r="B68" s="211">
        <v>3561</v>
      </c>
      <c r="C68" s="211" t="s">
        <v>190</v>
      </c>
      <c r="D68" s="211">
        <v>192028840</v>
      </c>
      <c r="E68" s="218">
        <v>1060</v>
      </c>
      <c r="F68" s="211">
        <v>1274</v>
      </c>
      <c r="G68" s="211">
        <v>1004</v>
      </c>
      <c r="H68" s="218" t="s">
        <v>560</v>
      </c>
      <c r="I68" s="211" t="s">
        <v>2249</v>
      </c>
      <c r="J68" s="212" t="s">
        <v>552</v>
      </c>
      <c r="K68" s="211" t="s">
        <v>291</v>
      </c>
      <c r="L68" s="211" t="s">
        <v>573</v>
      </c>
    </row>
    <row r="69" spans="1:12" s="211" customFormat="1" x14ac:dyDescent="0.25">
      <c r="A69" s="211" t="s">
        <v>129</v>
      </c>
      <c r="B69" s="211">
        <v>3561</v>
      </c>
      <c r="C69" s="211" t="s">
        <v>190</v>
      </c>
      <c r="D69" s="211">
        <v>192029586</v>
      </c>
      <c r="E69" s="218">
        <v>1080</v>
      </c>
      <c r="G69" s="211">
        <v>1004</v>
      </c>
      <c r="H69" s="218" t="s">
        <v>289</v>
      </c>
      <c r="I69" s="211" t="s">
        <v>2250</v>
      </c>
      <c r="J69" s="212" t="s">
        <v>552</v>
      </c>
      <c r="K69" s="211" t="s">
        <v>291</v>
      </c>
      <c r="L69" s="211" t="s">
        <v>572</v>
      </c>
    </row>
    <row r="70" spans="1:12" s="211" customFormat="1" x14ac:dyDescent="0.25">
      <c r="A70" s="211" t="s">
        <v>129</v>
      </c>
      <c r="B70" s="211">
        <v>3561</v>
      </c>
      <c r="C70" s="211" t="s">
        <v>190</v>
      </c>
      <c r="D70" s="211">
        <v>192041545</v>
      </c>
      <c r="E70" s="218">
        <v>1080</v>
      </c>
      <c r="F70" s="211">
        <v>1242</v>
      </c>
      <c r="G70" s="211">
        <v>1004</v>
      </c>
      <c r="H70" s="218" t="s">
        <v>289</v>
      </c>
      <c r="I70" s="211" t="s">
        <v>2251</v>
      </c>
      <c r="J70" s="212" t="s">
        <v>552</v>
      </c>
      <c r="K70" s="211" t="s">
        <v>291</v>
      </c>
      <c r="L70" s="211" t="s">
        <v>572</v>
      </c>
    </row>
    <row r="71" spans="1:12" s="211" customFormat="1" x14ac:dyDescent="0.25">
      <c r="A71" s="211" t="s">
        <v>129</v>
      </c>
      <c r="B71" s="211">
        <v>3575</v>
      </c>
      <c r="C71" s="211" t="s">
        <v>192</v>
      </c>
      <c r="D71" s="211">
        <v>191952728</v>
      </c>
      <c r="E71" s="218">
        <v>1060</v>
      </c>
      <c r="F71" s="211">
        <v>1242</v>
      </c>
      <c r="G71" s="211">
        <v>1004</v>
      </c>
      <c r="H71" s="218" t="s">
        <v>560</v>
      </c>
      <c r="I71" s="211" t="s">
        <v>2252</v>
      </c>
      <c r="J71" s="212" t="s">
        <v>552</v>
      </c>
      <c r="K71" s="211" t="s">
        <v>291</v>
      </c>
      <c r="L71" s="211" t="s">
        <v>573</v>
      </c>
    </row>
    <row r="72" spans="1:12" s="211" customFormat="1" x14ac:dyDescent="0.25">
      <c r="A72" s="211" t="s">
        <v>129</v>
      </c>
      <c r="B72" s="211">
        <v>3575</v>
      </c>
      <c r="C72" s="211" t="s">
        <v>192</v>
      </c>
      <c r="D72" s="211">
        <v>191979525</v>
      </c>
      <c r="E72" s="218">
        <v>1060</v>
      </c>
      <c r="G72" s="211">
        <v>1004</v>
      </c>
      <c r="H72" s="218" t="s">
        <v>560</v>
      </c>
      <c r="I72" s="211" t="s">
        <v>2253</v>
      </c>
      <c r="J72" s="212" t="s">
        <v>552</v>
      </c>
      <c r="K72" s="211" t="s">
        <v>291</v>
      </c>
      <c r="L72" s="211" t="s">
        <v>573</v>
      </c>
    </row>
    <row r="73" spans="1:12" s="211" customFormat="1" x14ac:dyDescent="0.25">
      <c r="A73" s="211" t="s">
        <v>129</v>
      </c>
      <c r="B73" s="211">
        <v>3575</v>
      </c>
      <c r="C73" s="211" t="s">
        <v>192</v>
      </c>
      <c r="D73" s="211">
        <v>504132975</v>
      </c>
      <c r="E73" s="218">
        <v>1080</v>
      </c>
      <c r="F73" s="211">
        <v>1242</v>
      </c>
      <c r="G73" s="211">
        <v>1004</v>
      </c>
      <c r="H73" s="218" t="s">
        <v>289</v>
      </c>
      <c r="I73" s="211" t="s">
        <v>2254</v>
      </c>
      <c r="J73" s="212" t="s">
        <v>552</v>
      </c>
      <c r="K73" s="211" t="s">
        <v>291</v>
      </c>
      <c r="L73" s="211" t="s">
        <v>572</v>
      </c>
    </row>
    <row r="74" spans="1:12" s="211" customFormat="1" x14ac:dyDescent="0.25">
      <c r="A74" s="211" t="s">
        <v>129</v>
      </c>
      <c r="B74" s="211">
        <v>3603</v>
      </c>
      <c r="C74" s="211" t="s">
        <v>195</v>
      </c>
      <c r="D74" s="211">
        <v>192014837</v>
      </c>
      <c r="E74" s="218">
        <v>1080</v>
      </c>
      <c r="F74" s="211">
        <v>1211</v>
      </c>
      <c r="G74" s="211">
        <v>1004</v>
      </c>
      <c r="H74" s="218" t="s">
        <v>289</v>
      </c>
      <c r="I74" s="211" t="s">
        <v>2255</v>
      </c>
      <c r="J74" s="212" t="s">
        <v>552</v>
      </c>
      <c r="K74" s="211" t="s">
        <v>291</v>
      </c>
      <c r="L74" s="211" t="s">
        <v>572</v>
      </c>
    </row>
    <row r="75" spans="1:12" s="211" customFormat="1" x14ac:dyDescent="0.25">
      <c r="A75" s="211" t="s">
        <v>129</v>
      </c>
      <c r="B75" s="211">
        <v>3603</v>
      </c>
      <c r="C75" s="211" t="s">
        <v>195</v>
      </c>
      <c r="D75" s="211">
        <v>192014839</v>
      </c>
      <c r="E75" s="218">
        <v>1080</v>
      </c>
      <c r="F75" s="211">
        <v>1242</v>
      </c>
      <c r="G75" s="211">
        <v>1004</v>
      </c>
      <c r="H75" s="218" t="s">
        <v>289</v>
      </c>
      <c r="I75" s="211" t="s">
        <v>2256</v>
      </c>
      <c r="J75" s="212" t="s">
        <v>552</v>
      </c>
      <c r="K75" s="211" t="s">
        <v>291</v>
      </c>
      <c r="L75" s="211" t="s">
        <v>572</v>
      </c>
    </row>
    <row r="76" spans="1:12" s="211" customFormat="1" x14ac:dyDescent="0.25">
      <c r="A76" s="211" t="s">
        <v>129</v>
      </c>
      <c r="B76" s="211">
        <v>3618</v>
      </c>
      <c r="C76" s="211" t="s">
        <v>196</v>
      </c>
      <c r="D76" s="211">
        <v>191228272</v>
      </c>
      <c r="E76" s="218">
        <v>1080</v>
      </c>
      <c r="F76" s="211">
        <v>1242</v>
      </c>
      <c r="G76" s="211">
        <v>1004</v>
      </c>
      <c r="H76" s="218" t="s">
        <v>289</v>
      </c>
      <c r="I76" s="211" t="s">
        <v>2257</v>
      </c>
      <c r="J76" s="212" t="s">
        <v>552</v>
      </c>
      <c r="K76" s="211" t="s">
        <v>291</v>
      </c>
      <c r="L76" s="211" t="s">
        <v>572</v>
      </c>
    </row>
    <row r="77" spans="1:12" s="211" customFormat="1" x14ac:dyDescent="0.25">
      <c r="A77" s="211" t="s">
        <v>129</v>
      </c>
      <c r="B77" s="211">
        <v>3618</v>
      </c>
      <c r="C77" s="211" t="s">
        <v>196</v>
      </c>
      <c r="D77" s="211">
        <v>191744852</v>
      </c>
      <c r="E77" s="218">
        <v>1060</v>
      </c>
      <c r="F77" s="211">
        <v>1252</v>
      </c>
      <c r="G77" s="211">
        <v>1004</v>
      </c>
      <c r="H77" s="218" t="s">
        <v>560</v>
      </c>
      <c r="I77" s="211" t="s">
        <v>2258</v>
      </c>
      <c r="J77" s="212" t="s">
        <v>552</v>
      </c>
      <c r="K77" s="211" t="s">
        <v>291</v>
      </c>
      <c r="L77" s="211" t="s">
        <v>573</v>
      </c>
    </row>
    <row r="78" spans="1:12" s="211" customFormat="1" x14ac:dyDescent="0.25">
      <c r="A78" s="211" t="s">
        <v>129</v>
      </c>
      <c r="B78" s="211">
        <v>3618</v>
      </c>
      <c r="C78" s="211" t="s">
        <v>196</v>
      </c>
      <c r="D78" s="211">
        <v>191745011</v>
      </c>
      <c r="E78" s="218">
        <v>1060</v>
      </c>
      <c r="F78" s="211">
        <v>1274</v>
      </c>
      <c r="G78" s="211">
        <v>1004</v>
      </c>
      <c r="H78" s="218" t="s">
        <v>560</v>
      </c>
      <c r="I78" s="211" t="s">
        <v>2259</v>
      </c>
      <c r="J78" s="212" t="s">
        <v>552</v>
      </c>
      <c r="K78" s="211" t="s">
        <v>291</v>
      </c>
      <c r="L78" s="211" t="s">
        <v>573</v>
      </c>
    </row>
    <row r="79" spans="1:12" s="211" customFormat="1" x14ac:dyDescent="0.25">
      <c r="A79" s="211" t="s">
        <v>129</v>
      </c>
      <c r="B79" s="211">
        <v>3618</v>
      </c>
      <c r="C79" s="211" t="s">
        <v>196</v>
      </c>
      <c r="D79" s="211">
        <v>191745021</v>
      </c>
      <c r="E79" s="218">
        <v>1060</v>
      </c>
      <c r="F79" s="211">
        <v>1274</v>
      </c>
      <c r="G79" s="211">
        <v>1004</v>
      </c>
      <c r="H79" s="218" t="s">
        <v>560</v>
      </c>
      <c r="I79" s="211" t="s">
        <v>2260</v>
      </c>
      <c r="J79" s="212" t="s">
        <v>552</v>
      </c>
      <c r="K79" s="211" t="s">
        <v>291</v>
      </c>
      <c r="L79" s="211" t="s">
        <v>573</v>
      </c>
    </row>
    <row r="80" spans="1:12" s="211" customFormat="1" x14ac:dyDescent="0.25">
      <c r="A80" s="211" t="s">
        <v>129</v>
      </c>
      <c r="B80" s="211">
        <v>3618</v>
      </c>
      <c r="C80" s="211" t="s">
        <v>196</v>
      </c>
      <c r="D80" s="211">
        <v>191773194</v>
      </c>
      <c r="E80" s="218">
        <v>1060</v>
      </c>
      <c r="F80" s="211">
        <v>1271</v>
      </c>
      <c r="G80" s="211">
        <v>1004</v>
      </c>
      <c r="H80" s="218" t="s">
        <v>560</v>
      </c>
      <c r="I80" s="211" t="s">
        <v>2261</v>
      </c>
      <c r="J80" s="212" t="s">
        <v>552</v>
      </c>
      <c r="K80" s="211" t="s">
        <v>291</v>
      </c>
      <c r="L80" s="211" t="s">
        <v>573</v>
      </c>
    </row>
    <row r="81" spans="1:12" s="211" customFormat="1" x14ac:dyDescent="0.25">
      <c r="A81" s="211" t="s">
        <v>129</v>
      </c>
      <c r="B81" s="211">
        <v>3618</v>
      </c>
      <c r="C81" s="211" t="s">
        <v>196</v>
      </c>
      <c r="D81" s="211">
        <v>191773476</v>
      </c>
      <c r="E81" s="218">
        <v>1060</v>
      </c>
      <c r="F81" s="211">
        <v>1242</v>
      </c>
      <c r="G81" s="211">
        <v>1004</v>
      </c>
      <c r="H81" s="218" t="s">
        <v>560</v>
      </c>
      <c r="I81" s="211" t="s">
        <v>2262</v>
      </c>
      <c r="J81" s="212" t="s">
        <v>552</v>
      </c>
      <c r="K81" s="211" t="s">
        <v>291</v>
      </c>
      <c r="L81" s="211" t="s">
        <v>573</v>
      </c>
    </row>
    <row r="82" spans="1:12" s="211" customFormat="1" x14ac:dyDescent="0.25">
      <c r="A82" s="211" t="s">
        <v>129</v>
      </c>
      <c r="B82" s="211">
        <v>3618</v>
      </c>
      <c r="C82" s="211" t="s">
        <v>196</v>
      </c>
      <c r="D82" s="211">
        <v>191887060</v>
      </c>
      <c r="E82" s="218">
        <v>1060</v>
      </c>
      <c r="F82" s="211">
        <v>1241</v>
      </c>
      <c r="G82" s="211">
        <v>1004</v>
      </c>
      <c r="H82" s="218" t="s">
        <v>560</v>
      </c>
      <c r="I82" s="211" t="s">
        <v>2263</v>
      </c>
      <c r="J82" s="212" t="s">
        <v>552</v>
      </c>
      <c r="K82" s="211" t="s">
        <v>291</v>
      </c>
      <c r="L82" s="211" t="s">
        <v>573</v>
      </c>
    </row>
    <row r="83" spans="1:12" s="211" customFormat="1" x14ac:dyDescent="0.25">
      <c r="A83" s="211" t="s">
        <v>129</v>
      </c>
      <c r="B83" s="211">
        <v>3618</v>
      </c>
      <c r="C83" s="211" t="s">
        <v>196</v>
      </c>
      <c r="D83" s="211">
        <v>191948884</v>
      </c>
      <c r="E83" s="218">
        <v>1060</v>
      </c>
      <c r="F83" s="211">
        <v>1252</v>
      </c>
      <c r="G83" s="211">
        <v>1004</v>
      </c>
      <c r="H83" s="218" t="s">
        <v>560</v>
      </c>
      <c r="I83" s="211" t="s">
        <v>2264</v>
      </c>
      <c r="J83" s="212" t="s">
        <v>552</v>
      </c>
      <c r="K83" s="211" t="s">
        <v>291</v>
      </c>
      <c r="L83" s="211" t="s">
        <v>573</v>
      </c>
    </row>
    <row r="84" spans="1:12" s="211" customFormat="1" x14ac:dyDescent="0.25">
      <c r="A84" s="211" t="s">
        <v>129</v>
      </c>
      <c r="B84" s="211">
        <v>3618</v>
      </c>
      <c r="C84" s="211" t="s">
        <v>196</v>
      </c>
      <c r="D84" s="211">
        <v>191951299</v>
      </c>
      <c r="E84" s="218">
        <v>1060</v>
      </c>
      <c r="F84" s="211">
        <v>1242</v>
      </c>
      <c r="G84" s="211">
        <v>1004</v>
      </c>
      <c r="H84" s="218" t="s">
        <v>560</v>
      </c>
      <c r="I84" s="211" t="s">
        <v>2265</v>
      </c>
      <c r="J84" s="212" t="s">
        <v>552</v>
      </c>
      <c r="K84" s="211" t="s">
        <v>291</v>
      </c>
      <c r="L84" s="211" t="s">
        <v>573</v>
      </c>
    </row>
    <row r="85" spans="1:12" s="211" customFormat="1" x14ac:dyDescent="0.25">
      <c r="A85" s="211" t="s">
        <v>129</v>
      </c>
      <c r="B85" s="211">
        <v>3618</v>
      </c>
      <c r="C85" s="211" t="s">
        <v>196</v>
      </c>
      <c r="D85" s="211">
        <v>191957365</v>
      </c>
      <c r="E85" s="218">
        <v>1080</v>
      </c>
      <c r="F85" s="211">
        <v>1242</v>
      </c>
      <c r="G85" s="211">
        <v>1004</v>
      </c>
      <c r="H85" s="218" t="s">
        <v>289</v>
      </c>
      <c r="I85" s="211" t="s">
        <v>2266</v>
      </c>
      <c r="J85" s="212" t="s">
        <v>552</v>
      </c>
      <c r="K85" s="211" t="s">
        <v>291</v>
      </c>
      <c r="L85" s="211" t="s">
        <v>572</v>
      </c>
    </row>
    <row r="86" spans="1:12" s="211" customFormat="1" x14ac:dyDescent="0.25">
      <c r="A86" s="211" t="s">
        <v>129</v>
      </c>
      <c r="B86" s="211">
        <v>3618</v>
      </c>
      <c r="C86" s="211" t="s">
        <v>196</v>
      </c>
      <c r="D86" s="211">
        <v>191970952</v>
      </c>
      <c r="E86" s="218">
        <v>1080</v>
      </c>
      <c r="F86" s="211">
        <v>1242</v>
      </c>
      <c r="G86" s="211">
        <v>1004</v>
      </c>
      <c r="H86" s="218" t="s">
        <v>289</v>
      </c>
      <c r="I86" s="211" t="s">
        <v>2267</v>
      </c>
      <c r="J86" s="212" t="s">
        <v>552</v>
      </c>
      <c r="K86" s="211" t="s">
        <v>291</v>
      </c>
      <c r="L86" s="211" t="s">
        <v>572</v>
      </c>
    </row>
    <row r="87" spans="1:12" s="211" customFormat="1" x14ac:dyDescent="0.25">
      <c r="A87" s="211" t="s">
        <v>129</v>
      </c>
      <c r="B87" s="211">
        <v>3618</v>
      </c>
      <c r="C87" s="211" t="s">
        <v>196</v>
      </c>
      <c r="D87" s="211">
        <v>191978425</v>
      </c>
      <c r="E87" s="218">
        <v>1080</v>
      </c>
      <c r="F87" s="211">
        <v>1271</v>
      </c>
      <c r="G87" s="211">
        <v>1004</v>
      </c>
      <c r="H87" s="218" t="s">
        <v>289</v>
      </c>
      <c r="I87" s="211" t="s">
        <v>2268</v>
      </c>
      <c r="J87" s="212" t="s">
        <v>552</v>
      </c>
      <c r="K87" s="211" t="s">
        <v>291</v>
      </c>
      <c r="L87" s="211" t="s">
        <v>572</v>
      </c>
    </row>
    <row r="88" spans="1:12" s="211" customFormat="1" x14ac:dyDescent="0.25">
      <c r="A88" s="211" t="s">
        <v>129</v>
      </c>
      <c r="B88" s="211">
        <v>3618</v>
      </c>
      <c r="C88" s="211" t="s">
        <v>196</v>
      </c>
      <c r="D88" s="211">
        <v>191987293</v>
      </c>
      <c r="E88" s="218">
        <v>1060</v>
      </c>
      <c r="F88" s="211">
        <v>1242</v>
      </c>
      <c r="G88" s="211">
        <v>1004</v>
      </c>
      <c r="H88" s="218" t="s">
        <v>560</v>
      </c>
      <c r="I88" s="211" t="s">
        <v>2269</v>
      </c>
      <c r="J88" s="212" t="s">
        <v>552</v>
      </c>
      <c r="K88" s="211" t="s">
        <v>291</v>
      </c>
      <c r="L88" s="211" t="s">
        <v>573</v>
      </c>
    </row>
    <row r="89" spans="1:12" s="211" customFormat="1" x14ac:dyDescent="0.25">
      <c r="A89" s="211" t="s">
        <v>129</v>
      </c>
      <c r="B89" s="211">
        <v>3618</v>
      </c>
      <c r="C89" s="211" t="s">
        <v>196</v>
      </c>
      <c r="D89" s="211">
        <v>192003876</v>
      </c>
      <c r="E89" s="218">
        <v>1060</v>
      </c>
      <c r="F89" s="211">
        <v>1271</v>
      </c>
      <c r="G89" s="211">
        <v>1004</v>
      </c>
      <c r="H89" s="218" t="s">
        <v>560</v>
      </c>
      <c r="I89" s="211" t="s">
        <v>2270</v>
      </c>
      <c r="J89" s="212" t="s">
        <v>552</v>
      </c>
      <c r="K89" s="211" t="s">
        <v>291</v>
      </c>
      <c r="L89" s="211" t="s">
        <v>573</v>
      </c>
    </row>
    <row r="90" spans="1:12" s="211" customFormat="1" x14ac:dyDescent="0.25">
      <c r="A90" s="211" t="s">
        <v>129</v>
      </c>
      <c r="B90" s="211">
        <v>3618</v>
      </c>
      <c r="C90" s="211" t="s">
        <v>196</v>
      </c>
      <c r="D90" s="211">
        <v>192024295</v>
      </c>
      <c r="E90" s="218">
        <v>1030</v>
      </c>
      <c r="F90" s="211">
        <v>1110</v>
      </c>
      <c r="G90" s="211">
        <v>1004</v>
      </c>
      <c r="H90" s="218" t="s">
        <v>560</v>
      </c>
      <c r="I90" s="211" t="s">
        <v>2271</v>
      </c>
      <c r="J90" s="212" t="s">
        <v>552</v>
      </c>
      <c r="K90" s="211" t="s">
        <v>291</v>
      </c>
      <c r="L90" s="211" t="s">
        <v>575</v>
      </c>
    </row>
    <row r="91" spans="1:12" s="211" customFormat="1" x14ac:dyDescent="0.25">
      <c r="A91" s="211" t="s">
        <v>129</v>
      </c>
      <c r="B91" s="211">
        <v>3618</v>
      </c>
      <c r="C91" s="211" t="s">
        <v>196</v>
      </c>
      <c r="D91" s="211">
        <v>192027772</v>
      </c>
      <c r="E91" s="218">
        <v>1060</v>
      </c>
      <c r="F91" s="211">
        <v>1271</v>
      </c>
      <c r="G91" s="211">
        <v>1004</v>
      </c>
      <c r="H91" s="218" t="s">
        <v>560</v>
      </c>
      <c r="I91" s="211" t="s">
        <v>2272</v>
      </c>
      <c r="J91" s="212" t="s">
        <v>552</v>
      </c>
      <c r="K91" s="211" t="s">
        <v>291</v>
      </c>
      <c r="L91" s="211" t="s">
        <v>573</v>
      </c>
    </row>
    <row r="92" spans="1:12" s="211" customFormat="1" x14ac:dyDescent="0.25">
      <c r="A92" s="211" t="s">
        <v>129</v>
      </c>
      <c r="B92" s="211">
        <v>3618</v>
      </c>
      <c r="C92" s="211" t="s">
        <v>196</v>
      </c>
      <c r="D92" s="211">
        <v>192027992</v>
      </c>
      <c r="E92" s="218">
        <v>1080</v>
      </c>
      <c r="F92" s="211">
        <v>1273</v>
      </c>
      <c r="G92" s="211">
        <v>1004</v>
      </c>
      <c r="H92" s="218" t="s">
        <v>289</v>
      </c>
      <c r="I92" s="211" t="s">
        <v>2273</v>
      </c>
      <c r="J92" s="212" t="s">
        <v>552</v>
      </c>
      <c r="K92" s="211" t="s">
        <v>291</v>
      </c>
      <c r="L92" s="211" t="s">
        <v>572</v>
      </c>
    </row>
    <row r="93" spans="1:12" s="211" customFormat="1" x14ac:dyDescent="0.25">
      <c r="A93" s="211" t="s">
        <v>129</v>
      </c>
      <c r="B93" s="211">
        <v>3618</v>
      </c>
      <c r="C93" s="211" t="s">
        <v>196</v>
      </c>
      <c r="D93" s="211">
        <v>192044998</v>
      </c>
      <c r="E93" s="218">
        <v>1060</v>
      </c>
      <c r="F93" s="211">
        <v>1261</v>
      </c>
      <c r="G93" s="211">
        <v>1004</v>
      </c>
      <c r="H93" s="218" t="s">
        <v>560</v>
      </c>
      <c r="I93" s="211" t="s">
        <v>2274</v>
      </c>
      <c r="J93" s="212" t="s">
        <v>552</v>
      </c>
      <c r="K93" s="211" t="s">
        <v>291</v>
      </c>
      <c r="L93" s="211" t="s">
        <v>573</v>
      </c>
    </row>
    <row r="94" spans="1:12" s="211" customFormat="1" x14ac:dyDescent="0.25">
      <c r="A94" s="211" t="s">
        <v>129</v>
      </c>
      <c r="B94" s="211">
        <v>3619</v>
      </c>
      <c r="C94" s="211" t="s">
        <v>197</v>
      </c>
      <c r="D94" s="211">
        <v>190294892</v>
      </c>
      <c r="E94" s="218">
        <v>1080</v>
      </c>
      <c r="F94" s="211">
        <v>1274</v>
      </c>
      <c r="G94" s="211">
        <v>1004</v>
      </c>
      <c r="H94" s="218" t="s">
        <v>289</v>
      </c>
      <c r="I94" s="211" t="s">
        <v>2275</v>
      </c>
      <c r="J94" s="212" t="s">
        <v>552</v>
      </c>
      <c r="K94" s="211" t="s">
        <v>291</v>
      </c>
      <c r="L94" s="211" t="s">
        <v>572</v>
      </c>
    </row>
    <row r="95" spans="1:12" s="211" customFormat="1" x14ac:dyDescent="0.25">
      <c r="A95" s="211" t="s">
        <v>129</v>
      </c>
      <c r="B95" s="211">
        <v>3619</v>
      </c>
      <c r="C95" s="211" t="s">
        <v>197</v>
      </c>
      <c r="D95" s="211">
        <v>190432828</v>
      </c>
      <c r="E95" s="218">
        <v>1060</v>
      </c>
      <c r="F95" s="211">
        <v>1274</v>
      </c>
      <c r="G95" s="211">
        <v>1004</v>
      </c>
      <c r="H95" s="218" t="s">
        <v>560</v>
      </c>
      <c r="I95" s="211" t="s">
        <v>2276</v>
      </c>
      <c r="J95" s="212" t="s">
        <v>552</v>
      </c>
      <c r="K95" s="211" t="s">
        <v>291</v>
      </c>
      <c r="L95" s="211" t="s">
        <v>573</v>
      </c>
    </row>
    <row r="96" spans="1:12" s="211" customFormat="1" x14ac:dyDescent="0.25">
      <c r="A96" s="211" t="s">
        <v>129</v>
      </c>
      <c r="B96" s="211">
        <v>3619</v>
      </c>
      <c r="C96" s="211" t="s">
        <v>197</v>
      </c>
      <c r="D96" s="211">
        <v>190734969</v>
      </c>
      <c r="E96" s="218">
        <v>1080</v>
      </c>
      <c r="F96" s="211">
        <v>1274</v>
      </c>
      <c r="G96" s="211">
        <v>1004</v>
      </c>
      <c r="H96" s="218" t="s">
        <v>289</v>
      </c>
      <c r="I96" s="211" t="s">
        <v>2277</v>
      </c>
      <c r="J96" s="212" t="s">
        <v>552</v>
      </c>
      <c r="K96" s="211" t="s">
        <v>291</v>
      </c>
      <c r="L96" s="211" t="s">
        <v>572</v>
      </c>
    </row>
    <row r="97" spans="1:12" s="211" customFormat="1" x14ac:dyDescent="0.25">
      <c r="A97" s="211" t="s">
        <v>129</v>
      </c>
      <c r="B97" s="211">
        <v>3619</v>
      </c>
      <c r="C97" s="211" t="s">
        <v>197</v>
      </c>
      <c r="D97" s="211">
        <v>190734989</v>
      </c>
      <c r="E97" s="218">
        <v>1080</v>
      </c>
      <c r="G97" s="211">
        <v>1004</v>
      </c>
      <c r="H97" s="218" t="s">
        <v>289</v>
      </c>
      <c r="I97" s="211" t="s">
        <v>2278</v>
      </c>
      <c r="J97" s="212" t="s">
        <v>552</v>
      </c>
      <c r="K97" s="211" t="s">
        <v>291</v>
      </c>
      <c r="L97" s="211" t="s">
        <v>572</v>
      </c>
    </row>
    <row r="98" spans="1:12" s="211" customFormat="1" x14ac:dyDescent="0.25">
      <c r="A98" s="211" t="s">
        <v>129</v>
      </c>
      <c r="B98" s="211">
        <v>3619</v>
      </c>
      <c r="C98" s="211" t="s">
        <v>197</v>
      </c>
      <c r="D98" s="211">
        <v>190735009</v>
      </c>
      <c r="E98" s="218">
        <v>1080</v>
      </c>
      <c r="G98" s="211">
        <v>1004</v>
      </c>
      <c r="H98" s="218" t="s">
        <v>289</v>
      </c>
      <c r="I98" s="211" t="s">
        <v>2279</v>
      </c>
      <c r="J98" s="212" t="s">
        <v>552</v>
      </c>
      <c r="K98" s="211" t="s">
        <v>291</v>
      </c>
      <c r="L98" s="211" t="s">
        <v>572</v>
      </c>
    </row>
    <row r="99" spans="1:12" s="211" customFormat="1" x14ac:dyDescent="0.25">
      <c r="A99" s="211" t="s">
        <v>129</v>
      </c>
      <c r="B99" s="211">
        <v>3619</v>
      </c>
      <c r="C99" s="211" t="s">
        <v>197</v>
      </c>
      <c r="D99" s="211">
        <v>190735029</v>
      </c>
      <c r="E99" s="218">
        <v>1080</v>
      </c>
      <c r="G99" s="211">
        <v>1004</v>
      </c>
      <c r="H99" s="218" t="s">
        <v>289</v>
      </c>
      <c r="I99" s="211" t="s">
        <v>2280</v>
      </c>
      <c r="J99" s="212" t="s">
        <v>552</v>
      </c>
      <c r="K99" s="211" t="s">
        <v>291</v>
      </c>
      <c r="L99" s="211" t="s">
        <v>572</v>
      </c>
    </row>
    <row r="100" spans="1:12" s="211" customFormat="1" x14ac:dyDescent="0.25">
      <c r="A100" s="211" t="s">
        <v>129</v>
      </c>
      <c r="B100" s="211">
        <v>3619</v>
      </c>
      <c r="C100" s="211" t="s">
        <v>197</v>
      </c>
      <c r="D100" s="211">
        <v>190735129</v>
      </c>
      <c r="E100" s="218">
        <v>1080</v>
      </c>
      <c r="F100" s="211">
        <v>1271</v>
      </c>
      <c r="G100" s="211">
        <v>1004</v>
      </c>
      <c r="H100" s="218" t="s">
        <v>289</v>
      </c>
      <c r="I100" s="211" t="s">
        <v>2281</v>
      </c>
      <c r="J100" s="212" t="s">
        <v>552</v>
      </c>
      <c r="K100" s="211" t="s">
        <v>291</v>
      </c>
      <c r="L100" s="211" t="s">
        <v>572</v>
      </c>
    </row>
    <row r="101" spans="1:12" s="211" customFormat="1" x14ac:dyDescent="0.25">
      <c r="A101" s="211" t="s">
        <v>129</v>
      </c>
      <c r="B101" s="211">
        <v>3619</v>
      </c>
      <c r="C101" s="211" t="s">
        <v>197</v>
      </c>
      <c r="D101" s="211">
        <v>190913931</v>
      </c>
      <c r="E101" s="218">
        <v>1060</v>
      </c>
      <c r="F101" s="211">
        <v>1274</v>
      </c>
      <c r="G101" s="211">
        <v>1004</v>
      </c>
      <c r="H101" s="218" t="s">
        <v>560</v>
      </c>
      <c r="I101" s="211" t="s">
        <v>2282</v>
      </c>
      <c r="J101" s="212" t="s">
        <v>552</v>
      </c>
      <c r="K101" s="211" t="s">
        <v>291</v>
      </c>
      <c r="L101" s="211" t="s">
        <v>573</v>
      </c>
    </row>
    <row r="102" spans="1:12" s="211" customFormat="1" x14ac:dyDescent="0.25">
      <c r="A102" s="211" t="s">
        <v>129</v>
      </c>
      <c r="B102" s="211">
        <v>3619</v>
      </c>
      <c r="C102" s="211" t="s">
        <v>197</v>
      </c>
      <c r="D102" s="211">
        <v>190916053</v>
      </c>
      <c r="E102" s="218">
        <v>1060</v>
      </c>
      <c r="F102" s="211">
        <v>1242</v>
      </c>
      <c r="G102" s="211">
        <v>1004</v>
      </c>
      <c r="H102" s="218" t="s">
        <v>560</v>
      </c>
      <c r="I102" s="211" t="s">
        <v>2283</v>
      </c>
      <c r="J102" s="212" t="s">
        <v>552</v>
      </c>
      <c r="K102" s="211" t="s">
        <v>291</v>
      </c>
      <c r="L102" s="211" t="s">
        <v>573</v>
      </c>
    </row>
    <row r="103" spans="1:12" s="211" customFormat="1" x14ac:dyDescent="0.25">
      <c r="A103" s="211" t="s">
        <v>129</v>
      </c>
      <c r="B103" s="211">
        <v>3619</v>
      </c>
      <c r="C103" s="211" t="s">
        <v>197</v>
      </c>
      <c r="D103" s="211">
        <v>190916057</v>
      </c>
      <c r="E103" s="218">
        <v>1060</v>
      </c>
      <c r="F103" s="211">
        <v>1242</v>
      </c>
      <c r="G103" s="211">
        <v>1004</v>
      </c>
      <c r="H103" s="218" t="s">
        <v>560</v>
      </c>
      <c r="I103" s="211" t="s">
        <v>2284</v>
      </c>
      <c r="J103" s="212" t="s">
        <v>552</v>
      </c>
      <c r="K103" s="211" t="s">
        <v>291</v>
      </c>
      <c r="L103" s="211" t="s">
        <v>573</v>
      </c>
    </row>
    <row r="104" spans="1:12" s="211" customFormat="1" x14ac:dyDescent="0.25">
      <c r="A104" s="211" t="s">
        <v>129</v>
      </c>
      <c r="B104" s="211">
        <v>3619</v>
      </c>
      <c r="C104" s="211" t="s">
        <v>197</v>
      </c>
      <c r="D104" s="211">
        <v>191679445</v>
      </c>
      <c r="E104" s="218">
        <v>1080</v>
      </c>
      <c r="G104" s="211">
        <v>1004</v>
      </c>
      <c r="H104" s="218" t="s">
        <v>289</v>
      </c>
      <c r="I104" s="211" t="s">
        <v>2285</v>
      </c>
      <c r="J104" s="212" t="s">
        <v>552</v>
      </c>
      <c r="K104" s="211" t="s">
        <v>291</v>
      </c>
      <c r="L104" s="211" t="s">
        <v>572</v>
      </c>
    </row>
    <row r="105" spans="1:12" s="211" customFormat="1" x14ac:dyDescent="0.25">
      <c r="A105" s="211" t="s">
        <v>129</v>
      </c>
      <c r="B105" s="211">
        <v>3619</v>
      </c>
      <c r="C105" s="211" t="s">
        <v>197</v>
      </c>
      <c r="D105" s="211">
        <v>191685931</v>
      </c>
      <c r="E105" s="218">
        <v>1080</v>
      </c>
      <c r="F105" s="211">
        <v>1274</v>
      </c>
      <c r="G105" s="211">
        <v>1004</v>
      </c>
      <c r="H105" s="218" t="s">
        <v>289</v>
      </c>
      <c r="I105" s="211" t="s">
        <v>2286</v>
      </c>
      <c r="J105" s="212" t="s">
        <v>552</v>
      </c>
      <c r="K105" s="211" t="s">
        <v>291</v>
      </c>
      <c r="L105" s="211" t="s">
        <v>572</v>
      </c>
    </row>
    <row r="106" spans="1:12" s="211" customFormat="1" x14ac:dyDescent="0.25">
      <c r="A106" s="211" t="s">
        <v>129</v>
      </c>
      <c r="B106" s="211">
        <v>3619</v>
      </c>
      <c r="C106" s="211" t="s">
        <v>197</v>
      </c>
      <c r="D106" s="211">
        <v>191731950</v>
      </c>
      <c r="E106" s="218">
        <v>1080</v>
      </c>
      <c r="F106" s="211">
        <v>1273</v>
      </c>
      <c r="G106" s="211">
        <v>1004</v>
      </c>
      <c r="H106" s="218" t="s">
        <v>289</v>
      </c>
      <c r="I106" s="211" t="s">
        <v>2287</v>
      </c>
      <c r="J106" s="212" t="s">
        <v>552</v>
      </c>
      <c r="K106" s="211" t="s">
        <v>291</v>
      </c>
      <c r="L106" s="211" t="s">
        <v>572</v>
      </c>
    </row>
    <row r="107" spans="1:12" s="211" customFormat="1" x14ac:dyDescent="0.25">
      <c r="A107" s="211" t="s">
        <v>129</v>
      </c>
      <c r="B107" s="211">
        <v>3619</v>
      </c>
      <c r="C107" s="211" t="s">
        <v>197</v>
      </c>
      <c r="D107" s="211">
        <v>191731953</v>
      </c>
      <c r="E107" s="218">
        <v>1080</v>
      </c>
      <c r="F107" s="211">
        <v>1273</v>
      </c>
      <c r="G107" s="211">
        <v>1004</v>
      </c>
      <c r="H107" s="218" t="s">
        <v>289</v>
      </c>
      <c r="I107" s="211" t="s">
        <v>2288</v>
      </c>
      <c r="J107" s="212" t="s">
        <v>552</v>
      </c>
      <c r="K107" s="211" t="s">
        <v>291</v>
      </c>
      <c r="L107" s="211" t="s">
        <v>572</v>
      </c>
    </row>
    <row r="108" spans="1:12" s="211" customFormat="1" x14ac:dyDescent="0.25">
      <c r="A108" s="211" t="s">
        <v>129</v>
      </c>
      <c r="B108" s="211">
        <v>3619</v>
      </c>
      <c r="C108" s="211" t="s">
        <v>197</v>
      </c>
      <c r="D108" s="211">
        <v>191731955</v>
      </c>
      <c r="E108" s="218">
        <v>1080</v>
      </c>
      <c r="F108" s="211">
        <v>1273</v>
      </c>
      <c r="G108" s="211">
        <v>1004</v>
      </c>
      <c r="H108" s="218" t="s">
        <v>289</v>
      </c>
      <c r="I108" s="211" t="s">
        <v>2289</v>
      </c>
      <c r="J108" s="212" t="s">
        <v>552</v>
      </c>
      <c r="K108" s="211" t="s">
        <v>291</v>
      </c>
      <c r="L108" s="211" t="s">
        <v>572</v>
      </c>
    </row>
    <row r="109" spans="1:12" s="211" customFormat="1" x14ac:dyDescent="0.25">
      <c r="A109" s="211" t="s">
        <v>129</v>
      </c>
      <c r="B109" s="211">
        <v>3619</v>
      </c>
      <c r="C109" s="211" t="s">
        <v>197</v>
      </c>
      <c r="D109" s="211">
        <v>191786611</v>
      </c>
      <c r="E109" s="218">
        <v>1060</v>
      </c>
      <c r="F109" s="211">
        <v>1242</v>
      </c>
      <c r="G109" s="211">
        <v>1004</v>
      </c>
      <c r="H109" s="218" t="s">
        <v>560</v>
      </c>
      <c r="I109" s="211" t="s">
        <v>2290</v>
      </c>
      <c r="J109" s="212" t="s">
        <v>552</v>
      </c>
      <c r="K109" s="211" t="s">
        <v>291</v>
      </c>
      <c r="L109" s="211" t="s">
        <v>573</v>
      </c>
    </row>
    <row r="110" spans="1:12" s="211" customFormat="1" x14ac:dyDescent="0.25">
      <c r="A110" s="211" t="s">
        <v>129</v>
      </c>
      <c r="B110" s="211">
        <v>3619</v>
      </c>
      <c r="C110" s="211" t="s">
        <v>197</v>
      </c>
      <c r="D110" s="211">
        <v>191840087</v>
      </c>
      <c r="E110" s="218">
        <v>1080</v>
      </c>
      <c r="F110" s="211">
        <v>1274</v>
      </c>
      <c r="G110" s="211">
        <v>1004</v>
      </c>
      <c r="H110" s="218" t="s">
        <v>289</v>
      </c>
      <c r="I110" s="211" t="s">
        <v>2291</v>
      </c>
      <c r="J110" s="212" t="s">
        <v>552</v>
      </c>
      <c r="K110" s="211" t="s">
        <v>291</v>
      </c>
      <c r="L110" s="211" t="s">
        <v>572</v>
      </c>
    </row>
    <row r="111" spans="1:12" s="211" customFormat="1" x14ac:dyDescent="0.25">
      <c r="A111" s="211" t="s">
        <v>129</v>
      </c>
      <c r="B111" s="211">
        <v>3619</v>
      </c>
      <c r="C111" s="211" t="s">
        <v>197</v>
      </c>
      <c r="D111" s="211">
        <v>191849787</v>
      </c>
      <c r="E111" s="218">
        <v>1060</v>
      </c>
      <c r="F111" s="211">
        <v>1242</v>
      </c>
      <c r="G111" s="211">
        <v>1004</v>
      </c>
      <c r="H111" s="218" t="s">
        <v>560</v>
      </c>
      <c r="I111" s="211" t="s">
        <v>2292</v>
      </c>
      <c r="J111" s="212" t="s">
        <v>552</v>
      </c>
      <c r="K111" s="211" t="s">
        <v>291</v>
      </c>
      <c r="L111" s="211" t="s">
        <v>573</v>
      </c>
    </row>
    <row r="112" spans="1:12" s="211" customFormat="1" x14ac:dyDescent="0.25">
      <c r="A112" s="211" t="s">
        <v>129</v>
      </c>
      <c r="B112" s="211">
        <v>3619</v>
      </c>
      <c r="C112" s="211" t="s">
        <v>197</v>
      </c>
      <c r="D112" s="211">
        <v>191849845</v>
      </c>
      <c r="E112" s="218">
        <v>1060</v>
      </c>
      <c r="F112" s="211">
        <v>1242</v>
      </c>
      <c r="G112" s="211">
        <v>1004</v>
      </c>
      <c r="H112" s="218" t="s">
        <v>560</v>
      </c>
      <c r="I112" s="211" t="s">
        <v>2293</v>
      </c>
      <c r="J112" s="212" t="s">
        <v>552</v>
      </c>
      <c r="K112" s="211" t="s">
        <v>291</v>
      </c>
      <c r="L112" s="211" t="s">
        <v>573</v>
      </c>
    </row>
    <row r="113" spans="1:12" s="211" customFormat="1" x14ac:dyDescent="0.25">
      <c r="A113" s="211" t="s">
        <v>129</v>
      </c>
      <c r="B113" s="211">
        <v>3619</v>
      </c>
      <c r="C113" s="211" t="s">
        <v>197</v>
      </c>
      <c r="D113" s="211">
        <v>191937171</v>
      </c>
      <c r="E113" s="218">
        <v>1080</v>
      </c>
      <c r="F113" s="211">
        <v>1271</v>
      </c>
      <c r="G113" s="211">
        <v>1004</v>
      </c>
      <c r="H113" s="218" t="s">
        <v>289</v>
      </c>
      <c r="I113" s="211" t="s">
        <v>2294</v>
      </c>
      <c r="J113" s="212" t="s">
        <v>552</v>
      </c>
      <c r="K113" s="211" t="s">
        <v>291</v>
      </c>
      <c r="L113" s="211" t="s">
        <v>572</v>
      </c>
    </row>
    <row r="114" spans="1:12" s="211" customFormat="1" x14ac:dyDescent="0.25">
      <c r="A114" s="211" t="s">
        <v>129</v>
      </c>
      <c r="B114" s="211">
        <v>3619</v>
      </c>
      <c r="C114" s="211" t="s">
        <v>197</v>
      </c>
      <c r="D114" s="211">
        <v>191937371</v>
      </c>
      <c r="E114" s="218">
        <v>1080</v>
      </c>
      <c r="F114" s="211">
        <v>1271</v>
      </c>
      <c r="G114" s="211">
        <v>1004</v>
      </c>
      <c r="H114" s="218" t="s">
        <v>289</v>
      </c>
      <c r="I114" s="211" t="s">
        <v>2295</v>
      </c>
      <c r="J114" s="212" t="s">
        <v>552</v>
      </c>
      <c r="K114" s="211" t="s">
        <v>291</v>
      </c>
      <c r="L114" s="211" t="s">
        <v>572</v>
      </c>
    </row>
    <row r="115" spans="1:12" s="211" customFormat="1" x14ac:dyDescent="0.25">
      <c r="A115" s="211" t="s">
        <v>129</v>
      </c>
      <c r="B115" s="211">
        <v>3619</v>
      </c>
      <c r="C115" s="211" t="s">
        <v>197</v>
      </c>
      <c r="D115" s="211">
        <v>191940004</v>
      </c>
      <c r="E115" s="218">
        <v>1080</v>
      </c>
      <c r="F115" s="211">
        <v>1274</v>
      </c>
      <c r="G115" s="211">
        <v>1004</v>
      </c>
      <c r="H115" s="218" t="s">
        <v>289</v>
      </c>
      <c r="I115" s="211" t="s">
        <v>2296</v>
      </c>
      <c r="J115" s="212" t="s">
        <v>552</v>
      </c>
      <c r="K115" s="211" t="s">
        <v>291</v>
      </c>
      <c r="L115" s="211" t="s">
        <v>572</v>
      </c>
    </row>
    <row r="116" spans="1:12" s="211" customFormat="1" x14ac:dyDescent="0.25">
      <c r="A116" s="211" t="s">
        <v>129</v>
      </c>
      <c r="B116" s="211">
        <v>3619</v>
      </c>
      <c r="C116" s="211" t="s">
        <v>197</v>
      </c>
      <c r="D116" s="211">
        <v>192051415</v>
      </c>
      <c r="E116" s="218">
        <v>1060</v>
      </c>
      <c r="F116" s="211">
        <v>1252</v>
      </c>
      <c r="G116" s="211">
        <v>1004</v>
      </c>
      <c r="H116" s="218" t="s">
        <v>560</v>
      </c>
      <c r="I116" s="211" t="s">
        <v>2297</v>
      </c>
      <c r="J116" s="212" t="s">
        <v>552</v>
      </c>
      <c r="K116" s="211" t="s">
        <v>291</v>
      </c>
      <c r="L116" s="211" t="s">
        <v>573</v>
      </c>
    </row>
    <row r="117" spans="1:12" s="211" customFormat="1" x14ac:dyDescent="0.25">
      <c r="A117" s="211" t="s">
        <v>129</v>
      </c>
      <c r="B117" s="211">
        <v>3619</v>
      </c>
      <c r="C117" s="211" t="s">
        <v>197</v>
      </c>
      <c r="D117" s="211">
        <v>192051965</v>
      </c>
      <c r="E117" s="218">
        <v>1060</v>
      </c>
      <c r="F117" s="211">
        <v>1252</v>
      </c>
      <c r="G117" s="211">
        <v>1004</v>
      </c>
      <c r="H117" s="218" t="s">
        <v>560</v>
      </c>
      <c r="I117" s="211" t="s">
        <v>2298</v>
      </c>
      <c r="J117" s="212" t="s">
        <v>552</v>
      </c>
      <c r="K117" s="211" t="s">
        <v>291</v>
      </c>
      <c r="L117" s="211" t="s">
        <v>573</v>
      </c>
    </row>
    <row r="118" spans="1:12" s="211" customFormat="1" x14ac:dyDescent="0.25">
      <c r="A118" s="211" t="s">
        <v>129</v>
      </c>
      <c r="B118" s="211">
        <v>3619</v>
      </c>
      <c r="C118" s="211" t="s">
        <v>197</v>
      </c>
      <c r="D118" s="211">
        <v>192052080</v>
      </c>
      <c r="E118" s="218">
        <v>1060</v>
      </c>
      <c r="F118" s="211">
        <v>1252</v>
      </c>
      <c r="G118" s="211">
        <v>1004</v>
      </c>
      <c r="H118" s="218" t="s">
        <v>560</v>
      </c>
      <c r="I118" s="211" t="s">
        <v>2299</v>
      </c>
      <c r="J118" s="212" t="s">
        <v>552</v>
      </c>
      <c r="K118" s="211" t="s">
        <v>291</v>
      </c>
      <c r="L118" s="211" t="s">
        <v>573</v>
      </c>
    </row>
    <row r="119" spans="1:12" s="211" customFormat="1" x14ac:dyDescent="0.25">
      <c r="A119" s="211" t="s">
        <v>129</v>
      </c>
      <c r="B119" s="211">
        <v>3633</v>
      </c>
      <c r="C119" s="211" t="s">
        <v>198</v>
      </c>
      <c r="D119" s="211">
        <v>191953654</v>
      </c>
      <c r="E119" s="218">
        <v>1060</v>
      </c>
      <c r="F119" s="211">
        <v>1242</v>
      </c>
      <c r="G119" s="211">
        <v>1004</v>
      </c>
      <c r="H119" s="218" t="s">
        <v>560</v>
      </c>
      <c r="I119" s="211" t="s">
        <v>2300</v>
      </c>
      <c r="J119" s="212" t="s">
        <v>552</v>
      </c>
      <c r="K119" s="211" t="s">
        <v>291</v>
      </c>
      <c r="L119" s="211" t="s">
        <v>573</v>
      </c>
    </row>
    <row r="120" spans="1:12" s="211" customFormat="1" x14ac:dyDescent="0.25">
      <c r="A120" s="211" t="s">
        <v>129</v>
      </c>
      <c r="B120" s="211">
        <v>3633</v>
      </c>
      <c r="C120" s="211" t="s">
        <v>198</v>
      </c>
      <c r="D120" s="211">
        <v>192010824</v>
      </c>
      <c r="E120" s="218">
        <v>1080</v>
      </c>
      <c r="F120" s="211">
        <v>1252</v>
      </c>
      <c r="G120" s="211">
        <v>1004</v>
      </c>
      <c r="H120" s="218" t="s">
        <v>289</v>
      </c>
      <c r="I120" s="211" t="s">
        <v>2301</v>
      </c>
      <c r="J120" s="212" t="s">
        <v>552</v>
      </c>
      <c r="K120" s="211" t="s">
        <v>291</v>
      </c>
      <c r="L120" s="211" t="s">
        <v>572</v>
      </c>
    </row>
    <row r="121" spans="1:12" s="211" customFormat="1" x14ac:dyDescent="0.25">
      <c r="A121" s="211" t="s">
        <v>129</v>
      </c>
      <c r="B121" s="211">
        <v>3633</v>
      </c>
      <c r="C121" s="211" t="s">
        <v>198</v>
      </c>
      <c r="D121" s="211">
        <v>192010829</v>
      </c>
      <c r="E121" s="218">
        <v>1080</v>
      </c>
      <c r="F121" s="211">
        <v>1274</v>
      </c>
      <c r="G121" s="211">
        <v>1004</v>
      </c>
      <c r="H121" s="218" t="s">
        <v>289</v>
      </c>
      <c r="I121" s="211" t="s">
        <v>2302</v>
      </c>
      <c r="J121" s="212" t="s">
        <v>552</v>
      </c>
      <c r="K121" s="211" t="s">
        <v>291</v>
      </c>
      <c r="L121" s="211" t="s">
        <v>572</v>
      </c>
    </row>
    <row r="122" spans="1:12" s="211" customFormat="1" x14ac:dyDescent="0.25">
      <c r="A122" s="211" t="s">
        <v>129</v>
      </c>
      <c r="B122" s="211">
        <v>3637</v>
      </c>
      <c r="C122" s="211" t="s">
        <v>199</v>
      </c>
      <c r="D122" s="211">
        <v>192012140</v>
      </c>
      <c r="E122" s="218">
        <v>1080</v>
      </c>
      <c r="F122" s="211">
        <v>1271</v>
      </c>
      <c r="G122" s="211">
        <v>1004</v>
      </c>
      <c r="H122" s="218" t="s">
        <v>289</v>
      </c>
      <c r="I122" s="211" t="s">
        <v>2303</v>
      </c>
      <c r="J122" s="212" t="s">
        <v>552</v>
      </c>
      <c r="K122" s="211" t="s">
        <v>291</v>
      </c>
      <c r="L122" s="211" t="s">
        <v>572</v>
      </c>
    </row>
    <row r="123" spans="1:12" s="211" customFormat="1" x14ac:dyDescent="0.25">
      <c r="A123" s="211" t="s">
        <v>129</v>
      </c>
      <c r="B123" s="211">
        <v>3638</v>
      </c>
      <c r="C123" s="211" t="s">
        <v>200</v>
      </c>
      <c r="D123" s="211">
        <v>504130400</v>
      </c>
      <c r="E123" s="218">
        <v>1060</v>
      </c>
      <c r="F123" s="211">
        <v>1121</v>
      </c>
      <c r="G123" s="211">
        <v>1007</v>
      </c>
      <c r="H123" s="218" t="s">
        <v>560</v>
      </c>
      <c r="I123" s="211" t="s">
        <v>2304</v>
      </c>
      <c r="J123" s="212" t="s">
        <v>552</v>
      </c>
      <c r="K123" s="211" t="s">
        <v>291</v>
      </c>
      <c r="L123" s="211" t="s">
        <v>1425</v>
      </c>
    </row>
    <row r="124" spans="1:12" s="211" customFormat="1" x14ac:dyDescent="0.25">
      <c r="A124" s="211" t="s">
        <v>129</v>
      </c>
      <c r="B124" s="211">
        <v>3661</v>
      </c>
      <c r="C124" s="211" t="s">
        <v>202</v>
      </c>
      <c r="D124" s="211">
        <v>11526430</v>
      </c>
      <c r="E124" s="218">
        <v>1010</v>
      </c>
      <c r="G124" s="211">
        <v>1004</v>
      </c>
      <c r="H124" s="218" t="s">
        <v>289</v>
      </c>
      <c r="I124" s="211" t="s">
        <v>2305</v>
      </c>
      <c r="J124" s="212" t="s">
        <v>552</v>
      </c>
      <c r="K124" s="211" t="s">
        <v>556</v>
      </c>
      <c r="L124" s="211" t="s">
        <v>564</v>
      </c>
    </row>
    <row r="125" spans="1:12" s="211" customFormat="1" x14ac:dyDescent="0.25">
      <c r="A125" s="211" t="s">
        <v>129</v>
      </c>
      <c r="B125" s="211">
        <v>3661</v>
      </c>
      <c r="C125" s="211" t="s">
        <v>202</v>
      </c>
      <c r="D125" s="211">
        <v>191586897</v>
      </c>
      <c r="E125" s="218">
        <v>1080</v>
      </c>
      <c r="G125" s="211">
        <v>1004</v>
      </c>
      <c r="H125" s="218" t="s">
        <v>289</v>
      </c>
      <c r="I125" s="211" t="s">
        <v>2306</v>
      </c>
      <c r="J125" s="212" t="s">
        <v>552</v>
      </c>
      <c r="K125" s="211" t="s">
        <v>291</v>
      </c>
      <c r="L125" s="211" t="s">
        <v>572</v>
      </c>
    </row>
    <row r="126" spans="1:12" s="211" customFormat="1" x14ac:dyDescent="0.25">
      <c r="A126" s="211" t="s">
        <v>129</v>
      </c>
      <c r="B126" s="211">
        <v>3661</v>
      </c>
      <c r="C126" s="211" t="s">
        <v>202</v>
      </c>
      <c r="D126" s="211">
        <v>191587532</v>
      </c>
      <c r="E126" s="218">
        <v>1080</v>
      </c>
      <c r="G126" s="211">
        <v>1004</v>
      </c>
      <c r="H126" s="218" t="s">
        <v>289</v>
      </c>
      <c r="I126" s="211" t="s">
        <v>2307</v>
      </c>
      <c r="J126" s="212" t="s">
        <v>552</v>
      </c>
      <c r="K126" s="211" t="s">
        <v>291</v>
      </c>
      <c r="L126" s="211" t="s">
        <v>572</v>
      </c>
    </row>
    <row r="127" spans="1:12" s="211" customFormat="1" x14ac:dyDescent="0.25">
      <c r="A127" s="211" t="s">
        <v>129</v>
      </c>
      <c r="B127" s="211">
        <v>3661</v>
      </c>
      <c r="C127" s="211" t="s">
        <v>202</v>
      </c>
      <c r="D127" s="211">
        <v>191587543</v>
      </c>
      <c r="E127" s="218">
        <v>1080</v>
      </c>
      <c r="G127" s="211">
        <v>1004</v>
      </c>
      <c r="H127" s="218" t="s">
        <v>289</v>
      </c>
      <c r="I127" s="211" t="s">
        <v>2308</v>
      </c>
      <c r="J127" s="212" t="s">
        <v>552</v>
      </c>
      <c r="K127" s="211" t="s">
        <v>291</v>
      </c>
      <c r="L127" s="211" t="s">
        <v>572</v>
      </c>
    </row>
    <row r="128" spans="1:12" s="211" customFormat="1" x14ac:dyDescent="0.25">
      <c r="A128" s="211" t="s">
        <v>129</v>
      </c>
      <c r="B128" s="211">
        <v>3661</v>
      </c>
      <c r="C128" s="211" t="s">
        <v>202</v>
      </c>
      <c r="D128" s="211">
        <v>191587588</v>
      </c>
      <c r="E128" s="218">
        <v>1080</v>
      </c>
      <c r="G128" s="211">
        <v>1004</v>
      </c>
      <c r="H128" s="218" t="s">
        <v>289</v>
      </c>
      <c r="I128" s="211" t="s">
        <v>2309</v>
      </c>
      <c r="J128" s="212" t="s">
        <v>552</v>
      </c>
      <c r="K128" s="211" t="s">
        <v>291</v>
      </c>
      <c r="L128" s="211" t="s">
        <v>572</v>
      </c>
    </row>
    <row r="129" spans="1:12" s="211" customFormat="1" x14ac:dyDescent="0.25">
      <c r="A129" s="211" t="s">
        <v>129</v>
      </c>
      <c r="B129" s="211">
        <v>3661</v>
      </c>
      <c r="C129" s="211" t="s">
        <v>202</v>
      </c>
      <c r="D129" s="211">
        <v>191587632</v>
      </c>
      <c r="E129" s="218">
        <v>1080</v>
      </c>
      <c r="G129" s="211">
        <v>1004</v>
      </c>
      <c r="H129" s="218" t="s">
        <v>289</v>
      </c>
      <c r="I129" s="211" t="s">
        <v>2310</v>
      </c>
      <c r="J129" s="212" t="s">
        <v>552</v>
      </c>
      <c r="K129" s="211" t="s">
        <v>291</v>
      </c>
      <c r="L129" s="211" t="s">
        <v>572</v>
      </c>
    </row>
    <row r="130" spans="1:12" s="211" customFormat="1" x14ac:dyDescent="0.25">
      <c r="A130" s="211" t="s">
        <v>129</v>
      </c>
      <c r="B130" s="211">
        <v>3661</v>
      </c>
      <c r="C130" s="211" t="s">
        <v>202</v>
      </c>
      <c r="D130" s="211">
        <v>191587681</v>
      </c>
      <c r="E130" s="218">
        <v>1060</v>
      </c>
      <c r="F130" s="211">
        <v>1242</v>
      </c>
      <c r="G130" s="211">
        <v>1004</v>
      </c>
      <c r="H130" s="218" t="s">
        <v>560</v>
      </c>
      <c r="I130" s="211" t="s">
        <v>2311</v>
      </c>
      <c r="J130" s="212" t="s">
        <v>552</v>
      </c>
      <c r="K130" s="211" t="s">
        <v>291</v>
      </c>
      <c r="L130" s="211" t="s">
        <v>573</v>
      </c>
    </row>
    <row r="131" spans="1:12" s="211" customFormat="1" x14ac:dyDescent="0.25">
      <c r="A131" s="211" t="s">
        <v>129</v>
      </c>
      <c r="B131" s="211">
        <v>3661</v>
      </c>
      <c r="C131" s="211" t="s">
        <v>202</v>
      </c>
      <c r="D131" s="211">
        <v>191587791</v>
      </c>
      <c r="E131" s="218">
        <v>1080</v>
      </c>
      <c r="F131" s="211">
        <v>1271</v>
      </c>
      <c r="G131" s="211">
        <v>1004</v>
      </c>
      <c r="H131" s="218" t="s">
        <v>289</v>
      </c>
      <c r="I131" s="211" t="s">
        <v>2312</v>
      </c>
      <c r="J131" s="212" t="s">
        <v>552</v>
      </c>
      <c r="K131" s="211" t="s">
        <v>291</v>
      </c>
      <c r="L131" s="211" t="s">
        <v>572</v>
      </c>
    </row>
    <row r="132" spans="1:12" s="211" customFormat="1" x14ac:dyDescent="0.25">
      <c r="A132" s="211" t="s">
        <v>129</v>
      </c>
      <c r="B132" s="211">
        <v>3661</v>
      </c>
      <c r="C132" s="211" t="s">
        <v>202</v>
      </c>
      <c r="D132" s="211">
        <v>191587838</v>
      </c>
      <c r="E132" s="218">
        <v>1080</v>
      </c>
      <c r="G132" s="211">
        <v>1004</v>
      </c>
      <c r="H132" s="218" t="s">
        <v>289</v>
      </c>
      <c r="I132" s="211" t="s">
        <v>2313</v>
      </c>
      <c r="J132" s="212" t="s">
        <v>552</v>
      </c>
      <c r="K132" s="211" t="s">
        <v>291</v>
      </c>
      <c r="L132" s="211" t="s">
        <v>572</v>
      </c>
    </row>
    <row r="133" spans="1:12" s="211" customFormat="1" x14ac:dyDescent="0.25">
      <c r="A133" s="211" t="s">
        <v>129</v>
      </c>
      <c r="B133" s="211">
        <v>3661</v>
      </c>
      <c r="C133" s="211" t="s">
        <v>202</v>
      </c>
      <c r="D133" s="211">
        <v>191588418</v>
      </c>
      <c r="E133" s="218">
        <v>1080</v>
      </c>
      <c r="F133" s="211">
        <v>1271</v>
      </c>
      <c r="G133" s="211">
        <v>1004</v>
      </c>
      <c r="H133" s="218" t="s">
        <v>289</v>
      </c>
      <c r="I133" s="211" t="s">
        <v>2314</v>
      </c>
      <c r="J133" s="212" t="s">
        <v>552</v>
      </c>
      <c r="K133" s="211" t="s">
        <v>291</v>
      </c>
      <c r="L133" s="211" t="s">
        <v>572</v>
      </c>
    </row>
    <row r="134" spans="1:12" s="211" customFormat="1" x14ac:dyDescent="0.25">
      <c r="A134" s="211" t="s">
        <v>129</v>
      </c>
      <c r="B134" s="211">
        <v>3661</v>
      </c>
      <c r="C134" s="211" t="s">
        <v>202</v>
      </c>
      <c r="D134" s="211">
        <v>191590834</v>
      </c>
      <c r="E134" s="218">
        <v>1080</v>
      </c>
      <c r="F134" s="211">
        <v>1271</v>
      </c>
      <c r="G134" s="211">
        <v>1004</v>
      </c>
      <c r="H134" s="218" t="s">
        <v>289</v>
      </c>
      <c r="I134" s="211" t="s">
        <v>2315</v>
      </c>
      <c r="J134" s="212" t="s">
        <v>552</v>
      </c>
      <c r="K134" s="211" t="s">
        <v>291</v>
      </c>
      <c r="L134" s="211" t="s">
        <v>572</v>
      </c>
    </row>
    <row r="135" spans="1:12" s="211" customFormat="1" x14ac:dyDescent="0.25">
      <c r="A135" s="211" t="s">
        <v>129</v>
      </c>
      <c r="B135" s="211">
        <v>3661</v>
      </c>
      <c r="C135" s="211" t="s">
        <v>202</v>
      </c>
      <c r="D135" s="211">
        <v>191591871</v>
      </c>
      <c r="E135" s="218">
        <v>1080</v>
      </c>
      <c r="G135" s="211">
        <v>1004</v>
      </c>
      <c r="H135" s="218" t="s">
        <v>289</v>
      </c>
      <c r="I135" s="211" t="s">
        <v>2316</v>
      </c>
      <c r="J135" s="212" t="s">
        <v>552</v>
      </c>
      <c r="K135" s="211" t="s">
        <v>291</v>
      </c>
      <c r="L135" s="211" t="s">
        <v>572</v>
      </c>
    </row>
    <row r="136" spans="1:12" s="211" customFormat="1" x14ac:dyDescent="0.25">
      <c r="A136" s="211" t="s">
        <v>129</v>
      </c>
      <c r="B136" s="211">
        <v>3661</v>
      </c>
      <c r="C136" s="211" t="s">
        <v>202</v>
      </c>
      <c r="D136" s="211">
        <v>191594697</v>
      </c>
      <c r="E136" s="218">
        <v>1060</v>
      </c>
      <c r="F136" s="211">
        <v>1271</v>
      </c>
      <c r="G136" s="211">
        <v>1004</v>
      </c>
      <c r="H136" s="218" t="s">
        <v>560</v>
      </c>
      <c r="I136" s="211" t="s">
        <v>2317</v>
      </c>
      <c r="J136" s="212" t="s">
        <v>552</v>
      </c>
      <c r="K136" s="211" t="s">
        <v>291</v>
      </c>
      <c r="L136" s="211" t="s">
        <v>573</v>
      </c>
    </row>
    <row r="137" spans="1:12" s="211" customFormat="1" x14ac:dyDescent="0.25">
      <c r="A137" s="211" t="s">
        <v>129</v>
      </c>
      <c r="B137" s="211">
        <v>3661</v>
      </c>
      <c r="C137" s="211" t="s">
        <v>202</v>
      </c>
      <c r="D137" s="211">
        <v>191854026</v>
      </c>
      <c r="E137" s="218">
        <v>1080</v>
      </c>
      <c r="G137" s="211">
        <v>1004</v>
      </c>
      <c r="H137" s="218" t="s">
        <v>289</v>
      </c>
      <c r="I137" s="211" t="s">
        <v>2318</v>
      </c>
      <c r="J137" s="212" t="s">
        <v>552</v>
      </c>
      <c r="K137" s="211" t="s">
        <v>291</v>
      </c>
      <c r="L137" s="211" t="s">
        <v>572</v>
      </c>
    </row>
    <row r="138" spans="1:12" s="211" customFormat="1" x14ac:dyDescent="0.25">
      <c r="A138" s="211" t="s">
        <v>129</v>
      </c>
      <c r="B138" s="211">
        <v>3661</v>
      </c>
      <c r="C138" s="211" t="s">
        <v>202</v>
      </c>
      <c r="D138" s="211">
        <v>191854031</v>
      </c>
      <c r="E138" s="218">
        <v>1080</v>
      </c>
      <c r="G138" s="211">
        <v>1004</v>
      </c>
      <c r="H138" s="218" t="s">
        <v>289</v>
      </c>
      <c r="I138" s="211" t="s">
        <v>2319</v>
      </c>
      <c r="J138" s="212" t="s">
        <v>552</v>
      </c>
      <c r="K138" s="211" t="s">
        <v>291</v>
      </c>
      <c r="L138" s="211" t="s">
        <v>572</v>
      </c>
    </row>
    <row r="139" spans="1:12" s="211" customFormat="1" x14ac:dyDescent="0.25">
      <c r="A139" s="211" t="s">
        <v>129</v>
      </c>
      <c r="B139" s="211">
        <v>3661</v>
      </c>
      <c r="C139" s="211" t="s">
        <v>202</v>
      </c>
      <c r="D139" s="211">
        <v>191854121</v>
      </c>
      <c r="E139" s="218">
        <v>1080</v>
      </c>
      <c r="F139" s="211">
        <v>1252</v>
      </c>
      <c r="G139" s="211">
        <v>1004</v>
      </c>
      <c r="H139" s="218" t="s">
        <v>289</v>
      </c>
      <c r="I139" s="211" t="s">
        <v>2320</v>
      </c>
      <c r="J139" s="212" t="s">
        <v>552</v>
      </c>
      <c r="K139" s="211" t="s">
        <v>291</v>
      </c>
      <c r="L139" s="211" t="s">
        <v>572</v>
      </c>
    </row>
    <row r="140" spans="1:12" s="211" customFormat="1" x14ac:dyDescent="0.25">
      <c r="A140" s="211" t="s">
        <v>129</v>
      </c>
      <c r="B140" s="211">
        <v>3661</v>
      </c>
      <c r="C140" s="211" t="s">
        <v>202</v>
      </c>
      <c r="D140" s="211">
        <v>191883540</v>
      </c>
      <c r="E140" s="218">
        <v>1080</v>
      </c>
      <c r="F140" s="211">
        <v>1252</v>
      </c>
      <c r="G140" s="211">
        <v>1004</v>
      </c>
      <c r="H140" s="218" t="s">
        <v>289</v>
      </c>
      <c r="I140" s="211" t="s">
        <v>2321</v>
      </c>
      <c r="J140" s="212" t="s">
        <v>552</v>
      </c>
      <c r="K140" s="211" t="s">
        <v>291</v>
      </c>
      <c r="L140" s="211" t="s">
        <v>572</v>
      </c>
    </row>
    <row r="141" spans="1:12" s="211" customFormat="1" x14ac:dyDescent="0.25">
      <c r="A141" s="211" t="s">
        <v>129</v>
      </c>
      <c r="B141" s="211">
        <v>3661</v>
      </c>
      <c r="C141" s="211" t="s">
        <v>202</v>
      </c>
      <c r="D141" s="211">
        <v>191907740</v>
      </c>
      <c r="E141" s="218">
        <v>1060</v>
      </c>
      <c r="F141" s="211">
        <v>1242</v>
      </c>
      <c r="G141" s="211">
        <v>1004</v>
      </c>
      <c r="H141" s="218" t="s">
        <v>560</v>
      </c>
      <c r="I141" s="211" t="s">
        <v>2322</v>
      </c>
      <c r="J141" s="212" t="s">
        <v>552</v>
      </c>
      <c r="K141" s="211" t="s">
        <v>291</v>
      </c>
      <c r="L141" s="211" t="s">
        <v>573</v>
      </c>
    </row>
    <row r="142" spans="1:12" s="211" customFormat="1" x14ac:dyDescent="0.25">
      <c r="A142" s="211" t="s">
        <v>129</v>
      </c>
      <c r="B142" s="211">
        <v>3661</v>
      </c>
      <c r="C142" s="211" t="s">
        <v>202</v>
      </c>
      <c r="D142" s="211">
        <v>192050220</v>
      </c>
      <c r="E142" s="218">
        <v>1080</v>
      </c>
      <c r="F142" s="211">
        <v>1242</v>
      </c>
      <c r="G142" s="211">
        <v>1004</v>
      </c>
      <c r="H142" s="218" t="s">
        <v>289</v>
      </c>
      <c r="I142" s="211" t="s">
        <v>2323</v>
      </c>
      <c r="J142" s="212" t="s">
        <v>552</v>
      </c>
      <c r="K142" s="211" t="s">
        <v>291</v>
      </c>
      <c r="L142" s="211" t="s">
        <v>572</v>
      </c>
    </row>
    <row r="143" spans="1:12" s="211" customFormat="1" x14ac:dyDescent="0.25">
      <c r="A143" s="211" t="s">
        <v>129</v>
      </c>
      <c r="B143" s="211">
        <v>3672</v>
      </c>
      <c r="C143" s="211" t="s">
        <v>208</v>
      </c>
      <c r="D143" s="211">
        <v>191804204</v>
      </c>
      <c r="E143" s="218">
        <v>1060</v>
      </c>
      <c r="F143" s="211">
        <v>1274</v>
      </c>
      <c r="G143" s="211">
        <v>1004</v>
      </c>
      <c r="H143" s="218" t="s">
        <v>560</v>
      </c>
      <c r="I143" s="211" t="s">
        <v>2324</v>
      </c>
      <c r="J143" s="212" t="s">
        <v>552</v>
      </c>
      <c r="K143" s="211" t="s">
        <v>291</v>
      </c>
      <c r="L143" s="211" t="s">
        <v>574</v>
      </c>
    </row>
    <row r="144" spans="1:12" s="211" customFormat="1" x14ac:dyDescent="0.25">
      <c r="A144" s="211" t="s">
        <v>129</v>
      </c>
      <c r="B144" s="211">
        <v>3672</v>
      </c>
      <c r="C144" s="211" t="s">
        <v>208</v>
      </c>
      <c r="D144" s="211">
        <v>191845303</v>
      </c>
      <c r="E144" s="218">
        <v>1060</v>
      </c>
      <c r="F144" s="211">
        <v>1242</v>
      </c>
      <c r="G144" s="211">
        <v>1004</v>
      </c>
      <c r="H144" s="218" t="s">
        <v>560</v>
      </c>
      <c r="I144" s="211" t="s">
        <v>2325</v>
      </c>
      <c r="J144" s="212" t="s">
        <v>552</v>
      </c>
      <c r="K144" s="211" t="s">
        <v>291</v>
      </c>
      <c r="L144" s="211" t="s">
        <v>573</v>
      </c>
    </row>
    <row r="145" spans="1:12" s="211" customFormat="1" x14ac:dyDescent="0.25">
      <c r="A145" s="211" t="s">
        <v>129</v>
      </c>
      <c r="B145" s="211">
        <v>3672</v>
      </c>
      <c r="C145" s="211" t="s">
        <v>208</v>
      </c>
      <c r="D145" s="211">
        <v>191939128</v>
      </c>
      <c r="E145" s="218">
        <v>1060</v>
      </c>
      <c r="F145" s="211">
        <v>1242</v>
      </c>
      <c r="G145" s="211">
        <v>1004</v>
      </c>
      <c r="H145" s="218" t="s">
        <v>560</v>
      </c>
      <c r="I145" s="211" t="s">
        <v>2326</v>
      </c>
      <c r="J145" s="212" t="s">
        <v>552</v>
      </c>
      <c r="K145" s="211" t="s">
        <v>291</v>
      </c>
      <c r="L145" s="211" t="s">
        <v>573</v>
      </c>
    </row>
    <row r="146" spans="1:12" s="211" customFormat="1" x14ac:dyDescent="0.25">
      <c r="A146" s="211" t="s">
        <v>129</v>
      </c>
      <c r="B146" s="211">
        <v>3672</v>
      </c>
      <c r="C146" s="211" t="s">
        <v>208</v>
      </c>
      <c r="D146" s="211">
        <v>191951283</v>
      </c>
      <c r="E146" s="218">
        <v>1060</v>
      </c>
      <c r="F146" s="211">
        <v>1242</v>
      </c>
      <c r="G146" s="211">
        <v>1004</v>
      </c>
      <c r="H146" s="218" t="s">
        <v>560</v>
      </c>
      <c r="I146" s="211" t="s">
        <v>2327</v>
      </c>
      <c r="J146" s="212" t="s">
        <v>552</v>
      </c>
      <c r="K146" s="211" t="s">
        <v>291</v>
      </c>
      <c r="L146" s="211" t="s">
        <v>573</v>
      </c>
    </row>
    <row r="147" spans="1:12" s="211" customFormat="1" x14ac:dyDescent="0.25">
      <c r="A147" s="211" t="s">
        <v>129</v>
      </c>
      <c r="B147" s="211">
        <v>3672</v>
      </c>
      <c r="C147" s="211" t="s">
        <v>208</v>
      </c>
      <c r="D147" s="211">
        <v>191953924</v>
      </c>
      <c r="E147" s="218">
        <v>1060</v>
      </c>
      <c r="F147" s="211">
        <v>1271</v>
      </c>
      <c r="G147" s="211">
        <v>1004</v>
      </c>
      <c r="H147" s="218" t="s">
        <v>560</v>
      </c>
      <c r="I147" s="211" t="s">
        <v>2328</v>
      </c>
      <c r="J147" s="212" t="s">
        <v>552</v>
      </c>
      <c r="K147" s="211" t="s">
        <v>291</v>
      </c>
      <c r="L147" s="211" t="s">
        <v>573</v>
      </c>
    </row>
    <row r="148" spans="1:12" s="211" customFormat="1" x14ac:dyDescent="0.25">
      <c r="A148" s="211" t="s">
        <v>129</v>
      </c>
      <c r="B148" s="211">
        <v>3672</v>
      </c>
      <c r="C148" s="211" t="s">
        <v>208</v>
      </c>
      <c r="D148" s="211">
        <v>191973380</v>
      </c>
      <c r="E148" s="218">
        <v>1060</v>
      </c>
      <c r="F148" s="211">
        <v>1274</v>
      </c>
      <c r="G148" s="211">
        <v>1004</v>
      </c>
      <c r="H148" s="218" t="s">
        <v>560</v>
      </c>
      <c r="I148" s="211" t="s">
        <v>2329</v>
      </c>
      <c r="J148" s="212" t="s">
        <v>552</v>
      </c>
      <c r="K148" s="211" t="s">
        <v>291</v>
      </c>
      <c r="L148" s="211" t="s">
        <v>1148</v>
      </c>
    </row>
    <row r="149" spans="1:12" s="211" customFormat="1" x14ac:dyDescent="0.25">
      <c r="A149" s="211" t="s">
        <v>129</v>
      </c>
      <c r="B149" s="211">
        <v>3672</v>
      </c>
      <c r="C149" s="211" t="s">
        <v>208</v>
      </c>
      <c r="D149" s="211">
        <v>191976009</v>
      </c>
      <c r="E149" s="218">
        <v>1060</v>
      </c>
      <c r="F149" s="211">
        <v>1242</v>
      </c>
      <c r="G149" s="211">
        <v>1004</v>
      </c>
      <c r="H149" s="218" t="s">
        <v>560</v>
      </c>
      <c r="I149" s="211" t="s">
        <v>2329</v>
      </c>
      <c r="J149" s="212" t="s">
        <v>552</v>
      </c>
      <c r="K149" s="211" t="s">
        <v>291</v>
      </c>
      <c r="L149" s="211" t="s">
        <v>1125</v>
      </c>
    </row>
    <row r="150" spans="1:12" s="211" customFormat="1" x14ac:dyDescent="0.25">
      <c r="A150" s="211" t="s">
        <v>129</v>
      </c>
      <c r="B150" s="211">
        <v>3672</v>
      </c>
      <c r="C150" s="211" t="s">
        <v>208</v>
      </c>
      <c r="D150" s="211">
        <v>192024415</v>
      </c>
      <c r="E150" s="218">
        <v>1060</v>
      </c>
      <c r="F150" s="211">
        <v>1242</v>
      </c>
      <c r="G150" s="211">
        <v>1003</v>
      </c>
      <c r="H150" s="218" t="s">
        <v>560</v>
      </c>
      <c r="I150" s="211" t="s">
        <v>2330</v>
      </c>
      <c r="J150" s="212" t="s">
        <v>552</v>
      </c>
      <c r="K150" s="211" t="s">
        <v>291</v>
      </c>
      <c r="L150" s="211" t="s">
        <v>573</v>
      </c>
    </row>
    <row r="151" spans="1:12" s="211" customFormat="1" x14ac:dyDescent="0.25">
      <c r="A151" s="211" t="s">
        <v>129</v>
      </c>
      <c r="B151" s="211">
        <v>3673</v>
      </c>
      <c r="C151" s="211" t="s">
        <v>209</v>
      </c>
      <c r="D151" s="211">
        <v>9028155</v>
      </c>
      <c r="E151" s="218">
        <v>1060</v>
      </c>
      <c r="G151" s="211">
        <v>1004</v>
      </c>
      <c r="H151" s="218" t="s">
        <v>560</v>
      </c>
      <c r="I151" s="211" t="s">
        <v>2331</v>
      </c>
      <c r="J151" s="212" t="s">
        <v>552</v>
      </c>
      <c r="K151" s="211" t="s">
        <v>291</v>
      </c>
      <c r="L151" s="211" t="s">
        <v>573</v>
      </c>
    </row>
    <row r="152" spans="1:12" s="211" customFormat="1" x14ac:dyDescent="0.25">
      <c r="A152" s="211" t="s">
        <v>129</v>
      </c>
      <c r="B152" s="211">
        <v>3673</v>
      </c>
      <c r="C152" s="211" t="s">
        <v>209</v>
      </c>
      <c r="D152" s="211">
        <v>101181804</v>
      </c>
      <c r="E152" s="218">
        <v>1080</v>
      </c>
      <c r="G152" s="211">
        <v>1004</v>
      </c>
      <c r="H152" s="218" t="s">
        <v>289</v>
      </c>
      <c r="I152" s="211" t="s">
        <v>2332</v>
      </c>
      <c r="J152" s="212" t="s">
        <v>552</v>
      </c>
      <c r="K152" s="211" t="s">
        <v>291</v>
      </c>
      <c r="L152" s="211" t="s">
        <v>572</v>
      </c>
    </row>
    <row r="153" spans="1:12" s="211" customFormat="1" x14ac:dyDescent="0.25">
      <c r="A153" s="211" t="s">
        <v>129</v>
      </c>
      <c r="B153" s="211">
        <v>3673</v>
      </c>
      <c r="C153" s="211" t="s">
        <v>209</v>
      </c>
      <c r="D153" s="211">
        <v>190258339</v>
      </c>
      <c r="E153" s="218">
        <v>1060</v>
      </c>
      <c r="F153" s="211">
        <v>1252</v>
      </c>
      <c r="G153" s="211">
        <v>1004</v>
      </c>
      <c r="H153" s="218" t="s">
        <v>560</v>
      </c>
      <c r="I153" s="211" t="s">
        <v>2333</v>
      </c>
      <c r="J153" s="212" t="s">
        <v>552</v>
      </c>
      <c r="K153" s="211" t="s">
        <v>291</v>
      </c>
      <c r="L153" s="211" t="s">
        <v>573</v>
      </c>
    </row>
    <row r="154" spans="1:12" s="211" customFormat="1" x14ac:dyDescent="0.25">
      <c r="A154" s="211" t="s">
        <v>129</v>
      </c>
      <c r="B154" s="211">
        <v>3673</v>
      </c>
      <c r="C154" s="211" t="s">
        <v>209</v>
      </c>
      <c r="D154" s="211">
        <v>190258356</v>
      </c>
      <c r="E154" s="218">
        <v>1060</v>
      </c>
      <c r="F154" s="211">
        <v>1274</v>
      </c>
      <c r="G154" s="211">
        <v>1004</v>
      </c>
      <c r="H154" s="218" t="s">
        <v>560</v>
      </c>
      <c r="I154" s="211" t="s">
        <v>2334</v>
      </c>
      <c r="J154" s="212" t="s">
        <v>552</v>
      </c>
      <c r="K154" s="211" t="s">
        <v>291</v>
      </c>
      <c r="L154" s="211" t="s">
        <v>573</v>
      </c>
    </row>
    <row r="155" spans="1:12" s="211" customFormat="1" x14ac:dyDescent="0.25">
      <c r="A155" s="211" t="s">
        <v>129</v>
      </c>
      <c r="B155" s="211">
        <v>3673</v>
      </c>
      <c r="C155" s="211" t="s">
        <v>209</v>
      </c>
      <c r="D155" s="211">
        <v>190593068</v>
      </c>
      <c r="E155" s="218">
        <v>1010</v>
      </c>
      <c r="G155" s="211">
        <v>1004</v>
      </c>
      <c r="H155" s="218" t="s">
        <v>289</v>
      </c>
      <c r="I155" s="211" t="s">
        <v>2335</v>
      </c>
      <c r="J155" s="212" t="s">
        <v>552</v>
      </c>
      <c r="K155" s="211" t="s">
        <v>556</v>
      </c>
      <c r="L155" s="211" t="s">
        <v>565</v>
      </c>
    </row>
    <row r="156" spans="1:12" s="211" customFormat="1" x14ac:dyDescent="0.25">
      <c r="A156" s="211" t="s">
        <v>129</v>
      </c>
      <c r="B156" s="211">
        <v>3673</v>
      </c>
      <c r="C156" s="211" t="s">
        <v>209</v>
      </c>
      <c r="D156" s="211">
        <v>190709251</v>
      </c>
      <c r="E156" s="218">
        <v>1060</v>
      </c>
      <c r="F156" s="211">
        <v>1274</v>
      </c>
      <c r="G156" s="211">
        <v>1004</v>
      </c>
      <c r="H156" s="218" t="s">
        <v>560</v>
      </c>
      <c r="I156" s="211" t="s">
        <v>2336</v>
      </c>
      <c r="J156" s="212" t="s">
        <v>552</v>
      </c>
      <c r="K156" s="211" t="s">
        <v>291</v>
      </c>
      <c r="L156" s="211" t="s">
        <v>573</v>
      </c>
    </row>
    <row r="157" spans="1:12" s="211" customFormat="1" x14ac:dyDescent="0.25">
      <c r="A157" s="211" t="s">
        <v>129</v>
      </c>
      <c r="B157" s="211">
        <v>3673</v>
      </c>
      <c r="C157" s="211" t="s">
        <v>209</v>
      </c>
      <c r="D157" s="211">
        <v>191153893</v>
      </c>
      <c r="E157" s="218">
        <v>1060</v>
      </c>
      <c r="F157" s="211">
        <v>1242</v>
      </c>
      <c r="G157" s="211">
        <v>1004</v>
      </c>
      <c r="H157" s="218" t="s">
        <v>560</v>
      </c>
      <c r="I157" s="211" t="s">
        <v>2337</v>
      </c>
      <c r="J157" s="212" t="s">
        <v>552</v>
      </c>
      <c r="K157" s="211" t="s">
        <v>291</v>
      </c>
      <c r="L157" s="211" t="s">
        <v>573</v>
      </c>
    </row>
    <row r="158" spans="1:12" s="211" customFormat="1" x14ac:dyDescent="0.25">
      <c r="A158" s="211" t="s">
        <v>129</v>
      </c>
      <c r="B158" s="211">
        <v>3673</v>
      </c>
      <c r="C158" s="211" t="s">
        <v>209</v>
      </c>
      <c r="D158" s="211">
        <v>191153894</v>
      </c>
      <c r="E158" s="218">
        <v>1060</v>
      </c>
      <c r="F158" s="211">
        <v>1242</v>
      </c>
      <c r="G158" s="211">
        <v>1004</v>
      </c>
      <c r="H158" s="218" t="s">
        <v>560</v>
      </c>
      <c r="I158" s="211" t="s">
        <v>2338</v>
      </c>
      <c r="J158" s="212" t="s">
        <v>552</v>
      </c>
      <c r="K158" s="211" t="s">
        <v>291</v>
      </c>
      <c r="L158" s="211" t="s">
        <v>573</v>
      </c>
    </row>
    <row r="159" spans="1:12" s="211" customFormat="1" x14ac:dyDescent="0.25">
      <c r="A159" s="211" t="s">
        <v>129</v>
      </c>
      <c r="B159" s="211">
        <v>3673</v>
      </c>
      <c r="C159" s="211" t="s">
        <v>209</v>
      </c>
      <c r="D159" s="211">
        <v>191629015</v>
      </c>
      <c r="E159" s="218">
        <v>1060</v>
      </c>
      <c r="F159" s="211">
        <v>1242</v>
      </c>
      <c r="G159" s="211">
        <v>1004</v>
      </c>
      <c r="H159" s="218" t="s">
        <v>560</v>
      </c>
      <c r="I159" s="211" t="s">
        <v>2339</v>
      </c>
      <c r="J159" s="212" t="s">
        <v>552</v>
      </c>
      <c r="K159" s="211" t="s">
        <v>291</v>
      </c>
      <c r="L159" s="211" t="s">
        <v>573</v>
      </c>
    </row>
    <row r="160" spans="1:12" s="211" customFormat="1" x14ac:dyDescent="0.25">
      <c r="A160" s="211" t="s">
        <v>129</v>
      </c>
      <c r="B160" s="211">
        <v>3673</v>
      </c>
      <c r="C160" s="211" t="s">
        <v>209</v>
      </c>
      <c r="D160" s="211">
        <v>191629234</v>
      </c>
      <c r="E160" s="218">
        <v>1060</v>
      </c>
      <c r="F160" s="211">
        <v>1242</v>
      </c>
      <c r="G160" s="211">
        <v>1004</v>
      </c>
      <c r="H160" s="218" t="s">
        <v>560</v>
      </c>
      <c r="I160" s="211" t="s">
        <v>2340</v>
      </c>
      <c r="J160" s="212" t="s">
        <v>552</v>
      </c>
      <c r="K160" s="211" t="s">
        <v>291</v>
      </c>
      <c r="L160" s="211" t="s">
        <v>573</v>
      </c>
    </row>
    <row r="161" spans="1:12" s="211" customFormat="1" x14ac:dyDescent="0.25">
      <c r="A161" s="211" t="s">
        <v>129</v>
      </c>
      <c r="B161" s="211">
        <v>3673</v>
      </c>
      <c r="C161" s="211" t="s">
        <v>209</v>
      </c>
      <c r="D161" s="211">
        <v>191645740</v>
      </c>
      <c r="E161" s="218">
        <v>1060</v>
      </c>
      <c r="F161" s="211">
        <v>1271</v>
      </c>
      <c r="G161" s="211">
        <v>1004</v>
      </c>
      <c r="H161" s="218" t="s">
        <v>560</v>
      </c>
      <c r="I161" s="211" t="s">
        <v>2341</v>
      </c>
      <c r="J161" s="212" t="s">
        <v>552</v>
      </c>
      <c r="K161" s="211" t="s">
        <v>291</v>
      </c>
      <c r="L161" s="211" t="s">
        <v>573</v>
      </c>
    </row>
    <row r="162" spans="1:12" s="211" customFormat="1" x14ac:dyDescent="0.25">
      <c r="A162" s="211" t="s">
        <v>129</v>
      </c>
      <c r="B162" s="211">
        <v>3673</v>
      </c>
      <c r="C162" s="211" t="s">
        <v>209</v>
      </c>
      <c r="D162" s="211">
        <v>400019858</v>
      </c>
      <c r="E162" s="218">
        <v>1060</v>
      </c>
      <c r="G162" s="211">
        <v>1004</v>
      </c>
      <c r="H162" s="218" t="s">
        <v>560</v>
      </c>
      <c r="I162" s="211" t="s">
        <v>2342</v>
      </c>
      <c r="J162" s="212" t="s">
        <v>552</v>
      </c>
      <c r="K162" s="211" t="s">
        <v>291</v>
      </c>
      <c r="L162" s="211" t="s">
        <v>573</v>
      </c>
    </row>
    <row r="163" spans="1:12" s="211" customFormat="1" x14ac:dyDescent="0.25">
      <c r="A163" s="211" t="s">
        <v>129</v>
      </c>
      <c r="B163" s="211">
        <v>3673</v>
      </c>
      <c r="C163" s="211" t="s">
        <v>209</v>
      </c>
      <c r="D163" s="211">
        <v>400019990</v>
      </c>
      <c r="E163" s="218">
        <v>1060</v>
      </c>
      <c r="G163" s="211">
        <v>1004</v>
      </c>
      <c r="H163" s="218" t="s">
        <v>560</v>
      </c>
      <c r="I163" s="211" t="s">
        <v>2343</v>
      </c>
      <c r="J163" s="212" t="s">
        <v>552</v>
      </c>
      <c r="K163" s="211" t="s">
        <v>291</v>
      </c>
      <c r="L163" s="211" t="s">
        <v>573</v>
      </c>
    </row>
    <row r="164" spans="1:12" s="211" customFormat="1" x14ac:dyDescent="0.25">
      <c r="A164" s="211" t="s">
        <v>129</v>
      </c>
      <c r="B164" s="211">
        <v>3673</v>
      </c>
      <c r="C164" s="211" t="s">
        <v>209</v>
      </c>
      <c r="D164" s="211">
        <v>400020153</v>
      </c>
      <c r="E164" s="218">
        <v>1060</v>
      </c>
      <c r="G164" s="211">
        <v>1004</v>
      </c>
      <c r="H164" s="218" t="s">
        <v>560</v>
      </c>
      <c r="I164" s="211" t="s">
        <v>2344</v>
      </c>
      <c r="J164" s="212" t="s">
        <v>552</v>
      </c>
      <c r="K164" s="211" t="s">
        <v>291</v>
      </c>
      <c r="L164" s="211" t="s">
        <v>574</v>
      </c>
    </row>
    <row r="165" spans="1:12" s="211" customFormat="1" x14ac:dyDescent="0.25">
      <c r="A165" s="211" t="s">
        <v>129</v>
      </c>
      <c r="B165" s="211">
        <v>3695</v>
      </c>
      <c r="C165" s="211" t="s">
        <v>211</v>
      </c>
      <c r="D165" s="211">
        <v>192010219</v>
      </c>
      <c r="E165" s="218">
        <v>1080</v>
      </c>
      <c r="F165" s="211">
        <v>1242</v>
      </c>
      <c r="G165" s="211">
        <v>1004</v>
      </c>
      <c r="H165" s="218" t="s">
        <v>289</v>
      </c>
      <c r="I165" s="211" t="s">
        <v>2345</v>
      </c>
      <c r="J165" s="212" t="s">
        <v>552</v>
      </c>
      <c r="K165" s="211" t="s">
        <v>291</v>
      </c>
      <c r="L165" s="211" t="s">
        <v>572</v>
      </c>
    </row>
    <row r="166" spans="1:12" s="211" customFormat="1" x14ac:dyDescent="0.25">
      <c r="A166" s="211" t="s">
        <v>129</v>
      </c>
      <c r="B166" s="211">
        <v>3701</v>
      </c>
      <c r="C166" s="211" t="s">
        <v>212</v>
      </c>
      <c r="D166" s="211">
        <v>3122514</v>
      </c>
      <c r="E166" s="218">
        <v>1010</v>
      </c>
      <c r="G166" s="211">
        <v>1004</v>
      </c>
      <c r="H166" s="218" t="s">
        <v>289</v>
      </c>
      <c r="I166" s="211" t="s">
        <v>2346</v>
      </c>
      <c r="J166" s="212" t="s">
        <v>552</v>
      </c>
      <c r="K166" s="211" t="s">
        <v>556</v>
      </c>
      <c r="L166" s="211" t="s">
        <v>566</v>
      </c>
    </row>
    <row r="167" spans="1:12" s="211" customFormat="1" x14ac:dyDescent="0.25">
      <c r="A167" s="211" t="s">
        <v>129</v>
      </c>
      <c r="B167" s="211">
        <v>3712</v>
      </c>
      <c r="C167" s="211" t="s">
        <v>214</v>
      </c>
      <c r="D167" s="211">
        <v>191995400</v>
      </c>
      <c r="E167" s="218">
        <v>1080</v>
      </c>
      <c r="F167" s="211">
        <v>1274</v>
      </c>
      <c r="G167" s="211">
        <v>1004</v>
      </c>
      <c r="H167" s="218" t="s">
        <v>289</v>
      </c>
      <c r="I167" s="211" t="s">
        <v>2347</v>
      </c>
      <c r="J167" s="212" t="s">
        <v>552</v>
      </c>
      <c r="K167" s="211" t="s">
        <v>291</v>
      </c>
      <c r="L167" s="211" t="s">
        <v>572</v>
      </c>
    </row>
    <row r="168" spans="1:12" s="211" customFormat="1" x14ac:dyDescent="0.25">
      <c r="A168" s="211" t="s">
        <v>129</v>
      </c>
      <c r="B168" s="211">
        <v>3731</v>
      </c>
      <c r="C168" s="211" t="s">
        <v>220</v>
      </c>
      <c r="D168" s="211">
        <v>192004610</v>
      </c>
      <c r="E168" s="218">
        <v>1060</v>
      </c>
      <c r="F168" s="211">
        <v>1242</v>
      </c>
      <c r="G168" s="211">
        <v>1004</v>
      </c>
      <c r="H168" s="218" t="s">
        <v>560</v>
      </c>
      <c r="I168" s="211" t="s">
        <v>2348</v>
      </c>
      <c r="J168" s="212" t="s">
        <v>552</v>
      </c>
      <c r="K168" s="211" t="s">
        <v>291</v>
      </c>
      <c r="L168" s="211" t="s">
        <v>573</v>
      </c>
    </row>
    <row r="169" spans="1:12" s="211" customFormat="1" x14ac:dyDescent="0.25">
      <c r="A169" s="211" t="s">
        <v>129</v>
      </c>
      <c r="B169" s="211">
        <v>3732</v>
      </c>
      <c r="C169" s="211" t="s">
        <v>221</v>
      </c>
      <c r="D169" s="211">
        <v>191552331</v>
      </c>
      <c r="E169" s="218">
        <v>1060</v>
      </c>
      <c r="F169" s="211">
        <v>1242</v>
      </c>
      <c r="G169" s="211">
        <v>1004</v>
      </c>
      <c r="H169" s="218" t="s">
        <v>560</v>
      </c>
      <c r="I169" s="211" t="s">
        <v>2349</v>
      </c>
      <c r="J169" s="212" t="s">
        <v>552</v>
      </c>
      <c r="K169" s="211" t="s">
        <v>291</v>
      </c>
      <c r="L169" s="211" t="s">
        <v>573</v>
      </c>
    </row>
    <row r="170" spans="1:12" s="211" customFormat="1" x14ac:dyDescent="0.25">
      <c r="A170" s="211" t="s">
        <v>129</v>
      </c>
      <c r="B170" s="211">
        <v>3782</v>
      </c>
      <c r="C170" s="211" t="s">
        <v>229</v>
      </c>
      <c r="D170" s="211">
        <v>1192187</v>
      </c>
      <c r="E170" s="218">
        <v>1040</v>
      </c>
      <c r="G170" s="211">
        <v>1004</v>
      </c>
      <c r="H170" s="218" t="s">
        <v>560</v>
      </c>
      <c r="I170" s="211" t="s">
        <v>2350</v>
      </c>
      <c r="J170" s="212" t="s">
        <v>552</v>
      </c>
      <c r="K170" s="211" t="s">
        <v>291</v>
      </c>
      <c r="L170" s="211" t="s">
        <v>1361</v>
      </c>
    </row>
    <row r="171" spans="1:12" s="211" customFormat="1" x14ac:dyDescent="0.25">
      <c r="A171" s="211" t="s">
        <v>129</v>
      </c>
      <c r="B171" s="211">
        <v>3782</v>
      </c>
      <c r="C171" s="211" t="s">
        <v>229</v>
      </c>
      <c r="D171" s="211">
        <v>3183054</v>
      </c>
      <c r="E171" s="218">
        <v>1080</v>
      </c>
      <c r="G171" s="211">
        <v>1004</v>
      </c>
      <c r="H171" s="218" t="s">
        <v>289</v>
      </c>
      <c r="I171" s="211" t="s">
        <v>2351</v>
      </c>
      <c r="J171" s="212" t="s">
        <v>552</v>
      </c>
      <c r="K171" s="211" t="s">
        <v>291</v>
      </c>
      <c r="L171" s="211" t="s">
        <v>572</v>
      </c>
    </row>
    <row r="172" spans="1:12" s="211" customFormat="1" x14ac:dyDescent="0.25">
      <c r="A172" s="211" t="s">
        <v>129</v>
      </c>
      <c r="B172" s="211">
        <v>3782</v>
      </c>
      <c r="C172" s="211" t="s">
        <v>229</v>
      </c>
      <c r="D172" s="211">
        <v>191299211</v>
      </c>
      <c r="E172" s="218">
        <v>1080</v>
      </c>
      <c r="F172" s="211">
        <v>1242</v>
      </c>
      <c r="G172" s="211">
        <v>1004</v>
      </c>
      <c r="H172" s="218" t="s">
        <v>289</v>
      </c>
      <c r="I172" s="211" t="s">
        <v>2352</v>
      </c>
      <c r="J172" s="212" t="s">
        <v>552</v>
      </c>
      <c r="K172" s="211" t="s">
        <v>291</v>
      </c>
      <c r="L172" s="211" t="s">
        <v>572</v>
      </c>
    </row>
    <row r="173" spans="1:12" s="211" customFormat="1" x14ac:dyDescent="0.25">
      <c r="A173" s="211" t="s">
        <v>129</v>
      </c>
      <c r="B173" s="211">
        <v>3782</v>
      </c>
      <c r="C173" s="211" t="s">
        <v>229</v>
      </c>
      <c r="D173" s="211">
        <v>191299232</v>
      </c>
      <c r="E173" s="218">
        <v>1080</v>
      </c>
      <c r="F173" s="211">
        <v>1274</v>
      </c>
      <c r="G173" s="211">
        <v>1004</v>
      </c>
      <c r="H173" s="218" t="s">
        <v>289</v>
      </c>
      <c r="I173" s="211" t="s">
        <v>2353</v>
      </c>
      <c r="J173" s="212" t="s">
        <v>552</v>
      </c>
      <c r="K173" s="211" t="s">
        <v>291</v>
      </c>
      <c r="L173" s="211" t="s">
        <v>572</v>
      </c>
    </row>
    <row r="174" spans="1:12" s="211" customFormat="1" x14ac:dyDescent="0.25">
      <c r="A174" s="211" t="s">
        <v>129</v>
      </c>
      <c r="B174" s="211">
        <v>3782</v>
      </c>
      <c r="C174" s="211" t="s">
        <v>229</v>
      </c>
      <c r="D174" s="211">
        <v>191299410</v>
      </c>
      <c r="E174" s="218">
        <v>1080</v>
      </c>
      <c r="F174" s="211">
        <v>1242</v>
      </c>
      <c r="G174" s="211">
        <v>1004</v>
      </c>
      <c r="H174" s="218" t="s">
        <v>289</v>
      </c>
      <c r="I174" s="211" t="s">
        <v>2354</v>
      </c>
      <c r="J174" s="212" t="s">
        <v>552</v>
      </c>
      <c r="K174" s="211" t="s">
        <v>291</v>
      </c>
      <c r="L174" s="211" t="s">
        <v>572</v>
      </c>
    </row>
    <row r="175" spans="1:12" s="211" customFormat="1" x14ac:dyDescent="0.25">
      <c r="A175" s="211" t="s">
        <v>129</v>
      </c>
      <c r="B175" s="211">
        <v>3782</v>
      </c>
      <c r="C175" s="211" t="s">
        <v>229</v>
      </c>
      <c r="D175" s="211">
        <v>191299730</v>
      </c>
      <c r="E175" s="218">
        <v>1080</v>
      </c>
      <c r="F175" s="211">
        <v>1274</v>
      </c>
      <c r="G175" s="211">
        <v>1004</v>
      </c>
      <c r="H175" s="218" t="s">
        <v>289</v>
      </c>
      <c r="I175" s="211" t="s">
        <v>2355</v>
      </c>
      <c r="J175" s="212" t="s">
        <v>552</v>
      </c>
      <c r="K175" s="211" t="s">
        <v>291</v>
      </c>
      <c r="L175" s="211" t="s">
        <v>572</v>
      </c>
    </row>
    <row r="176" spans="1:12" s="211" customFormat="1" x14ac:dyDescent="0.25">
      <c r="A176" s="211" t="s">
        <v>129</v>
      </c>
      <c r="B176" s="211">
        <v>3782</v>
      </c>
      <c r="C176" s="211" t="s">
        <v>229</v>
      </c>
      <c r="D176" s="211">
        <v>191299735</v>
      </c>
      <c r="E176" s="218">
        <v>1080</v>
      </c>
      <c r="F176" s="211">
        <v>1274</v>
      </c>
      <c r="G176" s="211">
        <v>1004</v>
      </c>
      <c r="H176" s="218" t="s">
        <v>289</v>
      </c>
      <c r="I176" s="211" t="s">
        <v>2356</v>
      </c>
      <c r="J176" s="212" t="s">
        <v>552</v>
      </c>
      <c r="K176" s="211" t="s">
        <v>291</v>
      </c>
      <c r="L176" s="211" t="s">
        <v>572</v>
      </c>
    </row>
    <row r="177" spans="1:12" s="211" customFormat="1" x14ac:dyDescent="0.25">
      <c r="A177" s="211" t="s">
        <v>129</v>
      </c>
      <c r="B177" s="211">
        <v>3782</v>
      </c>
      <c r="C177" s="211" t="s">
        <v>229</v>
      </c>
      <c r="D177" s="211">
        <v>191301310</v>
      </c>
      <c r="E177" s="218">
        <v>1080</v>
      </c>
      <c r="F177" s="211">
        <v>1242</v>
      </c>
      <c r="G177" s="211">
        <v>1004</v>
      </c>
      <c r="H177" s="218" t="s">
        <v>289</v>
      </c>
      <c r="I177" s="211" t="s">
        <v>2357</v>
      </c>
      <c r="J177" s="212" t="s">
        <v>552</v>
      </c>
      <c r="K177" s="211" t="s">
        <v>291</v>
      </c>
      <c r="L177" s="211" t="s">
        <v>572</v>
      </c>
    </row>
    <row r="178" spans="1:12" s="211" customFormat="1" x14ac:dyDescent="0.25">
      <c r="A178" s="211" t="s">
        <v>129</v>
      </c>
      <c r="B178" s="211">
        <v>3782</v>
      </c>
      <c r="C178" s="211" t="s">
        <v>229</v>
      </c>
      <c r="D178" s="211">
        <v>191301313</v>
      </c>
      <c r="E178" s="218">
        <v>1080</v>
      </c>
      <c r="F178" s="211">
        <v>1242</v>
      </c>
      <c r="G178" s="211">
        <v>1004</v>
      </c>
      <c r="H178" s="218" t="s">
        <v>289</v>
      </c>
      <c r="I178" s="211" t="s">
        <v>2358</v>
      </c>
      <c r="J178" s="212" t="s">
        <v>552</v>
      </c>
      <c r="K178" s="211" t="s">
        <v>291</v>
      </c>
      <c r="L178" s="211" t="s">
        <v>572</v>
      </c>
    </row>
    <row r="179" spans="1:12" s="211" customFormat="1" x14ac:dyDescent="0.25">
      <c r="A179" s="211" t="s">
        <v>129</v>
      </c>
      <c r="B179" s="211">
        <v>3782</v>
      </c>
      <c r="C179" s="211" t="s">
        <v>229</v>
      </c>
      <c r="D179" s="211">
        <v>191301330</v>
      </c>
      <c r="E179" s="218">
        <v>1080</v>
      </c>
      <c r="F179" s="211">
        <v>1242</v>
      </c>
      <c r="G179" s="211">
        <v>1004</v>
      </c>
      <c r="H179" s="218" t="s">
        <v>289</v>
      </c>
      <c r="I179" s="211" t="s">
        <v>2359</v>
      </c>
      <c r="J179" s="212" t="s">
        <v>552</v>
      </c>
      <c r="K179" s="211" t="s">
        <v>291</v>
      </c>
      <c r="L179" s="211" t="s">
        <v>572</v>
      </c>
    </row>
    <row r="180" spans="1:12" s="211" customFormat="1" x14ac:dyDescent="0.25">
      <c r="A180" s="211" t="s">
        <v>129</v>
      </c>
      <c r="B180" s="211">
        <v>3782</v>
      </c>
      <c r="C180" s="211" t="s">
        <v>229</v>
      </c>
      <c r="D180" s="211">
        <v>191301331</v>
      </c>
      <c r="E180" s="218">
        <v>1080</v>
      </c>
      <c r="F180" s="211">
        <v>1242</v>
      </c>
      <c r="G180" s="211">
        <v>1004</v>
      </c>
      <c r="H180" s="218" t="s">
        <v>289</v>
      </c>
      <c r="I180" s="211" t="s">
        <v>2360</v>
      </c>
      <c r="J180" s="212" t="s">
        <v>552</v>
      </c>
      <c r="K180" s="211" t="s">
        <v>291</v>
      </c>
      <c r="L180" s="211" t="s">
        <v>572</v>
      </c>
    </row>
    <row r="181" spans="1:12" s="211" customFormat="1" x14ac:dyDescent="0.25">
      <c r="A181" s="211" t="s">
        <v>129</v>
      </c>
      <c r="B181" s="211">
        <v>3782</v>
      </c>
      <c r="C181" s="211" t="s">
        <v>229</v>
      </c>
      <c r="D181" s="211">
        <v>191301333</v>
      </c>
      <c r="E181" s="218">
        <v>1080</v>
      </c>
      <c r="F181" s="211">
        <v>1274</v>
      </c>
      <c r="G181" s="211">
        <v>1004</v>
      </c>
      <c r="H181" s="218" t="s">
        <v>289</v>
      </c>
      <c r="I181" s="211" t="s">
        <v>2361</v>
      </c>
      <c r="J181" s="212" t="s">
        <v>552</v>
      </c>
      <c r="K181" s="211" t="s">
        <v>291</v>
      </c>
      <c r="L181" s="211" t="s">
        <v>572</v>
      </c>
    </row>
    <row r="182" spans="1:12" s="211" customFormat="1" x14ac:dyDescent="0.25">
      <c r="A182" s="211" t="s">
        <v>129</v>
      </c>
      <c r="B182" s="211">
        <v>3782</v>
      </c>
      <c r="C182" s="211" t="s">
        <v>229</v>
      </c>
      <c r="D182" s="211">
        <v>191301590</v>
      </c>
      <c r="E182" s="218">
        <v>1080</v>
      </c>
      <c r="F182" s="211">
        <v>1242</v>
      </c>
      <c r="G182" s="211">
        <v>1004</v>
      </c>
      <c r="H182" s="218" t="s">
        <v>289</v>
      </c>
      <c r="I182" s="211" t="s">
        <v>2362</v>
      </c>
      <c r="J182" s="212" t="s">
        <v>552</v>
      </c>
      <c r="K182" s="211" t="s">
        <v>291</v>
      </c>
      <c r="L182" s="211" t="s">
        <v>572</v>
      </c>
    </row>
    <row r="183" spans="1:12" s="211" customFormat="1" x14ac:dyDescent="0.25">
      <c r="A183" s="211" t="s">
        <v>129</v>
      </c>
      <c r="B183" s="211">
        <v>3782</v>
      </c>
      <c r="C183" s="211" t="s">
        <v>229</v>
      </c>
      <c r="D183" s="211">
        <v>191301591</v>
      </c>
      <c r="E183" s="218">
        <v>1080</v>
      </c>
      <c r="F183" s="211">
        <v>1242</v>
      </c>
      <c r="G183" s="211">
        <v>1004</v>
      </c>
      <c r="H183" s="218" t="s">
        <v>289</v>
      </c>
      <c r="I183" s="211" t="s">
        <v>2363</v>
      </c>
      <c r="J183" s="212" t="s">
        <v>552</v>
      </c>
      <c r="K183" s="211" t="s">
        <v>291</v>
      </c>
      <c r="L183" s="211" t="s">
        <v>572</v>
      </c>
    </row>
    <row r="184" spans="1:12" s="211" customFormat="1" x14ac:dyDescent="0.25">
      <c r="A184" s="211" t="s">
        <v>129</v>
      </c>
      <c r="B184" s="211">
        <v>3782</v>
      </c>
      <c r="C184" s="211" t="s">
        <v>229</v>
      </c>
      <c r="D184" s="211">
        <v>191372932</v>
      </c>
      <c r="E184" s="218">
        <v>1080</v>
      </c>
      <c r="F184" s="211">
        <v>1274</v>
      </c>
      <c r="G184" s="211">
        <v>1004</v>
      </c>
      <c r="H184" s="218" t="s">
        <v>289</v>
      </c>
      <c r="I184" s="211" t="s">
        <v>2364</v>
      </c>
      <c r="J184" s="212" t="s">
        <v>552</v>
      </c>
      <c r="K184" s="211" t="s">
        <v>291</v>
      </c>
      <c r="L184" s="211" t="s">
        <v>572</v>
      </c>
    </row>
    <row r="185" spans="1:12" s="211" customFormat="1" x14ac:dyDescent="0.25">
      <c r="A185" s="211" t="s">
        <v>129</v>
      </c>
      <c r="B185" s="211">
        <v>3782</v>
      </c>
      <c r="C185" s="211" t="s">
        <v>229</v>
      </c>
      <c r="D185" s="211">
        <v>191373050</v>
      </c>
      <c r="E185" s="218">
        <v>1080</v>
      </c>
      <c r="F185" s="211">
        <v>1242</v>
      </c>
      <c r="G185" s="211">
        <v>1004</v>
      </c>
      <c r="H185" s="218" t="s">
        <v>289</v>
      </c>
      <c r="I185" s="211" t="s">
        <v>2365</v>
      </c>
      <c r="J185" s="212" t="s">
        <v>552</v>
      </c>
      <c r="K185" s="211" t="s">
        <v>291</v>
      </c>
      <c r="L185" s="211" t="s">
        <v>572</v>
      </c>
    </row>
    <row r="186" spans="1:12" s="211" customFormat="1" x14ac:dyDescent="0.25">
      <c r="A186" s="211" t="s">
        <v>129</v>
      </c>
      <c r="B186" s="211">
        <v>3782</v>
      </c>
      <c r="C186" s="211" t="s">
        <v>229</v>
      </c>
      <c r="D186" s="211">
        <v>191374411</v>
      </c>
      <c r="E186" s="218">
        <v>1080</v>
      </c>
      <c r="F186" s="211">
        <v>1274</v>
      </c>
      <c r="G186" s="211">
        <v>1004</v>
      </c>
      <c r="H186" s="218" t="s">
        <v>289</v>
      </c>
      <c r="I186" s="211" t="s">
        <v>2366</v>
      </c>
      <c r="J186" s="212" t="s">
        <v>552</v>
      </c>
      <c r="K186" s="211" t="s">
        <v>291</v>
      </c>
      <c r="L186" s="211" t="s">
        <v>572</v>
      </c>
    </row>
    <row r="187" spans="1:12" s="211" customFormat="1" x14ac:dyDescent="0.25">
      <c r="A187" s="211" t="s">
        <v>129</v>
      </c>
      <c r="B187" s="211">
        <v>3782</v>
      </c>
      <c r="C187" s="211" t="s">
        <v>229</v>
      </c>
      <c r="D187" s="211">
        <v>191374412</v>
      </c>
      <c r="E187" s="218">
        <v>1080</v>
      </c>
      <c r="F187" s="211">
        <v>1274</v>
      </c>
      <c r="G187" s="211">
        <v>1004</v>
      </c>
      <c r="H187" s="218" t="s">
        <v>289</v>
      </c>
      <c r="I187" s="211" t="s">
        <v>2367</v>
      </c>
      <c r="J187" s="212" t="s">
        <v>552</v>
      </c>
      <c r="K187" s="211" t="s">
        <v>291</v>
      </c>
      <c r="L187" s="211" t="s">
        <v>572</v>
      </c>
    </row>
    <row r="188" spans="1:12" s="211" customFormat="1" x14ac:dyDescent="0.25">
      <c r="A188" s="211" t="s">
        <v>129</v>
      </c>
      <c r="B188" s="211">
        <v>3782</v>
      </c>
      <c r="C188" s="211" t="s">
        <v>229</v>
      </c>
      <c r="D188" s="211">
        <v>191378691</v>
      </c>
      <c r="E188" s="218">
        <v>1080</v>
      </c>
      <c r="F188" s="211">
        <v>1242</v>
      </c>
      <c r="G188" s="211">
        <v>1004</v>
      </c>
      <c r="H188" s="218" t="s">
        <v>289</v>
      </c>
      <c r="I188" s="211" t="s">
        <v>2368</v>
      </c>
      <c r="J188" s="212" t="s">
        <v>552</v>
      </c>
      <c r="K188" s="211" t="s">
        <v>291</v>
      </c>
      <c r="L188" s="211" t="s">
        <v>572</v>
      </c>
    </row>
    <row r="189" spans="1:12" s="211" customFormat="1" x14ac:dyDescent="0.25">
      <c r="A189" s="211" t="s">
        <v>129</v>
      </c>
      <c r="B189" s="211">
        <v>3782</v>
      </c>
      <c r="C189" s="211" t="s">
        <v>229</v>
      </c>
      <c r="D189" s="211">
        <v>191378916</v>
      </c>
      <c r="E189" s="218">
        <v>1080</v>
      </c>
      <c r="F189" s="211">
        <v>1274</v>
      </c>
      <c r="G189" s="211">
        <v>1004</v>
      </c>
      <c r="H189" s="218" t="s">
        <v>289</v>
      </c>
      <c r="I189" s="211" t="s">
        <v>2369</v>
      </c>
      <c r="J189" s="212" t="s">
        <v>552</v>
      </c>
      <c r="K189" s="211" t="s">
        <v>291</v>
      </c>
      <c r="L189" s="211" t="s">
        <v>572</v>
      </c>
    </row>
    <row r="190" spans="1:12" s="211" customFormat="1" x14ac:dyDescent="0.25">
      <c r="A190" s="211" t="s">
        <v>129</v>
      </c>
      <c r="B190" s="211">
        <v>3782</v>
      </c>
      <c r="C190" s="211" t="s">
        <v>229</v>
      </c>
      <c r="D190" s="211">
        <v>191378930</v>
      </c>
      <c r="E190" s="218">
        <v>1080</v>
      </c>
      <c r="F190" s="211">
        <v>1242</v>
      </c>
      <c r="G190" s="211">
        <v>1004</v>
      </c>
      <c r="H190" s="218" t="s">
        <v>289</v>
      </c>
      <c r="I190" s="211" t="s">
        <v>2370</v>
      </c>
      <c r="J190" s="212" t="s">
        <v>552</v>
      </c>
      <c r="K190" s="211" t="s">
        <v>291</v>
      </c>
      <c r="L190" s="211" t="s">
        <v>572</v>
      </c>
    </row>
    <row r="191" spans="1:12" s="211" customFormat="1" x14ac:dyDescent="0.25">
      <c r="A191" s="211" t="s">
        <v>129</v>
      </c>
      <c r="B191" s="211">
        <v>3782</v>
      </c>
      <c r="C191" s="211" t="s">
        <v>229</v>
      </c>
      <c r="D191" s="211">
        <v>191383472</v>
      </c>
      <c r="E191" s="218">
        <v>1080</v>
      </c>
      <c r="F191" s="211">
        <v>1274</v>
      </c>
      <c r="G191" s="211">
        <v>1004</v>
      </c>
      <c r="H191" s="218" t="s">
        <v>289</v>
      </c>
      <c r="I191" s="211" t="s">
        <v>2371</v>
      </c>
      <c r="J191" s="212" t="s">
        <v>552</v>
      </c>
      <c r="K191" s="211" t="s">
        <v>291</v>
      </c>
      <c r="L191" s="211" t="s">
        <v>572</v>
      </c>
    </row>
    <row r="192" spans="1:12" s="211" customFormat="1" x14ac:dyDescent="0.25">
      <c r="A192" s="211" t="s">
        <v>129</v>
      </c>
      <c r="B192" s="211">
        <v>3782</v>
      </c>
      <c r="C192" s="211" t="s">
        <v>229</v>
      </c>
      <c r="D192" s="211">
        <v>191384372</v>
      </c>
      <c r="E192" s="218">
        <v>1080</v>
      </c>
      <c r="F192" s="211">
        <v>1242</v>
      </c>
      <c r="G192" s="211">
        <v>1004</v>
      </c>
      <c r="H192" s="218" t="s">
        <v>289</v>
      </c>
      <c r="I192" s="211" t="s">
        <v>2372</v>
      </c>
      <c r="J192" s="212" t="s">
        <v>552</v>
      </c>
      <c r="K192" s="211" t="s">
        <v>291</v>
      </c>
      <c r="L192" s="211" t="s">
        <v>572</v>
      </c>
    </row>
    <row r="193" spans="1:12" s="211" customFormat="1" x14ac:dyDescent="0.25">
      <c r="A193" s="211" t="s">
        <v>129</v>
      </c>
      <c r="B193" s="211">
        <v>3782</v>
      </c>
      <c r="C193" s="211" t="s">
        <v>229</v>
      </c>
      <c r="D193" s="211">
        <v>191384411</v>
      </c>
      <c r="E193" s="218">
        <v>1080</v>
      </c>
      <c r="F193" s="211">
        <v>1242</v>
      </c>
      <c r="G193" s="211">
        <v>1004</v>
      </c>
      <c r="H193" s="218" t="s">
        <v>289</v>
      </c>
      <c r="I193" s="211" t="s">
        <v>2373</v>
      </c>
      <c r="J193" s="212" t="s">
        <v>552</v>
      </c>
      <c r="K193" s="211" t="s">
        <v>291</v>
      </c>
      <c r="L193" s="211" t="s">
        <v>572</v>
      </c>
    </row>
    <row r="194" spans="1:12" s="211" customFormat="1" x14ac:dyDescent="0.25">
      <c r="A194" s="211" t="s">
        <v>129</v>
      </c>
      <c r="B194" s="211">
        <v>3782</v>
      </c>
      <c r="C194" s="211" t="s">
        <v>229</v>
      </c>
      <c r="D194" s="211">
        <v>191384431</v>
      </c>
      <c r="E194" s="218">
        <v>1080</v>
      </c>
      <c r="F194" s="211">
        <v>1242</v>
      </c>
      <c r="G194" s="211">
        <v>1004</v>
      </c>
      <c r="H194" s="218" t="s">
        <v>289</v>
      </c>
      <c r="I194" s="211" t="s">
        <v>2374</v>
      </c>
      <c r="J194" s="212" t="s">
        <v>552</v>
      </c>
      <c r="K194" s="211" t="s">
        <v>291</v>
      </c>
      <c r="L194" s="211" t="s">
        <v>572</v>
      </c>
    </row>
    <row r="195" spans="1:12" s="211" customFormat="1" x14ac:dyDescent="0.25">
      <c r="A195" s="211" t="s">
        <v>129</v>
      </c>
      <c r="B195" s="211">
        <v>3782</v>
      </c>
      <c r="C195" s="211" t="s">
        <v>229</v>
      </c>
      <c r="D195" s="211">
        <v>191385790</v>
      </c>
      <c r="E195" s="218">
        <v>1080</v>
      </c>
      <c r="F195" s="211">
        <v>1242</v>
      </c>
      <c r="G195" s="211">
        <v>1004</v>
      </c>
      <c r="H195" s="218" t="s">
        <v>289</v>
      </c>
      <c r="I195" s="211" t="s">
        <v>2375</v>
      </c>
      <c r="J195" s="212" t="s">
        <v>552</v>
      </c>
      <c r="K195" s="211" t="s">
        <v>291</v>
      </c>
      <c r="L195" s="211" t="s">
        <v>572</v>
      </c>
    </row>
    <row r="196" spans="1:12" s="211" customFormat="1" x14ac:dyDescent="0.25">
      <c r="A196" s="211" t="s">
        <v>129</v>
      </c>
      <c r="B196" s="211">
        <v>3782</v>
      </c>
      <c r="C196" s="211" t="s">
        <v>229</v>
      </c>
      <c r="D196" s="211">
        <v>191385904</v>
      </c>
      <c r="E196" s="218">
        <v>1080</v>
      </c>
      <c r="F196" s="211">
        <v>1274</v>
      </c>
      <c r="G196" s="211">
        <v>1004</v>
      </c>
      <c r="H196" s="218" t="s">
        <v>289</v>
      </c>
      <c r="I196" s="211" t="s">
        <v>2376</v>
      </c>
      <c r="J196" s="212" t="s">
        <v>552</v>
      </c>
      <c r="K196" s="211" t="s">
        <v>291</v>
      </c>
      <c r="L196" s="211" t="s">
        <v>572</v>
      </c>
    </row>
    <row r="197" spans="1:12" s="211" customFormat="1" x14ac:dyDescent="0.25">
      <c r="A197" s="211" t="s">
        <v>129</v>
      </c>
      <c r="B197" s="211">
        <v>3782</v>
      </c>
      <c r="C197" s="211" t="s">
        <v>229</v>
      </c>
      <c r="D197" s="211">
        <v>191386251</v>
      </c>
      <c r="E197" s="218">
        <v>1080</v>
      </c>
      <c r="F197" s="211">
        <v>1274</v>
      </c>
      <c r="G197" s="211">
        <v>1004</v>
      </c>
      <c r="H197" s="218" t="s">
        <v>289</v>
      </c>
      <c r="I197" s="211" t="s">
        <v>2377</v>
      </c>
      <c r="J197" s="212" t="s">
        <v>552</v>
      </c>
      <c r="K197" s="211" t="s">
        <v>291</v>
      </c>
      <c r="L197" s="211" t="s">
        <v>572</v>
      </c>
    </row>
    <row r="198" spans="1:12" s="211" customFormat="1" x14ac:dyDescent="0.25">
      <c r="A198" s="211" t="s">
        <v>129</v>
      </c>
      <c r="B198" s="211">
        <v>3782</v>
      </c>
      <c r="C198" s="211" t="s">
        <v>229</v>
      </c>
      <c r="D198" s="211">
        <v>191386270</v>
      </c>
      <c r="E198" s="218">
        <v>1080</v>
      </c>
      <c r="F198" s="211">
        <v>1274</v>
      </c>
      <c r="G198" s="211">
        <v>1004</v>
      </c>
      <c r="H198" s="218" t="s">
        <v>289</v>
      </c>
      <c r="I198" s="211" t="s">
        <v>2378</v>
      </c>
      <c r="J198" s="212" t="s">
        <v>552</v>
      </c>
      <c r="K198" s="211" t="s">
        <v>291</v>
      </c>
      <c r="L198" s="211" t="s">
        <v>572</v>
      </c>
    </row>
    <row r="199" spans="1:12" s="211" customFormat="1" x14ac:dyDescent="0.25">
      <c r="A199" s="211" t="s">
        <v>129</v>
      </c>
      <c r="B199" s="211">
        <v>3782</v>
      </c>
      <c r="C199" s="211" t="s">
        <v>229</v>
      </c>
      <c r="D199" s="211">
        <v>191386271</v>
      </c>
      <c r="E199" s="218">
        <v>1080</v>
      </c>
      <c r="F199" s="211">
        <v>1274</v>
      </c>
      <c r="G199" s="211">
        <v>1004</v>
      </c>
      <c r="H199" s="218" t="s">
        <v>289</v>
      </c>
      <c r="I199" s="211" t="s">
        <v>2379</v>
      </c>
      <c r="J199" s="212" t="s">
        <v>552</v>
      </c>
      <c r="K199" s="211" t="s">
        <v>291</v>
      </c>
      <c r="L199" s="211" t="s">
        <v>572</v>
      </c>
    </row>
    <row r="200" spans="1:12" s="211" customFormat="1" x14ac:dyDescent="0.25">
      <c r="A200" s="211" t="s">
        <v>129</v>
      </c>
      <c r="B200" s="211">
        <v>3782</v>
      </c>
      <c r="C200" s="211" t="s">
        <v>229</v>
      </c>
      <c r="D200" s="211">
        <v>191386358</v>
      </c>
      <c r="E200" s="218">
        <v>1080</v>
      </c>
      <c r="F200" s="211">
        <v>1242</v>
      </c>
      <c r="G200" s="211">
        <v>1004</v>
      </c>
      <c r="H200" s="218" t="s">
        <v>289</v>
      </c>
      <c r="I200" s="211" t="s">
        <v>2380</v>
      </c>
      <c r="J200" s="212" t="s">
        <v>552</v>
      </c>
      <c r="K200" s="211" t="s">
        <v>291</v>
      </c>
      <c r="L200" s="211" t="s">
        <v>572</v>
      </c>
    </row>
    <row r="201" spans="1:12" s="211" customFormat="1" x14ac:dyDescent="0.25">
      <c r="A201" s="211" t="s">
        <v>129</v>
      </c>
      <c r="B201" s="211">
        <v>3782</v>
      </c>
      <c r="C201" s="211" t="s">
        <v>229</v>
      </c>
      <c r="D201" s="211">
        <v>191386672</v>
      </c>
      <c r="E201" s="218">
        <v>1080</v>
      </c>
      <c r="F201" s="211">
        <v>1242</v>
      </c>
      <c r="G201" s="211">
        <v>1004</v>
      </c>
      <c r="H201" s="218" t="s">
        <v>289</v>
      </c>
      <c r="I201" s="211" t="s">
        <v>2381</v>
      </c>
      <c r="J201" s="212" t="s">
        <v>552</v>
      </c>
      <c r="K201" s="211" t="s">
        <v>291</v>
      </c>
      <c r="L201" s="211" t="s">
        <v>572</v>
      </c>
    </row>
    <row r="202" spans="1:12" s="211" customFormat="1" x14ac:dyDescent="0.25">
      <c r="A202" s="211" t="s">
        <v>129</v>
      </c>
      <c r="B202" s="211">
        <v>3782</v>
      </c>
      <c r="C202" s="211" t="s">
        <v>229</v>
      </c>
      <c r="D202" s="211">
        <v>191387550</v>
      </c>
      <c r="E202" s="218">
        <v>1080</v>
      </c>
      <c r="F202" s="211">
        <v>1242</v>
      </c>
      <c r="G202" s="211">
        <v>1004</v>
      </c>
      <c r="H202" s="218" t="s">
        <v>289</v>
      </c>
      <c r="I202" s="211" t="s">
        <v>2382</v>
      </c>
      <c r="J202" s="212" t="s">
        <v>552</v>
      </c>
      <c r="K202" s="211" t="s">
        <v>291</v>
      </c>
      <c r="L202" s="211" t="s">
        <v>572</v>
      </c>
    </row>
    <row r="203" spans="1:12" s="211" customFormat="1" x14ac:dyDescent="0.25">
      <c r="A203" s="211" t="s">
        <v>129</v>
      </c>
      <c r="B203" s="211">
        <v>3782</v>
      </c>
      <c r="C203" s="211" t="s">
        <v>229</v>
      </c>
      <c r="D203" s="211">
        <v>191387595</v>
      </c>
      <c r="E203" s="218">
        <v>1080</v>
      </c>
      <c r="F203" s="211">
        <v>1242</v>
      </c>
      <c r="G203" s="211">
        <v>1004</v>
      </c>
      <c r="H203" s="218" t="s">
        <v>289</v>
      </c>
      <c r="I203" s="211" t="s">
        <v>2383</v>
      </c>
      <c r="J203" s="212" t="s">
        <v>552</v>
      </c>
      <c r="K203" s="211" t="s">
        <v>291</v>
      </c>
      <c r="L203" s="211" t="s">
        <v>572</v>
      </c>
    </row>
    <row r="204" spans="1:12" s="211" customFormat="1" x14ac:dyDescent="0.25">
      <c r="A204" s="211" t="s">
        <v>129</v>
      </c>
      <c r="B204" s="211">
        <v>3782</v>
      </c>
      <c r="C204" s="211" t="s">
        <v>229</v>
      </c>
      <c r="D204" s="211">
        <v>191387650</v>
      </c>
      <c r="E204" s="218">
        <v>1080</v>
      </c>
      <c r="F204" s="211">
        <v>1274</v>
      </c>
      <c r="G204" s="211">
        <v>1004</v>
      </c>
      <c r="H204" s="218" t="s">
        <v>289</v>
      </c>
      <c r="I204" s="211" t="s">
        <v>2384</v>
      </c>
      <c r="J204" s="212" t="s">
        <v>552</v>
      </c>
      <c r="K204" s="211" t="s">
        <v>291</v>
      </c>
      <c r="L204" s="211" t="s">
        <v>572</v>
      </c>
    </row>
    <row r="205" spans="1:12" s="211" customFormat="1" x14ac:dyDescent="0.25">
      <c r="A205" s="211" t="s">
        <v>129</v>
      </c>
      <c r="B205" s="211">
        <v>3782</v>
      </c>
      <c r="C205" s="211" t="s">
        <v>229</v>
      </c>
      <c r="D205" s="211">
        <v>191387651</v>
      </c>
      <c r="E205" s="218">
        <v>1080</v>
      </c>
      <c r="F205" s="211">
        <v>1242</v>
      </c>
      <c r="G205" s="211">
        <v>1004</v>
      </c>
      <c r="H205" s="218" t="s">
        <v>289</v>
      </c>
      <c r="I205" s="211" t="s">
        <v>2385</v>
      </c>
      <c r="J205" s="212" t="s">
        <v>552</v>
      </c>
      <c r="K205" s="211" t="s">
        <v>291</v>
      </c>
      <c r="L205" s="211" t="s">
        <v>572</v>
      </c>
    </row>
    <row r="206" spans="1:12" s="211" customFormat="1" x14ac:dyDescent="0.25">
      <c r="A206" s="211" t="s">
        <v>129</v>
      </c>
      <c r="B206" s="211">
        <v>3782</v>
      </c>
      <c r="C206" s="211" t="s">
        <v>229</v>
      </c>
      <c r="D206" s="211">
        <v>191387652</v>
      </c>
      <c r="E206" s="218">
        <v>1080</v>
      </c>
      <c r="F206" s="211">
        <v>1274</v>
      </c>
      <c r="G206" s="211">
        <v>1004</v>
      </c>
      <c r="H206" s="218" t="s">
        <v>289</v>
      </c>
      <c r="I206" s="211" t="s">
        <v>2386</v>
      </c>
      <c r="J206" s="212" t="s">
        <v>552</v>
      </c>
      <c r="K206" s="211" t="s">
        <v>291</v>
      </c>
      <c r="L206" s="211" t="s">
        <v>572</v>
      </c>
    </row>
    <row r="207" spans="1:12" s="211" customFormat="1" x14ac:dyDescent="0.25">
      <c r="A207" s="211" t="s">
        <v>129</v>
      </c>
      <c r="B207" s="211">
        <v>3782</v>
      </c>
      <c r="C207" s="211" t="s">
        <v>229</v>
      </c>
      <c r="D207" s="211">
        <v>191387670</v>
      </c>
      <c r="E207" s="218">
        <v>1080</v>
      </c>
      <c r="F207" s="211">
        <v>1274</v>
      </c>
      <c r="G207" s="211">
        <v>1004</v>
      </c>
      <c r="H207" s="218" t="s">
        <v>289</v>
      </c>
      <c r="I207" s="211" t="s">
        <v>2387</v>
      </c>
      <c r="J207" s="212" t="s">
        <v>552</v>
      </c>
      <c r="K207" s="211" t="s">
        <v>291</v>
      </c>
      <c r="L207" s="211" t="s">
        <v>572</v>
      </c>
    </row>
    <row r="208" spans="1:12" s="211" customFormat="1" x14ac:dyDescent="0.25">
      <c r="A208" s="211" t="s">
        <v>129</v>
      </c>
      <c r="B208" s="211">
        <v>3782</v>
      </c>
      <c r="C208" s="211" t="s">
        <v>229</v>
      </c>
      <c r="D208" s="211">
        <v>191388937</v>
      </c>
      <c r="E208" s="218">
        <v>1080</v>
      </c>
      <c r="F208" s="211">
        <v>1242</v>
      </c>
      <c r="G208" s="211">
        <v>1004</v>
      </c>
      <c r="H208" s="218" t="s">
        <v>289</v>
      </c>
      <c r="I208" s="211" t="s">
        <v>2388</v>
      </c>
      <c r="J208" s="212" t="s">
        <v>552</v>
      </c>
      <c r="K208" s="211" t="s">
        <v>291</v>
      </c>
      <c r="L208" s="211" t="s">
        <v>572</v>
      </c>
    </row>
    <row r="209" spans="1:12" s="211" customFormat="1" x14ac:dyDescent="0.25">
      <c r="A209" s="211" t="s">
        <v>129</v>
      </c>
      <c r="B209" s="211">
        <v>3782</v>
      </c>
      <c r="C209" s="211" t="s">
        <v>229</v>
      </c>
      <c r="D209" s="211">
        <v>191388938</v>
      </c>
      <c r="E209" s="218">
        <v>1080</v>
      </c>
      <c r="F209" s="211">
        <v>1242</v>
      </c>
      <c r="G209" s="211">
        <v>1004</v>
      </c>
      <c r="H209" s="218" t="s">
        <v>289</v>
      </c>
      <c r="I209" s="211" t="s">
        <v>2389</v>
      </c>
      <c r="J209" s="212" t="s">
        <v>552</v>
      </c>
      <c r="K209" s="211" t="s">
        <v>291</v>
      </c>
      <c r="L209" s="211" t="s">
        <v>572</v>
      </c>
    </row>
    <row r="210" spans="1:12" s="211" customFormat="1" x14ac:dyDescent="0.25">
      <c r="A210" s="211" t="s">
        <v>129</v>
      </c>
      <c r="B210" s="211">
        <v>3782</v>
      </c>
      <c r="C210" s="211" t="s">
        <v>229</v>
      </c>
      <c r="D210" s="211">
        <v>191389011</v>
      </c>
      <c r="E210" s="218">
        <v>1080</v>
      </c>
      <c r="F210" s="211">
        <v>1242</v>
      </c>
      <c r="G210" s="211">
        <v>1004</v>
      </c>
      <c r="H210" s="218" t="s">
        <v>289</v>
      </c>
      <c r="I210" s="211" t="s">
        <v>2390</v>
      </c>
      <c r="J210" s="212" t="s">
        <v>552</v>
      </c>
      <c r="K210" s="211" t="s">
        <v>291</v>
      </c>
      <c r="L210" s="211" t="s">
        <v>572</v>
      </c>
    </row>
    <row r="211" spans="1:12" s="211" customFormat="1" x14ac:dyDescent="0.25">
      <c r="A211" s="211" t="s">
        <v>129</v>
      </c>
      <c r="B211" s="211">
        <v>3782</v>
      </c>
      <c r="C211" s="211" t="s">
        <v>229</v>
      </c>
      <c r="D211" s="211">
        <v>191389072</v>
      </c>
      <c r="E211" s="218">
        <v>1080</v>
      </c>
      <c r="F211" s="211">
        <v>1271</v>
      </c>
      <c r="G211" s="211">
        <v>1004</v>
      </c>
      <c r="H211" s="218" t="s">
        <v>289</v>
      </c>
      <c r="I211" s="211" t="s">
        <v>2391</v>
      </c>
      <c r="J211" s="212" t="s">
        <v>552</v>
      </c>
      <c r="K211" s="211" t="s">
        <v>291</v>
      </c>
      <c r="L211" s="211" t="s">
        <v>572</v>
      </c>
    </row>
    <row r="212" spans="1:12" s="211" customFormat="1" x14ac:dyDescent="0.25">
      <c r="A212" s="211" t="s">
        <v>129</v>
      </c>
      <c r="B212" s="211">
        <v>3782</v>
      </c>
      <c r="C212" s="211" t="s">
        <v>229</v>
      </c>
      <c r="D212" s="211">
        <v>191389074</v>
      </c>
      <c r="E212" s="218">
        <v>1080</v>
      </c>
      <c r="F212" s="211">
        <v>1271</v>
      </c>
      <c r="G212" s="211">
        <v>1004</v>
      </c>
      <c r="H212" s="218" t="s">
        <v>289</v>
      </c>
      <c r="I212" s="211" t="s">
        <v>2392</v>
      </c>
      <c r="J212" s="212" t="s">
        <v>552</v>
      </c>
      <c r="K212" s="211" t="s">
        <v>291</v>
      </c>
      <c r="L212" s="211" t="s">
        <v>572</v>
      </c>
    </row>
    <row r="213" spans="1:12" s="211" customFormat="1" x14ac:dyDescent="0.25">
      <c r="A213" s="211" t="s">
        <v>129</v>
      </c>
      <c r="B213" s="211">
        <v>3782</v>
      </c>
      <c r="C213" s="211" t="s">
        <v>229</v>
      </c>
      <c r="D213" s="211">
        <v>191389075</v>
      </c>
      <c r="E213" s="218">
        <v>1080</v>
      </c>
      <c r="F213" s="211">
        <v>1271</v>
      </c>
      <c r="G213" s="211">
        <v>1004</v>
      </c>
      <c r="H213" s="218" t="s">
        <v>289</v>
      </c>
      <c r="I213" s="211" t="s">
        <v>2393</v>
      </c>
      <c r="J213" s="212" t="s">
        <v>552</v>
      </c>
      <c r="K213" s="211" t="s">
        <v>291</v>
      </c>
      <c r="L213" s="211" t="s">
        <v>572</v>
      </c>
    </row>
    <row r="214" spans="1:12" s="211" customFormat="1" x14ac:dyDescent="0.25">
      <c r="A214" s="211" t="s">
        <v>129</v>
      </c>
      <c r="B214" s="211">
        <v>3782</v>
      </c>
      <c r="C214" s="211" t="s">
        <v>229</v>
      </c>
      <c r="D214" s="211">
        <v>191389076</v>
      </c>
      <c r="E214" s="218">
        <v>1080</v>
      </c>
      <c r="F214" s="211">
        <v>1271</v>
      </c>
      <c r="G214" s="211">
        <v>1004</v>
      </c>
      <c r="H214" s="218" t="s">
        <v>289</v>
      </c>
      <c r="I214" s="211" t="s">
        <v>2394</v>
      </c>
      <c r="J214" s="212" t="s">
        <v>552</v>
      </c>
      <c r="K214" s="211" t="s">
        <v>291</v>
      </c>
      <c r="L214" s="211" t="s">
        <v>572</v>
      </c>
    </row>
    <row r="215" spans="1:12" s="211" customFormat="1" x14ac:dyDescent="0.25">
      <c r="A215" s="211" t="s">
        <v>129</v>
      </c>
      <c r="B215" s="211">
        <v>3782</v>
      </c>
      <c r="C215" s="211" t="s">
        <v>229</v>
      </c>
      <c r="D215" s="211">
        <v>191389077</v>
      </c>
      <c r="E215" s="218">
        <v>1080</v>
      </c>
      <c r="F215" s="211">
        <v>1274</v>
      </c>
      <c r="G215" s="211">
        <v>1004</v>
      </c>
      <c r="H215" s="218" t="s">
        <v>289</v>
      </c>
      <c r="I215" s="211" t="s">
        <v>2395</v>
      </c>
      <c r="J215" s="212" t="s">
        <v>552</v>
      </c>
      <c r="K215" s="211" t="s">
        <v>291</v>
      </c>
      <c r="L215" s="211" t="s">
        <v>572</v>
      </c>
    </row>
    <row r="216" spans="1:12" s="211" customFormat="1" x14ac:dyDescent="0.25">
      <c r="A216" s="211" t="s">
        <v>129</v>
      </c>
      <c r="B216" s="211">
        <v>3782</v>
      </c>
      <c r="C216" s="211" t="s">
        <v>229</v>
      </c>
      <c r="D216" s="211">
        <v>191389078</v>
      </c>
      <c r="E216" s="218">
        <v>1080</v>
      </c>
      <c r="F216" s="211">
        <v>1271</v>
      </c>
      <c r="G216" s="211">
        <v>1004</v>
      </c>
      <c r="H216" s="218" t="s">
        <v>289</v>
      </c>
      <c r="I216" s="211" t="s">
        <v>2396</v>
      </c>
      <c r="J216" s="212" t="s">
        <v>552</v>
      </c>
      <c r="K216" s="211" t="s">
        <v>291</v>
      </c>
      <c r="L216" s="211" t="s">
        <v>572</v>
      </c>
    </row>
    <row r="217" spans="1:12" s="211" customFormat="1" x14ac:dyDescent="0.25">
      <c r="A217" s="211" t="s">
        <v>129</v>
      </c>
      <c r="B217" s="211">
        <v>3782</v>
      </c>
      <c r="C217" s="211" t="s">
        <v>229</v>
      </c>
      <c r="D217" s="211">
        <v>191389079</v>
      </c>
      <c r="E217" s="218">
        <v>1080</v>
      </c>
      <c r="F217" s="211">
        <v>1271</v>
      </c>
      <c r="G217" s="211">
        <v>1004</v>
      </c>
      <c r="H217" s="218" t="s">
        <v>289</v>
      </c>
      <c r="I217" s="211" t="s">
        <v>2397</v>
      </c>
      <c r="J217" s="212" t="s">
        <v>552</v>
      </c>
      <c r="K217" s="211" t="s">
        <v>291</v>
      </c>
      <c r="L217" s="211" t="s">
        <v>572</v>
      </c>
    </row>
    <row r="218" spans="1:12" s="211" customFormat="1" x14ac:dyDescent="0.25">
      <c r="A218" s="211" t="s">
        <v>129</v>
      </c>
      <c r="B218" s="211">
        <v>3782</v>
      </c>
      <c r="C218" s="211" t="s">
        <v>229</v>
      </c>
      <c r="D218" s="211">
        <v>191389080</v>
      </c>
      <c r="E218" s="218">
        <v>1080</v>
      </c>
      <c r="F218" s="211">
        <v>1271</v>
      </c>
      <c r="G218" s="211">
        <v>1004</v>
      </c>
      <c r="H218" s="218" t="s">
        <v>289</v>
      </c>
      <c r="I218" s="211" t="s">
        <v>2398</v>
      </c>
      <c r="J218" s="212" t="s">
        <v>552</v>
      </c>
      <c r="K218" s="211" t="s">
        <v>291</v>
      </c>
      <c r="L218" s="211" t="s">
        <v>572</v>
      </c>
    </row>
    <row r="219" spans="1:12" s="211" customFormat="1" x14ac:dyDescent="0.25">
      <c r="A219" s="211" t="s">
        <v>129</v>
      </c>
      <c r="B219" s="211">
        <v>3782</v>
      </c>
      <c r="C219" s="211" t="s">
        <v>229</v>
      </c>
      <c r="D219" s="211">
        <v>191389090</v>
      </c>
      <c r="E219" s="218">
        <v>1080</v>
      </c>
      <c r="F219" s="211">
        <v>1274</v>
      </c>
      <c r="G219" s="211">
        <v>1004</v>
      </c>
      <c r="H219" s="218" t="s">
        <v>289</v>
      </c>
      <c r="I219" s="211" t="s">
        <v>2399</v>
      </c>
      <c r="J219" s="212" t="s">
        <v>552</v>
      </c>
      <c r="K219" s="211" t="s">
        <v>291</v>
      </c>
      <c r="L219" s="211" t="s">
        <v>1355</v>
      </c>
    </row>
    <row r="220" spans="1:12" s="211" customFormat="1" x14ac:dyDescent="0.25">
      <c r="A220" s="211" t="s">
        <v>129</v>
      </c>
      <c r="B220" s="211">
        <v>3782</v>
      </c>
      <c r="C220" s="211" t="s">
        <v>229</v>
      </c>
      <c r="D220" s="211">
        <v>191389092</v>
      </c>
      <c r="E220" s="218">
        <v>1080</v>
      </c>
      <c r="F220" s="211">
        <v>1274</v>
      </c>
      <c r="G220" s="211">
        <v>1004</v>
      </c>
      <c r="H220" s="218" t="s">
        <v>289</v>
      </c>
      <c r="I220" s="211" t="s">
        <v>2400</v>
      </c>
      <c r="J220" s="212" t="s">
        <v>552</v>
      </c>
      <c r="K220" s="211" t="s">
        <v>291</v>
      </c>
      <c r="L220" s="211" t="s">
        <v>577</v>
      </c>
    </row>
    <row r="221" spans="1:12" s="211" customFormat="1" x14ac:dyDescent="0.25">
      <c r="A221" s="211" t="s">
        <v>129</v>
      </c>
      <c r="B221" s="211">
        <v>3782</v>
      </c>
      <c r="C221" s="211" t="s">
        <v>229</v>
      </c>
      <c r="D221" s="211">
        <v>191389093</v>
      </c>
      <c r="E221" s="218">
        <v>1080</v>
      </c>
      <c r="F221" s="211">
        <v>1274</v>
      </c>
      <c r="G221" s="211">
        <v>1004</v>
      </c>
      <c r="H221" s="218" t="s">
        <v>289</v>
      </c>
      <c r="I221" s="211" t="s">
        <v>2401</v>
      </c>
      <c r="J221" s="212" t="s">
        <v>552</v>
      </c>
      <c r="K221" s="211" t="s">
        <v>291</v>
      </c>
      <c r="L221" s="211" t="s">
        <v>572</v>
      </c>
    </row>
    <row r="222" spans="1:12" s="211" customFormat="1" x14ac:dyDescent="0.25">
      <c r="A222" s="211" t="s">
        <v>129</v>
      </c>
      <c r="B222" s="211">
        <v>3782</v>
      </c>
      <c r="C222" s="211" t="s">
        <v>229</v>
      </c>
      <c r="D222" s="211">
        <v>191389110</v>
      </c>
      <c r="E222" s="218">
        <v>1080</v>
      </c>
      <c r="F222" s="211">
        <v>1274</v>
      </c>
      <c r="G222" s="211">
        <v>1004</v>
      </c>
      <c r="H222" s="218" t="s">
        <v>289</v>
      </c>
      <c r="I222" s="211" t="s">
        <v>2402</v>
      </c>
      <c r="J222" s="212" t="s">
        <v>552</v>
      </c>
      <c r="K222" s="211" t="s">
        <v>291</v>
      </c>
      <c r="L222" s="211" t="s">
        <v>572</v>
      </c>
    </row>
    <row r="223" spans="1:12" s="211" customFormat="1" x14ac:dyDescent="0.25">
      <c r="A223" s="211" t="s">
        <v>129</v>
      </c>
      <c r="B223" s="211">
        <v>3782</v>
      </c>
      <c r="C223" s="211" t="s">
        <v>229</v>
      </c>
      <c r="D223" s="211">
        <v>191389111</v>
      </c>
      <c r="E223" s="218">
        <v>1080</v>
      </c>
      <c r="F223" s="211">
        <v>1274</v>
      </c>
      <c r="G223" s="211">
        <v>1004</v>
      </c>
      <c r="H223" s="218" t="s">
        <v>289</v>
      </c>
      <c r="I223" s="211" t="s">
        <v>2403</v>
      </c>
      <c r="J223" s="212" t="s">
        <v>552</v>
      </c>
      <c r="K223" s="211" t="s">
        <v>291</v>
      </c>
      <c r="L223" s="211" t="s">
        <v>572</v>
      </c>
    </row>
    <row r="224" spans="1:12" s="211" customFormat="1" x14ac:dyDescent="0.25">
      <c r="A224" s="211" t="s">
        <v>129</v>
      </c>
      <c r="B224" s="211">
        <v>3782</v>
      </c>
      <c r="C224" s="211" t="s">
        <v>229</v>
      </c>
      <c r="D224" s="211">
        <v>191389236</v>
      </c>
      <c r="E224" s="218">
        <v>1080</v>
      </c>
      <c r="F224" s="211">
        <v>1274</v>
      </c>
      <c r="G224" s="211">
        <v>1004</v>
      </c>
      <c r="H224" s="218" t="s">
        <v>289</v>
      </c>
      <c r="I224" s="211" t="s">
        <v>2404</v>
      </c>
      <c r="J224" s="212" t="s">
        <v>552</v>
      </c>
      <c r="K224" s="211" t="s">
        <v>291</v>
      </c>
      <c r="L224" s="211" t="s">
        <v>572</v>
      </c>
    </row>
    <row r="225" spans="1:12" s="211" customFormat="1" x14ac:dyDescent="0.25">
      <c r="A225" s="211" t="s">
        <v>129</v>
      </c>
      <c r="B225" s="211">
        <v>3782</v>
      </c>
      <c r="C225" s="211" t="s">
        <v>229</v>
      </c>
      <c r="D225" s="211">
        <v>191389251</v>
      </c>
      <c r="E225" s="218">
        <v>1080</v>
      </c>
      <c r="F225" s="211">
        <v>1274</v>
      </c>
      <c r="G225" s="211">
        <v>1004</v>
      </c>
      <c r="H225" s="218" t="s">
        <v>289</v>
      </c>
      <c r="I225" s="211" t="s">
        <v>2405</v>
      </c>
      <c r="J225" s="212" t="s">
        <v>552</v>
      </c>
      <c r="K225" s="211" t="s">
        <v>291</v>
      </c>
      <c r="L225" s="211" t="s">
        <v>572</v>
      </c>
    </row>
    <row r="226" spans="1:12" s="211" customFormat="1" x14ac:dyDescent="0.25">
      <c r="A226" s="211" t="s">
        <v>129</v>
      </c>
      <c r="B226" s="211">
        <v>3782</v>
      </c>
      <c r="C226" s="211" t="s">
        <v>229</v>
      </c>
      <c r="D226" s="211">
        <v>191389254</v>
      </c>
      <c r="E226" s="218">
        <v>1080</v>
      </c>
      <c r="F226" s="211">
        <v>1274</v>
      </c>
      <c r="G226" s="211">
        <v>1004</v>
      </c>
      <c r="H226" s="218" t="s">
        <v>289</v>
      </c>
      <c r="I226" s="211" t="s">
        <v>2406</v>
      </c>
      <c r="J226" s="212" t="s">
        <v>552</v>
      </c>
      <c r="K226" s="211" t="s">
        <v>291</v>
      </c>
      <c r="L226" s="211" t="s">
        <v>572</v>
      </c>
    </row>
    <row r="227" spans="1:12" s="211" customFormat="1" x14ac:dyDescent="0.25">
      <c r="A227" s="211" t="s">
        <v>129</v>
      </c>
      <c r="B227" s="211">
        <v>3782</v>
      </c>
      <c r="C227" s="211" t="s">
        <v>229</v>
      </c>
      <c r="D227" s="211">
        <v>191389256</v>
      </c>
      <c r="E227" s="218">
        <v>1080</v>
      </c>
      <c r="F227" s="211">
        <v>1274</v>
      </c>
      <c r="G227" s="211">
        <v>1004</v>
      </c>
      <c r="H227" s="218" t="s">
        <v>289</v>
      </c>
      <c r="I227" s="211" t="s">
        <v>2407</v>
      </c>
      <c r="J227" s="212" t="s">
        <v>552</v>
      </c>
      <c r="K227" s="211" t="s">
        <v>291</v>
      </c>
      <c r="L227" s="211" t="s">
        <v>572</v>
      </c>
    </row>
    <row r="228" spans="1:12" s="211" customFormat="1" x14ac:dyDescent="0.25">
      <c r="A228" s="211" t="s">
        <v>129</v>
      </c>
      <c r="B228" s="211">
        <v>3782</v>
      </c>
      <c r="C228" s="211" t="s">
        <v>229</v>
      </c>
      <c r="D228" s="211">
        <v>191389260</v>
      </c>
      <c r="E228" s="218">
        <v>1080</v>
      </c>
      <c r="F228" s="211">
        <v>1274</v>
      </c>
      <c r="G228" s="211">
        <v>1004</v>
      </c>
      <c r="H228" s="218" t="s">
        <v>289</v>
      </c>
      <c r="I228" s="211" t="s">
        <v>2408</v>
      </c>
      <c r="J228" s="212" t="s">
        <v>552</v>
      </c>
      <c r="K228" s="211" t="s">
        <v>291</v>
      </c>
      <c r="L228" s="211" t="s">
        <v>572</v>
      </c>
    </row>
    <row r="229" spans="1:12" s="211" customFormat="1" x14ac:dyDescent="0.25">
      <c r="A229" s="211" t="s">
        <v>129</v>
      </c>
      <c r="B229" s="211">
        <v>3782</v>
      </c>
      <c r="C229" s="211" t="s">
        <v>229</v>
      </c>
      <c r="D229" s="211">
        <v>191389261</v>
      </c>
      <c r="E229" s="218">
        <v>1080</v>
      </c>
      <c r="F229" s="211">
        <v>1274</v>
      </c>
      <c r="G229" s="211">
        <v>1004</v>
      </c>
      <c r="H229" s="218" t="s">
        <v>289</v>
      </c>
      <c r="I229" s="211" t="s">
        <v>2409</v>
      </c>
      <c r="J229" s="212" t="s">
        <v>552</v>
      </c>
      <c r="K229" s="211" t="s">
        <v>291</v>
      </c>
      <c r="L229" s="211" t="s">
        <v>572</v>
      </c>
    </row>
    <row r="230" spans="1:12" s="211" customFormat="1" x14ac:dyDescent="0.25">
      <c r="A230" s="211" t="s">
        <v>129</v>
      </c>
      <c r="B230" s="211">
        <v>3782</v>
      </c>
      <c r="C230" s="211" t="s">
        <v>229</v>
      </c>
      <c r="D230" s="211">
        <v>191389262</v>
      </c>
      <c r="E230" s="218">
        <v>1080</v>
      </c>
      <c r="F230" s="211">
        <v>1274</v>
      </c>
      <c r="G230" s="211">
        <v>1004</v>
      </c>
      <c r="H230" s="218" t="s">
        <v>289</v>
      </c>
      <c r="I230" s="211" t="s">
        <v>2410</v>
      </c>
      <c r="J230" s="212" t="s">
        <v>552</v>
      </c>
      <c r="K230" s="211" t="s">
        <v>291</v>
      </c>
      <c r="L230" s="211" t="s">
        <v>572</v>
      </c>
    </row>
    <row r="231" spans="1:12" s="211" customFormat="1" x14ac:dyDescent="0.25">
      <c r="A231" s="211" t="s">
        <v>129</v>
      </c>
      <c r="B231" s="211">
        <v>3782</v>
      </c>
      <c r="C231" s="211" t="s">
        <v>229</v>
      </c>
      <c r="D231" s="211">
        <v>191389271</v>
      </c>
      <c r="E231" s="218">
        <v>1080</v>
      </c>
      <c r="F231" s="211">
        <v>1274</v>
      </c>
      <c r="G231" s="211">
        <v>1004</v>
      </c>
      <c r="H231" s="218" t="s">
        <v>289</v>
      </c>
      <c r="I231" s="211" t="s">
        <v>2411</v>
      </c>
      <c r="J231" s="212" t="s">
        <v>552</v>
      </c>
      <c r="K231" s="211" t="s">
        <v>291</v>
      </c>
      <c r="L231" s="211" t="s">
        <v>572</v>
      </c>
    </row>
    <row r="232" spans="1:12" s="211" customFormat="1" x14ac:dyDescent="0.25">
      <c r="A232" s="211" t="s">
        <v>129</v>
      </c>
      <c r="B232" s="211">
        <v>3782</v>
      </c>
      <c r="C232" s="211" t="s">
        <v>229</v>
      </c>
      <c r="D232" s="211">
        <v>191389616</v>
      </c>
      <c r="E232" s="218">
        <v>1080</v>
      </c>
      <c r="F232" s="211">
        <v>1274</v>
      </c>
      <c r="G232" s="211">
        <v>1004</v>
      </c>
      <c r="H232" s="218" t="s">
        <v>289</v>
      </c>
      <c r="I232" s="211" t="s">
        <v>2412</v>
      </c>
      <c r="J232" s="212" t="s">
        <v>552</v>
      </c>
      <c r="K232" s="211" t="s">
        <v>291</v>
      </c>
      <c r="L232" s="211" t="s">
        <v>572</v>
      </c>
    </row>
    <row r="233" spans="1:12" s="211" customFormat="1" x14ac:dyDescent="0.25">
      <c r="A233" s="211" t="s">
        <v>129</v>
      </c>
      <c r="B233" s="211">
        <v>3782</v>
      </c>
      <c r="C233" s="211" t="s">
        <v>229</v>
      </c>
      <c r="D233" s="211">
        <v>191389890</v>
      </c>
      <c r="E233" s="218">
        <v>1080</v>
      </c>
      <c r="F233" s="211">
        <v>1242</v>
      </c>
      <c r="G233" s="211">
        <v>1004</v>
      </c>
      <c r="H233" s="218" t="s">
        <v>289</v>
      </c>
      <c r="I233" s="211" t="s">
        <v>2413</v>
      </c>
      <c r="J233" s="212" t="s">
        <v>552</v>
      </c>
      <c r="K233" s="211" t="s">
        <v>291</v>
      </c>
      <c r="L233" s="211" t="s">
        <v>572</v>
      </c>
    </row>
    <row r="234" spans="1:12" s="211" customFormat="1" x14ac:dyDescent="0.25">
      <c r="A234" s="211" t="s">
        <v>129</v>
      </c>
      <c r="B234" s="211">
        <v>3782</v>
      </c>
      <c r="C234" s="211" t="s">
        <v>229</v>
      </c>
      <c r="D234" s="211">
        <v>191389891</v>
      </c>
      <c r="E234" s="218">
        <v>1080</v>
      </c>
      <c r="F234" s="211">
        <v>1274</v>
      </c>
      <c r="G234" s="211">
        <v>1004</v>
      </c>
      <c r="H234" s="218" t="s">
        <v>289</v>
      </c>
      <c r="I234" s="211" t="s">
        <v>2414</v>
      </c>
      <c r="J234" s="212" t="s">
        <v>552</v>
      </c>
      <c r="K234" s="211" t="s">
        <v>291</v>
      </c>
      <c r="L234" s="211" t="s">
        <v>572</v>
      </c>
    </row>
    <row r="235" spans="1:12" s="211" customFormat="1" x14ac:dyDescent="0.25">
      <c r="A235" s="211" t="s">
        <v>129</v>
      </c>
      <c r="B235" s="211">
        <v>3782</v>
      </c>
      <c r="C235" s="211" t="s">
        <v>229</v>
      </c>
      <c r="D235" s="211">
        <v>191390890</v>
      </c>
      <c r="E235" s="218">
        <v>1080</v>
      </c>
      <c r="F235" s="211">
        <v>1242</v>
      </c>
      <c r="G235" s="211">
        <v>1004</v>
      </c>
      <c r="H235" s="218" t="s">
        <v>289</v>
      </c>
      <c r="I235" s="211" t="s">
        <v>2415</v>
      </c>
      <c r="J235" s="212" t="s">
        <v>552</v>
      </c>
      <c r="K235" s="211" t="s">
        <v>291</v>
      </c>
      <c r="L235" s="211" t="s">
        <v>572</v>
      </c>
    </row>
    <row r="236" spans="1:12" s="211" customFormat="1" x14ac:dyDescent="0.25">
      <c r="A236" s="211" t="s">
        <v>129</v>
      </c>
      <c r="B236" s="211">
        <v>3782</v>
      </c>
      <c r="C236" s="211" t="s">
        <v>229</v>
      </c>
      <c r="D236" s="211">
        <v>191390896</v>
      </c>
      <c r="E236" s="218">
        <v>1080</v>
      </c>
      <c r="F236" s="211">
        <v>1242</v>
      </c>
      <c r="G236" s="211">
        <v>1004</v>
      </c>
      <c r="H236" s="218" t="s">
        <v>289</v>
      </c>
      <c r="I236" s="211" t="s">
        <v>2416</v>
      </c>
      <c r="J236" s="212" t="s">
        <v>552</v>
      </c>
      <c r="K236" s="211" t="s">
        <v>291</v>
      </c>
      <c r="L236" s="211" t="s">
        <v>572</v>
      </c>
    </row>
    <row r="237" spans="1:12" s="211" customFormat="1" x14ac:dyDescent="0.25">
      <c r="A237" s="211" t="s">
        <v>129</v>
      </c>
      <c r="B237" s="211">
        <v>3782</v>
      </c>
      <c r="C237" s="211" t="s">
        <v>229</v>
      </c>
      <c r="D237" s="211">
        <v>191390990</v>
      </c>
      <c r="E237" s="218">
        <v>1080</v>
      </c>
      <c r="F237" s="211">
        <v>1242</v>
      </c>
      <c r="G237" s="211">
        <v>1004</v>
      </c>
      <c r="H237" s="218" t="s">
        <v>289</v>
      </c>
      <c r="I237" s="211" t="s">
        <v>2417</v>
      </c>
      <c r="J237" s="212" t="s">
        <v>552</v>
      </c>
      <c r="K237" s="211" t="s">
        <v>291</v>
      </c>
      <c r="L237" s="211" t="s">
        <v>572</v>
      </c>
    </row>
    <row r="238" spans="1:12" s="211" customFormat="1" x14ac:dyDescent="0.25">
      <c r="A238" s="211" t="s">
        <v>129</v>
      </c>
      <c r="B238" s="211">
        <v>3782</v>
      </c>
      <c r="C238" s="211" t="s">
        <v>229</v>
      </c>
      <c r="D238" s="211">
        <v>191408491</v>
      </c>
      <c r="E238" s="218">
        <v>1080</v>
      </c>
      <c r="F238" s="211">
        <v>1274</v>
      </c>
      <c r="G238" s="211">
        <v>1004</v>
      </c>
      <c r="H238" s="218" t="s">
        <v>289</v>
      </c>
      <c r="I238" s="211" t="s">
        <v>2418</v>
      </c>
      <c r="J238" s="212" t="s">
        <v>552</v>
      </c>
      <c r="K238" s="211" t="s">
        <v>291</v>
      </c>
      <c r="L238" s="211" t="s">
        <v>572</v>
      </c>
    </row>
    <row r="239" spans="1:12" s="211" customFormat="1" x14ac:dyDescent="0.25">
      <c r="A239" s="211" t="s">
        <v>129</v>
      </c>
      <c r="B239" s="211">
        <v>3782</v>
      </c>
      <c r="C239" s="211" t="s">
        <v>229</v>
      </c>
      <c r="D239" s="211">
        <v>191408492</v>
      </c>
      <c r="E239" s="218">
        <v>1080</v>
      </c>
      <c r="F239" s="211">
        <v>1274</v>
      </c>
      <c r="G239" s="211">
        <v>1004</v>
      </c>
      <c r="H239" s="218" t="s">
        <v>289</v>
      </c>
      <c r="I239" s="211" t="s">
        <v>2419</v>
      </c>
      <c r="J239" s="212" t="s">
        <v>552</v>
      </c>
      <c r="K239" s="211" t="s">
        <v>291</v>
      </c>
      <c r="L239" s="211" t="s">
        <v>572</v>
      </c>
    </row>
    <row r="240" spans="1:12" s="211" customFormat="1" x14ac:dyDescent="0.25">
      <c r="A240" s="211" t="s">
        <v>129</v>
      </c>
      <c r="B240" s="211">
        <v>3782</v>
      </c>
      <c r="C240" s="211" t="s">
        <v>229</v>
      </c>
      <c r="D240" s="211">
        <v>191408552</v>
      </c>
      <c r="E240" s="218">
        <v>1080</v>
      </c>
      <c r="F240" s="211">
        <v>1271</v>
      </c>
      <c r="G240" s="211">
        <v>1004</v>
      </c>
      <c r="H240" s="218" t="s">
        <v>289</v>
      </c>
      <c r="I240" s="211" t="s">
        <v>2420</v>
      </c>
      <c r="J240" s="212" t="s">
        <v>552</v>
      </c>
      <c r="K240" s="211" t="s">
        <v>291</v>
      </c>
      <c r="L240" s="211" t="s">
        <v>572</v>
      </c>
    </row>
    <row r="241" spans="1:12" s="211" customFormat="1" x14ac:dyDescent="0.25">
      <c r="A241" s="211" t="s">
        <v>129</v>
      </c>
      <c r="B241" s="211">
        <v>3782</v>
      </c>
      <c r="C241" s="211" t="s">
        <v>229</v>
      </c>
      <c r="D241" s="211">
        <v>191408553</v>
      </c>
      <c r="E241" s="218">
        <v>1080</v>
      </c>
      <c r="F241" s="211">
        <v>1271</v>
      </c>
      <c r="G241" s="211">
        <v>1004</v>
      </c>
      <c r="H241" s="218" t="s">
        <v>289</v>
      </c>
      <c r="I241" s="211" t="s">
        <v>2421</v>
      </c>
      <c r="J241" s="212" t="s">
        <v>552</v>
      </c>
      <c r="K241" s="211" t="s">
        <v>291</v>
      </c>
      <c r="L241" s="211" t="s">
        <v>572</v>
      </c>
    </row>
    <row r="242" spans="1:12" s="211" customFormat="1" x14ac:dyDescent="0.25">
      <c r="A242" s="211" t="s">
        <v>129</v>
      </c>
      <c r="B242" s="211">
        <v>3782</v>
      </c>
      <c r="C242" s="211" t="s">
        <v>229</v>
      </c>
      <c r="D242" s="211">
        <v>191419211</v>
      </c>
      <c r="E242" s="218">
        <v>1080</v>
      </c>
      <c r="F242" s="211">
        <v>1274</v>
      </c>
      <c r="G242" s="211">
        <v>1004</v>
      </c>
      <c r="H242" s="218" t="s">
        <v>289</v>
      </c>
      <c r="I242" s="211" t="s">
        <v>2422</v>
      </c>
      <c r="J242" s="212" t="s">
        <v>552</v>
      </c>
      <c r="K242" s="211" t="s">
        <v>291</v>
      </c>
      <c r="L242" s="211" t="s">
        <v>572</v>
      </c>
    </row>
    <row r="243" spans="1:12" s="211" customFormat="1" x14ac:dyDescent="0.25">
      <c r="A243" s="211" t="s">
        <v>129</v>
      </c>
      <c r="B243" s="211">
        <v>3782</v>
      </c>
      <c r="C243" s="211" t="s">
        <v>229</v>
      </c>
      <c r="D243" s="211">
        <v>191423374</v>
      </c>
      <c r="E243" s="218">
        <v>1080</v>
      </c>
      <c r="F243" s="211">
        <v>1242</v>
      </c>
      <c r="G243" s="211">
        <v>1004</v>
      </c>
      <c r="H243" s="218" t="s">
        <v>289</v>
      </c>
      <c r="I243" s="211" t="s">
        <v>2423</v>
      </c>
      <c r="J243" s="212" t="s">
        <v>552</v>
      </c>
      <c r="K243" s="211" t="s">
        <v>291</v>
      </c>
      <c r="L243" s="211" t="s">
        <v>572</v>
      </c>
    </row>
    <row r="244" spans="1:12" s="211" customFormat="1" x14ac:dyDescent="0.25">
      <c r="A244" s="211" t="s">
        <v>129</v>
      </c>
      <c r="B244" s="211">
        <v>3782</v>
      </c>
      <c r="C244" s="211" t="s">
        <v>229</v>
      </c>
      <c r="D244" s="211">
        <v>191423375</v>
      </c>
      <c r="E244" s="218">
        <v>1080</v>
      </c>
      <c r="F244" s="211">
        <v>1274</v>
      </c>
      <c r="G244" s="211">
        <v>1004</v>
      </c>
      <c r="H244" s="218" t="s">
        <v>289</v>
      </c>
      <c r="I244" s="211" t="s">
        <v>2424</v>
      </c>
      <c r="J244" s="212" t="s">
        <v>552</v>
      </c>
      <c r="K244" s="211" t="s">
        <v>291</v>
      </c>
      <c r="L244" s="211" t="s">
        <v>572</v>
      </c>
    </row>
    <row r="245" spans="1:12" s="211" customFormat="1" x14ac:dyDescent="0.25">
      <c r="A245" s="211" t="s">
        <v>129</v>
      </c>
      <c r="B245" s="211">
        <v>3782</v>
      </c>
      <c r="C245" s="211" t="s">
        <v>229</v>
      </c>
      <c r="D245" s="211">
        <v>191423392</v>
      </c>
      <c r="E245" s="218">
        <v>1080</v>
      </c>
      <c r="F245" s="211">
        <v>1274</v>
      </c>
      <c r="G245" s="211">
        <v>1004</v>
      </c>
      <c r="H245" s="218" t="s">
        <v>289</v>
      </c>
      <c r="I245" s="211" t="s">
        <v>2425</v>
      </c>
      <c r="J245" s="212" t="s">
        <v>552</v>
      </c>
      <c r="K245" s="211" t="s">
        <v>291</v>
      </c>
      <c r="L245" s="211" t="s">
        <v>572</v>
      </c>
    </row>
    <row r="246" spans="1:12" s="211" customFormat="1" x14ac:dyDescent="0.25">
      <c r="A246" s="211" t="s">
        <v>129</v>
      </c>
      <c r="B246" s="211">
        <v>3782</v>
      </c>
      <c r="C246" s="211" t="s">
        <v>229</v>
      </c>
      <c r="D246" s="211">
        <v>191423437</v>
      </c>
      <c r="E246" s="218">
        <v>1080</v>
      </c>
      <c r="F246" s="211">
        <v>1274</v>
      </c>
      <c r="G246" s="211">
        <v>1004</v>
      </c>
      <c r="H246" s="218" t="s">
        <v>289</v>
      </c>
      <c r="I246" s="211" t="s">
        <v>2426</v>
      </c>
      <c r="J246" s="212" t="s">
        <v>552</v>
      </c>
      <c r="K246" s="211" t="s">
        <v>291</v>
      </c>
      <c r="L246" s="211" t="s">
        <v>572</v>
      </c>
    </row>
    <row r="247" spans="1:12" s="211" customFormat="1" x14ac:dyDescent="0.25">
      <c r="A247" s="211" t="s">
        <v>129</v>
      </c>
      <c r="B247" s="211">
        <v>3782</v>
      </c>
      <c r="C247" s="211" t="s">
        <v>229</v>
      </c>
      <c r="D247" s="211">
        <v>191424476</v>
      </c>
      <c r="E247" s="218">
        <v>1080</v>
      </c>
      <c r="F247" s="211">
        <v>1242</v>
      </c>
      <c r="G247" s="211">
        <v>1004</v>
      </c>
      <c r="H247" s="218" t="s">
        <v>289</v>
      </c>
      <c r="I247" s="211" t="s">
        <v>2427</v>
      </c>
      <c r="J247" s="212" t="s">
        <v>552</v>
      </c>
      <c r="K247" s="211" t="s">
        <v>291</v>
      </c>
      <c r="L247" s="211" t="s">
        <v>572</v>
      </c>
    </row>
    <row r="248" spans="1:12" s="211" customFormat="1" x14ac:dyDescent="0.25">
      <c r="A248" s="211" t="s">
        <v>129</v>
      </c>
      <c r="B248" s="211">
        <v>3782</v>
      </c>
      <c r="C248" s="211" t="s">
        <v>229</v>
      </c>
      <c r="D248" s="211">
        <v>191426231</v>
      </c>
      <c r="E248" s="218">
        <v>1080</v>
      </c>
      <c r="F248" s="211">
        <v>1274</v>
      </c>
      <c r="G248" s="211">
        <v>1004</v>
      </c>
      <c r="H248" s="218" t="s">
        <v>289</v>
      </c>
      <c r="I248" s="211" t="s">
        <v>2428</v>
      </c>
      <c r="J248" s="212" t="s">
        <v>552</v>
      </c>
      <c r="K248" s="211" t="s">
        <v>291</v>
      </c>
      <c r="L248" s="211" t="s">
        <v>572</v>
      </c>
    </row>
    <row r="249" spans="1:12" s="211" customFormat="1" x14ac:dyDescent="0.25">
      <c r="A249" s="211" t="s">
        <v>129</v>
      </c>
      <c r="B249" s="211">
        <v>3782</v>
      </c>
      <c r="C249" s="211" t="s">
        <v>229</v>
      </c>
      <c r="D249" s="211">
        <v>191426412</v>
      </c>
      <c r="E249" s="218">
        <v>1080</v>
      </c>
      <c r="F249" s="211">
        <v>1242</v>
      </c>
      <c r="G249" s="211">
        <v>1004</v>
      </c>
      <c r="H249" s="218" t="s">
        <v>289</v>
      </c>
      <c r="I249" s="211" t="s">
        <v>2429</v>
      </c>
      <c r="J249" s="212" t="s">
        <v>552</v>
      </c>
      <c r="K249" s="211" t="s">
        <v>291</v>
      </c>
      <c r="L249" s="211" t="s">
        <v>572</v>
      </c>
    </row>
    <row r="250" spans="1:12" s="211" customFormat="1" x14ac:dyDescent="0.25">
      <c r="A250" s="211" t="s">
        <v>129</v>
      </c>
      <c r="B250" s="211">
        <v>3782</v>
      </c>
      <c r="C250" s="211" t="s">
        <v>229</v>
      </c>
      <c r="D250" s="211">
        <v>191426414</v>
      </c>
      <c r="E250" s="218">
        <v>1080</v>
      </c>
      <c r="F250" s="211">
        <v>1242</v>
      </c>
      <c r="G250" s="211">
        <v>1004</v>
      </c>
      <c r="H250" s="218" t="s">
        <v>289</v>
      </c>
      <c r="I250" s="211" t="s">
        <v>2430</v>
      </c>
      <c r="J250" s="212" t="s">
        <v>552</v>
      </c>
      <c r="K250" s="211" t="s">
        <v>291</v>
      </c>
      <c r="L250" s="211" t="s">
        <v>572</v>
      </c>
    </row>
    <row r="251" spans="1:12" s="211" customFormat="1" x14ac:dyDescent="0.25">
      <c r="A251" s="211" t="s">
        <v>129</v>
      </c>
      <c r="B251" s="211">
        <v>3782</v>
      </c>
      <c r="C251" s="211" t="s">
        <v>229</v>
      </c>
      <c r="D251" s="211">
        <v>191426417</v>
      </c>
      <c r="E251" s="218">
        <v>1080</v>
      </c>
      <c r="F251" s="211">
        <v>1242</v>
      </c>
      <c r="G251" s="211">
        <v>1004</v>
      </c>
      <c r="H251" s="218" t="s">
        <v>289</v>
      </c>
      <c r="I251" s="211" t="s">
        <v>2431</v>
      </c>
      <c r="J251" s="212" t="s">
        <v>552</v>
      </c>
      <c r="K251" s="211" t="s">
        <v>291</v>
      </c>
      <c r="L251" s="211" t="s">
        <v>572</v>
      </c>
    </row>
    <row r="252" spans="1:12" s="211" customFormat="1" x14ac:dyDescent="0.25">
      <c r="A252" s="211" t="s">
        <v>129</v>
      </c>
      <c r="B252" s="211">
        <v>3782</v>
      </c>
      <c r="C252" s="211" t="s">
        <v>229</v>
      </c>
      <c r="D252" s="211">
        <v>191426431</v>
      </c>
      <c r="E252" s="218">
        <v>1080</v>
      </c>
      <c r="F252" s="211">
        <v>1242</v>
      </c>
      <c r="G252" s="211">
        <v>1004</v>
      </c>
      <c r="H252" s="218" t="s">
        <v>289</v>
      </c>
      <c r="I252" s="211" t="s">
        <v>2432</v>
      </c>
      <c r="J252" s="212" t="s">
        <v>552</v>
      </c>
      <c r="K252" s="211" t="s">
        <v>291</v>
      </c>
      <c r="L252" s="211" t="s">
        <v>572</v>
      </c>
    </row>
    <row r="253" spans="1:12" s="211" customFormat="1" x14ac:dyDescent="0.25">
      <c r="A253" s="211" t="s">
        <v>129</v>
      </c>
      <c r="B253" s="211">
        <v>3782</v>
      </c>
      <c r="C253" s="211" t="s">
        <v>229</v>
      </c>
      <c r="D253" s="211">
        <v>191426551</v>
      </c>
      <c r="E253" s="218">
        <v>1080</v>
      </c>
      <c r="F253" s="211">
        <v>1274</v>
      </c>
      <c r="G253" s="211">
        <v>1004</v>
      </c>
      <c r="H253" s="218" t="s">
        <v>289</v>
      </c>
      <c r="I253" s="211" t="s">
        <v>2433</v>
      </c>
      <c r="J253" s="212" t="s">
        <v>552</v>
      </c>
      <c r="K253" s="211" t="s">
        <v>291</v>
      </c>
      <c r="L253" s="211" t="s">
        <v>572</v>
      </c>
    </row>
    <row r="254" spans="1:12" s="211" customFormat="1" x14ac:dyDescent="0.25">
      <c r="A254" s="211" t="s">
        <v>129</v>
      </c>
      <c r="B254" s="211">
        <v>3782</v>
      </c>
      <c r="C254" s="211" t="s">
        <v>229</v>
      </c>
      <c r="D254" s="211">
        <v>191429060</v>
      </c>
      <c r="E254" s="218">
        <v>1080</v>
      </c>
      <c r="F254" s="211">
        <v>1274</v>
      </c>
      <c r="G254" s="211">
        <v>1004</v>
      </c>
      <c r="H254" s="218" t="s">
        <v>289</v>
      </c>
      <c r="I254" s="211" t="s">
        <v>2434</v>
      </c>
      <c r="J254" s="212" t="s">
        <v>552</v>
      </c>
      <c r="K254" s="211" t="s">
        <v>291</v>
      </c>
      <c r="L254" s="211" t="s">
        <v>572</v>
      </c>
    </row>
    <row r="255" spans="1:12" s="211" customFormat="1" x14ac:dyDescent="0.25">
      <c r="A255" s="211" t="s">
        <v>129</v>
      </c>
      <c r="B255" s="211">
        <v>3782</v>
      </c>
      <c r="C255" s="211" t="s">
        <v>229</v>
      </c>
      <c r="D255" s="211">
        <v>191429313</v>
      </c>
      <c r="E255" s="218">
        <v>1080</v>
      </c>
      <c r="F255" s="211">
        <v>1274</v>
      </c>
      <c r="G255" s="211">
        <v>1004</v>
      </c>
      <c r="H255" s="218" t="s">
        <v>289</v>
      </c>
      <c r="I255" s="211" t="s">
        <v>2435</v>
      </c>
      <c r="J255" s="212" t="s">
        <v>552</v>
      </c>
      <c r="K255" s="211" t="s">
        <v>291</v>
      </c>
      <c r="L255" s="211" t="s">
        <v>572</v>
      </c>
    </row>
    <row r="256" spans="1:12" s="211" customFormat="1" x14ac:dyDescent="0.25">
      <c r="A256" s="211" t="s">
        <v>129</v>
      </c>
      <c r="B256" s="211">
        <v>3782</v>
      </c>
      <c r="C256" s="211" t="s">
        <v>229</v>
      </c>
      <c r="D256" s="211">
        <v>191429374</v>
      </c>
      <c r="E256" s="218">
        <v>1080</v>
      </c>
      <c r="F256" s="211">
        <v>1242</v>
      </c>
      <c r="G256" s="211">
        <v>1004</v>
      </c>
      <c r="H256" s="218" t="s">
        <v>289</v>
      </c>
      <c r="I256" s="211" t="s">
        <v>2436</v>
      </c>
      <c r="J256" s="212" t="s">
        <v>552</v>
      </c>
      <c r="K256" s="211" t="s">
        <v>291</v>
      </c>
      <c r="L256" s="211" t="s">
        <v>572</v>
      </c>
    </row>
    <row r="257" spans="1:12" s="211" customFormat="1" x14ac:dyDescent="0.25">
      <c r="A257" s="211" t="s">
        <v>129</v>
      </c>
      <c r="B257" s="211">
        <v>3782</v>
      </c>
      <c r="C257" s="211" t="s">
        <v>229</v>
      </c>
      <c r="D257" s="211">
        <v>191429391</v>
      </c>
      <c r="E257" s="218">
        <v>1080</v>
      </c>
      <c r="F257" s="211">
        <v>1242</v>
      </c>
      <c r="G257" s="211">
        <v>1004</v>
      </c>
      <c r="H257" s="218" t="s">
        <v>289</v>
      </c>
      <c r="I257" s="211" t="s">
        <v>2437</v>
      </c>
      <c r="J257" s="212" t="s">
        <v>552</v>
      </c>
      <c r="K257" s="211" t="s">
        <v>291</v>
      </c>
      <c r="L257" s="211" t="s">
        <v>572</v>
      </c>
    </row>
    <row r="258" spans="1:12" s="211" customFormat="1" x14ac:dyDescent="0.25">
      <c r="A258" s="211" t="s">
        <v>129</v>
      </c>
      <c r="B258" s="211">
        <v>3782</v>
      </c>
      <c r="C258" s="211" t="s">
        <v>229</v>
      </c>
      <c r="D258" s="211">
        <v>191429515</v>
      </c>
      <c r="E258" s="218">
        <v>1080</v>
      </c>
      <c r="F258" s="211">
        <v>1242</v>
      </c>
      <c r="G258" s="211">
        <v>1004</v>
      </c>
      <c r="H258" s="218" t="s">
        <v>289</v>
      </c>
      <c r="I258" s="211" t="s">
        <v>2438</v>
      </c>
      <c r="J258" s="212" t="s">
        <v>552</v>
      </c>
      <c r="K258" s="211" t="s">
        <v>291</v>
      </c>
      <c r="L258" s="211" t="s">
        <v>572</v>
      </c>
    </row>
    <row r="259" spans="1:12" s="211" customFormat="1" x14ac:dyDescent="0.25">
      <c r="A259" s="211" t="s">
        <v>129</v>
      </c>
      <c r="B259" s="211">
        <v>3782</v>
      </c>
      <c r="C259" s="211" t="s">
        <v>229</v>
      </c>
      <c r="D259" s="211">
        <v>191429632</v>
      </c>
      <c r="E259" s="218">
        <v>1080</v>
      </c>
      <c r="F259" s="211">
        <v>1242</v>
      </c>
      <c r="G259" s="211">
        <v>1004</v>
      </c>
      <c r="H259" s="218" t="s">
        <v>289</v>
      </c>
      <c r="I259" s="211" t="s">
        <v>2439</v>
      </c>
      <c r="J259" s="212" t="s">
        <v>552</v>
      </c>
      <c r="K259" s="211" t="s">
        <v>291</v>
      </c>
      <c r="L259" s="211" t="s">
        <v>572</v>
      </c>
    </row>
    <row r="260" spans="1:12" s="211" customFormat="1" x14ac:dyDescent="0.25">
      <c r="A260" s="211" t="s">
        <v>129</v>
      </c>
      <c r="B260" s="211">
        <v>3782</v>
      </c>
      <c r="C260" s="211" t="s">
        <v>229</v>
      </c>
      <c r="D260" s="211">
        <v>191434490</v>
      </c>
      <c r="E260" s="218">
        <v>1080</v>
      </c>
      <c r="F260" s="211">
        <v>1271</v>
      </c>
      <c r="G260" s="211">
        <v>1004</v>
      </c>
      <c r="H260" s="218" t="s">
        <v>289</v>
      </c>
      <c r="I260" s="211" t="s">
        <v>2440</v>
      </c>
      <c r="J260" s="212" t="s">
        <v>552</v>
      </c>
      <c r="K260" s="211" t="s">
        <v>291</v>
      </c>
      <c r="L260" s="211" t="s">
        <v>572</v>
      </c>
    </row>
    <row r="261" spans="1:12" s="211" customFormat="1" x14ac:dyDescent="0.25">
      <c r="A261" s="211" t="s">
        <v>129</v>
      </c>
      <c r="B261" s="211">
        <v>3782</v>
      </c>
      <c r="C261" s="211" t="s">
        <v>229</v>
      </c>
      <c r="D261" s="211">
        <v>191434530</v>
      </c>
      <c r="E261" s="218">
        <v>1080</v>
      </c>
      <c r="F261" s="211">
        <v>1274</v>
      </c>
      <c r="G261" s="211">
        <v>1004</v>
      </c>
      <c r="H261" s="218" t="s">
        <v>289</v>
      </c>
      <c r="I261" s="211" t="s">
        <v>2441</v>
      </c>
      <c r="J261" s="212" t="s">
        <v>552</v>
      </c>
      <c r="K261" s="211" t="s">
        <v>291</v>
      </c>
      <c r="L261" s="211" t="s">
        <v>572</v>
      </c>
    </row>
    <row r="262" spans="1:12" s="211" customFormat="1" x14ac:dyDescent="0.25">
      <c r="A262" s="211" t="s">
        <v>129</v>
      </c>
      <c r="B262" s="211">
        <v>3782</v>
      </c>
      <c r="C262" s="211" t="s">
        <v>229</v>
      </c>
      <c r="D262" s="211">
        <v>191451532</v>
      </c>
      <c r="E262" s="218">
        <v>1080</v>
      </c>
      <c r="F262" s="211">
        <v>1242</v>
      </c>
      <c r="G262" s="211">
        <v>1004</v>
      </c>
      <c r="H262" s="218" t="s">
        <v>289</v>
      </c>
      <c r="I262" s="211" t="s">
        <v>2442</v>
      </c>
      <c r="J262" s="212" t="s">
        <v>552</v>
      </c>
      <c r="K262" s="211" t="s">
        <v>291</v>
      </c>
      <c r="L262" s="211" t="s">
        <v>572</v>
      </c>
    </row>
    <row r="263" spans="1:12" s="211" customFormat="1" x14ac:dyDescent="0.25">
      <c r="A263" s="211" t="s">
        <v>129</v>
      </c>
      <c r="B263" s="211">
        <v>3782</v>
      </c>
      <c r="C263" s="211" t="s">
        <v>229</v>
      </c>
      <c r="D263" s="211">
        <v>191451535</v>
      </c>
      <c r="E263" s="218">
        <v>1080</v>
      </c>
      <c r="F263" s="211">
        <v>1242</v>
      </c>
      <c r="G263" s="211">
        <v>1004</v>
      </c>
      <c r="H263" s="218" t="s">
        <v>289</v>
      </c>
      <c r="I263" s="211" t="s">
        <v>2443</v>
      </c>
      <c r="J263" s="212" t="s">
        <v>552</v>
      </c>
      <c r="K263" s="211" t="s">
        <v>291</v>
      </c>
      <c r="L263" s="211" t="s">
        <v>572</v>
      </c>
    </row>
    <row r="264" spans="1:12" s="211" customFormat="1" x14ac:dyDescent="0.25">
      <c r="A264" s="211" t="s">
        <v>129</v>
      </c>
      <c r="B264" s="211">
        <v>3782</v>
      </c>
      <c r="C264" s="211" t="s">
        <v>229</v>
      </c>
      <c r="D264" s="211">
        <v>191452270</v>
      </c>
      <c r="E264" s="218">
        <v>1080</v>
      </c>
      <c r="F264" s="211">
        <v>1274</v>
      </c>
      <c r="G264" s="211">
        <v>1004</v>
      </c>
      <c r="H264" s="218" t="s">
        <v>289</v>
      </c>
      <c r="I264" s="211" t="s">
        <v>2444</v>
      </c>
      <c r="J264" s="212" t="s">
        <v>552</v>
      </c>
      <c r="K264" s="211" t="s">
        <v>291</v>
      </c>
      <c r="L264" s="211" t="s">
        <v>572</v>
      </c>
    </row>
    <row r="265" spans="1:12" s="211" customFormat="1" x14ac:dyDescent="0.25">
      <c r="A265" s="211" t="s">
        <v>129</v>
      </c>
      <c r="B265" s="211">
        <v>3782</v>
      </c>
      <c r="C265" s="211" t="s">
        <v>229</v>
      </c>
      <c r="D265" s="211">
        <v>191453350</v>
      </c>
      <c r="E265" s="218">
        <v>1080</v>
      </c>
      <c r="F265" s="211">
        <v>1274</v>
      </c>
      <c r="G265" s="211">
        <v>1004</v>
      </c>
      <c r="H265" s="218" t="s">
        <v>289</v>
      </c>
      <c r="I265" s="211" t="s">
        <v>2445</v>
      </c>
      <c r="J265" s="212" t="s">
        <v>552</v>
      </c>
      <c r="K265" s="211" t="s">
        <v>291</v>
      </c>
      <c r="L265" s="211" t="s">
        <v>572</v>
      </c>
    </row>
    <row r="266" spans="1:12" s="211" customFormat="1" x14ac:dyDescent="0.25">
      <c r="A266" s="211" t="s">
        <v>129</v>
      </c>
      <c r="B266" s="211">
        <v>3782</v>
      </c>
      <c r="C266" s="211" t="s">
        <v>229</v>
      </c>
      <c r="D266" s="211">
        <v>191453370</v>
      </c>
      <c r="E266" s="218">
        <v>1080</v>
      </c>
      <c r="F266" s="211">
        <v>1274</v>
      </c>
      <c r="G266" s="211">
        <v>1004</v>
      </c>
      <c r="H266" s="218" t="s">
        <v>289</v>
      </c>
      <c r="I266" s="211" t="s">
        <v>2446</v>
      </c>
      <c r="J266" s="212" t="s">
        <v>552</v>
      </c>
      <c r="K266" s="211" t="s">
        <v>291</v>
      </c>
      <c r="L266" s="211" t="s">
        <v>572</v>
      </c>
    </row>
    <row r="267" spans="1:12" s="211" customFormat="1" x14ac:dyDescent="0.25">
      <c r="A267" s="211" t="s">
        <v>129</v>
      </c>
      <c r="B267" s="211">
        <v>3782</v>
      </c>
      <c r="C267" s="211" t="s">
        <v>229</v>
      </c>
      <c r="D267" s="211">
        <v>191453371</v>
      </c>
      <c r="E267" s="218">
        <v>1080</v>
      </c>
      <c r="F267" s="211">
        <v>1274</v>
      </c>
      <c r="G267" s="211">
        <v>1004</v>
      </c>
      <c r="H267" s="218" t="s">
        <v>289</v>
      </c>
      <c r="I267" s="211" t="s">
        <v>2447</v>
      </c>
      <c r="J267" s="212" t="s">
        <v>552</v>
      </c>
      <c r="K267" s="211" t="s">
        <v>291</v>
      </c>
      <c r="L267" s="211" t="s">
        <v>572</v>
      </c>
    </row>
    <row r="268" spans="1:12" s="211" customFormat="1" x14ac:dyDescent="0.25">
      <c r="A268" s="211" t="s">
        <v>129</v>
      </c>
      <c r="B268" s="211">
        <v>3782</v>
      </c>
      <c r="C268" s="211" t="s">
        <v>229</v>
      </c>
      <c r="D268" s="211">
        <v>191453372</v>
      </c>
      <c r="E268" s="218">
        <v>1080</v>
      </c>
      <c r="F268" s="211">
        <v>1274</v>
      </c>
      <c r="G268" s="211">
        <v>1004</v>
      </c>
      <c r="H268" s="218" t="s">
        <v>289</v>
      </c>
      <c r="I268" s="211" t="s">
        <v>2448</v>
      </c>
      <c r="J268" s="212" t="s">
        <v>552</v>
      </c>
      <c r="K268" s="211" t="s">
        <v>291</v>
      </c>
      <c r="L268" s="211" t="s">
        <v>572</v>
      </c>
    </row>
    <row r="269" spans="1:12" s="211" customFormat="1" x14ac:dyDescent="0.25">
      <c r="A269" s="211" t="s">
        <v>129</v>
      </c>
      <c r="B269" s="211">
        <v>3782</v>
      </c>
      <c r="C269" s="211" t="s">
        <v>229</v>
      </c>
      <c r="D269" s="211">
        <v>191454270</v>
      </c>
      <c r="E269" s="218">
        <v>1080</v>
      </c>
      <c r="F269" s="211">
        <v>1242</v>
      </c>
      <c r="G269" s="211">
        <v>1004</v>
      </c>
      <c r="H269" s="218" t="s">
        <v>289</v>
      </c>
      <c r="I269" s="211" t="s">
        <v>2449</v>
      </c>
      <c r="J269" s="212" t="s">
        <v>552</v>
      </c>
      <c r="K269" s="211" t="s">
        <v>291</v>
      </c>
      <c r="L269" s="211" t="s">
        <v>572</v>
      </c>
    </row>
    <row r="270" spans="1:12" s="211" customFormat="1" x14ac:dyDescent="0.25">
      <c r="A270" s="211" t="s">
        <v>129</v>
      </c>
      <c r="B270" s="211">
        <v>3782</v>
      </c>
      <c r="C270" s="211" t="s">
        <v>229</v>
      </c>
      <c r="D270" s="211">
        <v>191454290</v>
      </c>
      <c r="E270" s="218">
        <v>1080</v>
      </c>
      <c r="F270" s="211">
        <v>1242</v>
      </c>
      <c r="G270" s="211">
        <v>1004</v>
      </c>
      <c r="H270" s="218" t="s">
        <v>289</v>
      </c>
      <c r="I270" s="211" t="s">
        <v>2450</v>
      </c>
      <c r="J270" s="212" t="s">
        <v>552</v>
      </c>
      <c r="K270" s="211" t="s">
        <v>291</v>
      </c>
      <c r="L270" s="211" t="s">
        <v>572</v>
      </c>
    </row>
    <row r="271" spans="1:12" s="211" customFormat="1" x14ac:dyDescent="0.25">
      <c r="A271" s="211" t="s">
        <v>129</v>
      </c>
      <c r="B271" s="211">
        <v>3782</v>
      </c>
      <c r="C271" s="211" t="s">
        <v>229</v>
      </c>
      <c r="D271" s="211">
        <v>191455051</v>
      </c>
      <c r="E271" s="218">
        <v>1080</v>
      </c>
      <c r="F271" s="211">
        <v>1274</v>
      </c>
      <c r="G271" s="211">
        <v>1004</v>
      </c>
      <c r="H271" s="218" t="s">
        <v>289</v>
      </c>
      <c r="I271" s="211" t="s">
        <v>2451</v>
      </c>
      <c r="J271" s="212" t="s">
        <v>552</v>
      </c>
      <c r="K271" s="211" t="s">
        <v>291</v>
      </c>
      <c r="L271" s="211" t="s">
        <v>572</v>
      </c>
    </row>
    <row r="272" spans="1:12" s="211" customFormat="1" x14ac:dyDescent="0.25">
      <c r="A272" s="211" t="s">
        <v>129</v>
      </c>
      <c r="B272" s="211">
        <v>3782</v>
      </c>
      <c r="C272" s="211" t="s">
        <v>229</v>
      </c>
      <c r="D272" s="211">
        <v>191455052</v>
      </c>
      <c r="E272" s="218">
        <v>1080</v>
      </c>
      <c r="F272" s="211">
        <v>1274</v>
      </c>
      <c r="G272" s="211">
        <v>1004</v>
      </c>
      <c r="H272" s="218" t="s">
        <v>289</v>
      </c>
      <c r="I272" s="211" t="s">
        <v>2452</v>
      </c>
      <c r="J272" s="212" t="s">
        <v>552</v>
      </c>
      <c r="K272" s="211" t="s">
        <v>291</v>
      </c>
      <c r="L272" s="211" t="s">
        <v>572</v>
      </c>
    </row>
    <row r="273" spans="1:12" s="211" customFormat="1" x14ac:dyDescent="0.25">
      <c r="A273" s="211" t="s">
        <v>129</v>
      </c>
      <c r="B273" s="211">
        <v>3782</v>
      </c>
      <c r="C273" s="211" t="s">
        <v>229</v>
      </c>
      <c r="D273" s="211">
        <v>191455055</v>
      </c>
      <c r="E273" s="218">
        <v>1080</v>
      </c>
      <c r="F273" s="211">
        <v>1274</v>
      </c>
      <c r="G273" s="211">
        <v>1004</v>
      </c>
      <c r="H273" s="218" t="s">
        <v>289</v>
      </c>
      <c r="I273" s="211" t="s">
        <v>2453</v>
      </c>
      <c r="J273" s="212" t="s">
        <v>552</v>
      </c>
      <c r="K273" s="211" t="s">
        <v>291</v>
      </c>
      <c r="L273" s="211" t="s">
        <v>572</v>
      </c>
    </row>
    <row r="274" spans="1:12" s="211" customFormat="1" x14ac:dyDescent="0.25">
      <c r="A274" s="211" t="s">
        <v>129</v>
      </c>
      <c r="B274" s="211">
        <v>3782</v>
      </c>
      <c r="C274" s="211" t="s">
        <v>229</v>
      </c>
      <c r="D274" s="211">
        <v>191455630</v>
      </c>
      <c r="E274" s="218">
        <v>1080</v>
      </c>
      <c r="F274" s="211">
        <v>1274</v>
      </c>
      <c r="G274" s="211">
        <v>1004</v>
      </c>
      <c r="H274" s="218" t="s">
        <v>289</v>
      </c>
      <c r="I274" s="211" t="s">
        <v>2454</v>
      </c>
      <c r="J274" s="212" t="s">
        <v>552</v>
      </c>
      <c r="K274" s="211" t="s">
        <v>291</v>
      </c>
      <c r="L274" s="211" t="s">
        <v>572</v>
      </c>
    </row>
    <row r="275" spans="1:12" s="211" customFormat="1" x14ac:dyDescent="0.25">
      <c r="A275" s="211" t="s">
        <v>129</v>
      </c>
      <c r="B275" s="211">
        <v>3782</v>
      </c>
      <c r="C275" s="211" t="s">
        <v>229</v>
      </c>
      <c r="D275" s="211">
        <v>191456850</v>
      </c>
      <c r="E275" s="218">
        <v>1080</v>
      </c>
      <c r="F275" s="211">
        <v>1274</v>
      </c>
      <c r="G275" s="211">
        <v>1004</v>
      </c>
      <c r="H275" s="218" t="s">
        <v>289</v>
      </c>
      <c r="I275" s="211" t="s">
        <v>2455</v>
      </c>
      <c r="J275" s="212" t="s">
        <v>552</v>
      </c>
      <c r="K275" s="211" t="s">
        <v>291</v>
      </c>
      <c r="L275" s="211" t="s">
        <v>572</v>
      </c>
    </row>
    <row r="276" spans="1:12" s="211" customFormat="1" x14ac:dyDescent="0.25">
      <c r="A276" s="211" t="s">
        <v>129</v>
      </c>
      <c r="B276" s="211">
        <v>3782</v>
      </c>
      <c r="C276" s="211" t="s">
        <v>229</v>
      </c>
      <c r="D276" s="211">
        <v>191457091</v>
      </c>
      <c r="E276" s="218">
        <v>1080</v>
      </c>
      <c r="F276" s="211">
        <v>1242</v>
      </c>
      <c r="G276" s="211">
        <v>1004</v>
      </c>
      <c r="H276" s="218" t="s">
        <v>289</v>
      </c>
      <c r="I276" s="211" t="s">
        <v>2456</v>
      </c>
      <c r="J276" s="212" t="s">
        <v>552</v>
      </c>
      <c r="K276" s="211" t="s">
        <v>291</v>
      </c>
      <c r="L276" s="211" t="s">
        <v>572</v>
      </c>
    </row>
    <row r="277" spans="1:12" s="211" customFormat="1" x14ac:dyDescent="0.25">
      <c r="A277" s="211" t="s">
        <v>129</v>
      </c>
      <c r="B277" s="211">
        <v>3782</v>
      </c>
      <c r="C277" s="211" t="s">
        <v>229</v>
      </c>
      <c r="D277" s="211">
        <v>191457190</v>
      </c>
      <c r="E277" s="218">
        <v>1080</v>
      </c>
      <c r="F277" s="211">
        <v>1274</v>
      </c>
      <c r="G277" s="211">
        <v>1004</v>
      </c>
      <c r="H277" s="218" t="s">
        <v>289</v>
      </c>
      <c r="I277" s="211" t="s">
        <v>2457</v>
      </c>
      <c r="J277" s="212" t="s">
        <v>552</v>
      </c>
      <c r="K277" s="211" t="s">
        <v>291</v>
      </c>
      <c r="L277" s="211" t="s">
        <v>572</v>
      </c>
    </row>
    <row r="278" spans="1:12" s="211" customFormat="1" x14ac:dyDescent="0.25">
      <c r="A278" s="211" t="s">
        <v>129</v>
      </c>
      <c r="B278" s="211">
        <v>3782</v>
      </c>
      <c r="C278" s="211" t="s">
        <v>229</v>
      </c>
      <c r="D278" s="211">
        <v>191457510</v>
      </c>
      <c r="E278" s="218">
        <v>1080</v>
      </c>
      <c r="F278" s="211">
        <v>1274</v>
      </c>
      <c r="G278" s="211">
        <v>1004</v>
      </c>
      <c r="H278" s="218" t="s">
        <v>289</v>
      </c>
      <c r="I278" s="211" t="s">
        <v>2458</v>
      </c>
      <c r="J278" s="212" t="s">
        <v>552</v>
      </c>
      <c r="K278" s="211" t="s">
        <v>291</v>
      </c>
      <c r="L278" s="211" t="s">
        <v>572</v>
      </c>
    </row>
    <row r="279" spans="1:12" s="211" customFormat="1" x14ac:dyDescent="0.25">
      <c r="A279" s="211" t="s">
        <v>129</v>
      </c>
      <c r="B279" s="211">
        <v>3782</v>
      </c>
      <c r="C279" s="211" t="s">
        <v>229</v>
      </c>
      <c r="D279" s="211">
        <v>191457530</v>
      </c>
      <c r="E279" s="218">
        <v>1080</v>
      </c>
      <c r="F279" s="211">
        <v>1274</v>
      </c>
      <c r="G279" s="211">
        <v>1004</v>
      </c>
      <c r="H279" s="218" t="s">
        <v>289</v>
      </c>
      <c r="I279" s="211" t="s">
        <v>2459</v>
      </c>
      <c r="J279" s="212" t="s">
        <v>552</v>
      </c>
      <c r="K279" s="211" t="s">
        <v>291</v>
      </c>
      <c r="L279" s="211" t="s">
        <v>572</v>
      </c>
    </row>
    <row r="280" spans="1:12" s="211" customFormat="1" x14ac:dyDescent="0.25">
      <c r="A280" s="211" t="s">
        <v>129</v>
      </c>
      <c r="B280" s="211">
        <v>3782</v>
      </c>
      <c r="C280" s="211" t="s">
        <v>229</v>
      </c>
      <c r="D280" s="211">
        <v>191457631</v>
      </c>
      <c r="E280" s="218">
        <v>1080</v>
      </c>
      <c r="F280" s="211">
        <v>1274</v>
      </c>
      <c r="G280" s="211">
        <v>1004</v>
      </c>
      <c r="H280" s="218" t="s">
        <v>289</v>
      </c>
      <c r="I280" s="211" t="s">
        <v>2460</v>
      </c>
      <c r="J280" s="212" t="s">
        <v>552</v>
      </c>
      <c r="K280" s="211" t="s">
        <v>291</v>
      </c>
      <c r="L280" s="211" t="s">
        <v>572</v>
      </c>
    </row>
    <row r="281" spans="1:12" s="211" customFormat="1" x14ac:dyDescent="0.25">
      <c r="A281" s="211" t="s">
        <v>129</v>
      </c>
      <c r="B281" s="211">
        <v>3782</v>
      </c>
      <c r="C281" s="211" t="s">
        <v>229</v>
      </c>
      <c r="D281" s="211">
        <v>191457650</v>
      </c>
      <c r="E281" s="218">
        <v>1080</v>
      </c>
      <c r="F281" s="211">
        <v>1274</v>
      </c>
      <c r="G281" s="211">
        <v>1004</v>
      </c>
      <c r="H281" s="218" t="s">
        <v>289</v>
      </c>
      <c r="I281" s="211" t="s">
        <v>2461</v>
      </c>
      <c r="J281" s="212" t="s">
        <v>552</v>
      </c>
      <c r="K281" s="211" t="s">
        <v>291</v>
      </c>
      <c r="L281" s="211" t="s">
        <v>572</v>
      </c>
    </row>
    <row r="282" spans="1:12" s="211" customFormat="1" x14ac:dyDescent="0.25">
      <c r="A282" s="211" t="s">
        <v>129</v>
      </c>
      <c r="B282" s="211">
        <v>3782</v>
      </c>
      <c r="C282" s="211" t="s">
        <v>229</v>
      </c>
      <c r="D282" s="211">
        <v>191457670</v>
      </c>
      <c r="E282" s="218">
        <v>1080</v>
      </c>
      <c r="F282" s="211">
        <v>1274</v>
      </c>
      <c r="G282" s="211">
        <v>1004</v>
      </c>
      <c r="H282" s="218" t="s">
        <v>289</v>
      </c>
      <c r="I282" s="211" t="s">
        <v>2462</v>
      </c>
      <c r="J282" s="212" t="s">
        <v>552</v>
      </c>
      <c r="K282" s="211" t="s">
        <v>291</v>
      </c>
      <c r="L282" s="211" t="s">
        <v>572</v>
      </c>
    </row>
    <row r="283" spans="1:12" s="211" customFormat="1" x14ac:dyDescent="0.25">
      <c r="A283" s="211" t="s">
        <v>129</v>
      </c>
      <c r="B283" s="211">
        <v>3782</v>
      </c>
      <c r="C283" s="211" t="s">
        <v>229</v>
      </c>
      <c r="D283" s="211">
        <v>191457710</v>
      </c>
      <c r="E283" s="218">
        <v>1080</v>
      </c>
      <c r="F283" s="211">
        <v>1274</v>
      </c>
      <c r="G283" s="211">
        <v>1004</v>
      </c>
      <c r="H283" s="218" t="s">
        <v>289</v>
      </c>
      <c r="I283" s="211" t="s">
        <v>2463</v>
      </c>
      <c r="J283" s="212" t="s">
        <v>552</v>
      </c>
      <c r="K283" s="211" t="s">
        <v>291</v>
      </c>
      <c r="L283" s="211" t="s">
        <v>572</v>
      </c>
    </row>
    <row r="284" spans="1:12" s="211" customFormat="1" x14ac:dyDescent="0.25">
      <c r="A284" s="211" t="s">
        <v>129</v>
      </c>
      <c r="B284" s="211">
        <v>3782</v>
      </c>
      <c r="C284" s="211" t="s">
        <v>229</v>
      </c>
      <c r="D284" s="211">
        <v>191457730</v>
      </c>
      <c r="E284" s="218">
        <v>1080</v>
      </c>
      <c r="F284" s="211">
        <v>1274</v>
      </c>
      <c r="G284" s="211">
        <v>1004</v>
      </c>
      <c r="H284" s="218" t="s">
        <v>289</v>
      </c>
      <c r="I284" s="211" t="s">
        <v>2464</v>
      </c>
      <c r="J284" s="212" t="s">
        <v>552</v>
      </c>
      <c r="K284" s="211" t="s">
        <v>291</v>
      </c>
      <c r="L284" s="211" t="s">
        <v>572</v>
      </c>
    </row>
    <row r="285" spans="1:12" s="211" customFormat="1" x14ac:dyDescent="0.25">
      <c r="A285" s="211" t="s">
        <v>129</v>
      </c>
      <c r="B285" s="211">
        <v>3782</v>
      </c>
      <c r="C285" s="211" t="s">
        <v>229</v>
      </c>
      <c r="D285" s="211">
        <v>191457750</v>
      </c>
      <c r="E285" s="218">
        <v>1080</v>
      </c>
      <c r="F285" s="211">
        <v>1274</v>
      </c>
      <c r="G285" s="211">
        <v>1004</v>
      </c>
      <c r="H285" s="218" t="s">
        <v>289</v>
      </c>
      <c r="I285" s="211" t="s">
        <v>2465</v>
      </c>
      <c r="J285" s="212" t="s">
        <v>552</v>
      </c>
      <c r="K285" s="211" t="s">
        <v>291</v>
      </c>
      <c r="L285" s="211" t="s">
        <v>572</v>
      </c>
    </row>
    <row r="286" spans="1:12" s="211" customFormat="1" x14ac:dyDescent="0.25">
      <c r="A286" s="211" t="s">
        <v>129</v>
      </c>
      <c r="B286" s="211">
        <v>3782</v>
      </c>
      <c r="C286" s="211" t="s">
        <v>229</v>
      </c>
      <c r="D286" s="211">
        <v>191457770</v>
      </c>
      <c r="E286" s="218">
        <v>1080</v>
      </c>
      <c r="F286" s="211">
        <v>1274</v>
      </c>
      <c r="G286" s="211">
        <v>1004</v>
      </c>
      <c r="H286" s="218" t="s">
        <v>289</v>
      </c>
      <c r="I286" s="211" t="s">
        <v>2466</v>
      </c>
      <c r="J286" s="212" t="s">
        <v>552</v>
      </c>
      <c r="K286" s="211" t="s">
        <v>291</v>
      </c>
      <c r="L286" s="211" t="s">
        <v>572</v>
      </c>
    </row>
    <row r="287" spans="1:12" s="211" customFormat="1" x14ac:dyDescent="0.25">
      <c r="A287" s="211" t="s">
        <v>129</v>
      </c>
      <c r="B287" s="211">
        <v>3782</v>
      </c>
      <c r="C287" s="211" t="s">
        <v>229</v>
      </c>
      <c r="D287" s="211">
        <v>191458110</v>
      </c>
      <c r="E287" s="218">
        <v>1080</v>
      </c>
      <c r="F287" s="211">
        <v>1274</v>
      </c>
      <c r="G287" s="211">
        <v>1004</v>
      </c>
      <c r="H287" s="218" t="s">
        <v>289</v>
      </c>
      <c r="I287" s="211" t="s">
        <v>2467</v>
      </c>
      <c r="J287" s="212" t="s">
        <v>552</v>
      </c>
      <c r="K287" s="211" t="s">
        <v>291</v>
      </c>
      <c r="L287" s="211" t="s">
        <v>572</v>
      </c>
    </row>
    <row r="288" spans="1:12" s="211" customFormat="1" x14ac:dyDescent="0.25">
      <c r="A288" s="211" t="s">
        <v>129</v>
      </c>
      <c r="B288" s="211">
        <v>3782</v>
      </c>
      <c r="C288" s="211" t="s">
        <v>229</v>
      </c>
      <c r="D288" s="211">
        <v>191458390</v>
      </c>
      <c r="E288" s="218">
        <v>1080</v>
      </c>
      <c r="F288" s="211">
        <v>1274</v>
      </c>
      <c r="G288" s="211">
        <v>1004</v>
      </c>
      <c r="H288" s="218" t="s">
        <v>289</v>
      </c>
      <c r="I288" s="211" t="s">
        <v>2468</v>
      </c>
      <c r="J288" s="212" t="s">
        <v>552</v>
      </c>
      <c r="K288" s="211" t="s">
        <v>291</v>
      </c>
      <c r="L288" s="211" t="s">
        <v>572</v>
      </c>
    </row>
    <row r="289" spans="1:12" s="211" customFormat="1" x14ac:dyDescent="0.25">
      <c r="A289" s="211" t="s">
        <v>129</v>
      </c>
      <c r="B289" s="211">
        <v>3782</v>
      </c>
      <c r="C289" s="211" t="s">
        <v>229</v>
      </c>
      <c r="D289" s="211">
        <v>191458411</v>
      </c>
      <c r="E289" s="218">
        <v>1080</v>
      </c>
      <c r="F289" s="211">
        <v>1274</v>
      </c>
      <c r="G289" s="211">
        <v>1004</v>
      </c>
      <c r="H289" s="218" t="s">
        <v>289</v>
      </c>
      <c r="I289" s="211" t="s">
        <v>2469</v>
      </c>
      <c r="J289" s="212" t="s">
        <v>552</v>
      </c>
      <c r="K289" s="211" t="s">
        <v>291</v>
      </c>
      <c r="L289" s="211" t="s">
        <v>572</v>
      </c>
    </row>
    <row r="290" spans="1:12" s="211" customFormat="1" x14ac:dyDescent="0.25">
      <c r="A290" s="211" t="s">
        <v>129</v>
      </c>
      <c r="B290" s="211">
        <v>3782</v>
      </c>
      <c r="C290" s="211" t="s">
        <v>229</v>
      </c>
      <c r="D290" s="211">
        <v>191458430</v>
      </c>
      <c r="E290" s="218">
        <v>1080</v>
      </c>
      <c r="F290" s="211">
        <v>1274</v>
      </c>
      <c r="G290" s="211">
        <v>1004</v>
      </c>
      <c r="H290" s="218" t="s">
        <v>289</v>
      </c>
      <c r="I290" s="211" t="s">
        <v>2470</v>
      </c>
      <c r="J290" s="212" t="s">
        <v>552</v>
      </c>
      <c r="K290" s="211" t="s">
        <v>291</v>
      </c>
      <c r="L290" s="211" t="s">
        <v>572</v>
      </c>
    </row>
    <row r="291" spans="1:12" s="211" customFormat="1" x14ac:dyDescent="0.25">
      <c r="A291" s="211" t="s">
        <v>129</v>
      </c>
      <c r="B291" s="211">
        <v>3782</v>
      </c>
      <c r="C291" s="211" t="s">
        <v>229</v>
      </c>
      <c r="D291" s="211">
        <v>191458450</v>
      </c>
      <c r="E291" s="218">
        <v>1080</v>
      </c>
      <c r="F291" s="211">
        <v>1274</v>
      </c>
      <c r="G291" s="211">
        <v>1004</v>
      </c>
      <c r="H291" s="218" t="s">
        <v>289</v>
      </c>
      <c r="I291" s="211" t="s">
        <v>2471</v>
      </c>
      <c r="J291" s="212" t="s">
        <v>552</v>
      </c>
      <c r="K291" s="211" t="s">
        <v>291</v>
      </c>
      <c r="L291" s="211" t="s">
        <v>572</v>
      </c>
    </row>
    <row r="292" spans="1:12" s="211" customFormat="1" x14ac:dyDescent="0.25">
      <c r="A292" s="211" t="s">
        <v>129</v>
      </c>
      <c r="B292" s="211">
        <v>3782</v>
      </c>
      <c r="C292" s="211" t="s">
        <v>229</v>
      </c>
      <c r="D292" s="211">
        <v>191458471</v>
      </c>
      <c r="E292" s="218">
        <v>1080</v>
      </c>
      <c r="F292" s="211">
        <v>1274</v>
      </c>
      <c r="G292" s="211">
        <v>1004</v>
      </c>
      <c r="H292" s="218" t="s">
        <v>289</v>
      </c>
      <c r="I292" s="211" t="s">
        <v>2472</v>
      </c>
      <c r="J292" s="212" t="s">
        <v>552</v>
      </c>
      <c r="K292" s="211" t="s">
        <v>291</v>
      </c>
      <c r="L292" s="211" t="s">
        <v>572</v>
      </c>
    </row>
    <row r="293" spans="1:12" s="211" customFormat="1" x14ac:dyDescent="0.25">
      <c r="A293" s="211" t="s">
        <v>129</v>
      </c>
      <c r="B293" s="211">
        <v>3782</v>
      </c>
      <c r="C293" s="211" t="s">
        <v>229</v>
      </c>
      <c r="D293" s="211">
        <v>191458490</v>
      </c>
      <c r="E293" s="218">
        <v>1080</v>
      </c>
      <c r="F293" s="211">
        <v>1274</v>
      </c>
      <c r="G293" s="211">
        <v>1004</v>
      </c>
      <c r="H293" s="218" t="s">
        <v>289</v>
      </c>
      <c r="I293" s="211" t="s">
        <v>2473</v>
      </c>
      <c r="J293" s="212" t="s">
        <v>552</v>
      </c>
      <c r="K293" s="211" t="s">
        <v>291</v>
      </c>
      <c r="L293" s="211" t="s">
        <v>572</v>
      </c>
    </row>
    <row r="294" spans="1:12" s="211" customFormat="1" x14ac:dyDescent="0.25">
      <c r="A294" s="211" t="s">
        <v>129</v>
      </c>
      <c r="B294" s="211">
        <v>3782</v>
      </c>
      <c r="C294" s="211" t="s">
        <v>229</v>
      </c>
      <c r="D294" s="211">
        <v>191458570</v>
      </c>
      <c r="E294" s="218">
        <v>1080</v>
      </c>
      <c r="F294" s="211">
        <v>1274</v>
      </c>
      <c r="G294" s="211">
        <v>1004</v>
      </c>
      <c r="H294" s="218" t="s">
        <v>289</v>
      </c>
      <c r="I294" s="211" t="s">
        <v>2474</v>
      </c>
      <c r="J294" s="212" t="s">
        <v>552</v>
      </c>
      <c r="K294" s="211" t="s">
        <v>291</v>
      </c>
      <c r="L294" s="211" t="s">
        <v>572</v>
      </c>
    </row>
    <row r="295" spans="1:12" s="211" customFormat="1" x14ac:dyDescent="0.25">
      <c r="A295" s="211" t="s">
        <v>129</v>
      </c>
      <c r="B295" s="211">
        <v>3782</v>
      </c>
      <c r="C295" s="211" t="s">
        <v>229</v>
      </c>
      <c r="D295" s="211">
        <v>191458590</v>
      </c>
      <c r="E295" s="218">
        <v>1080</v>
      </c>
      <c r="F295" s="211">
        <v>1274</v>
      </c>
      <c r="G295" s="211">
        <v>1004</v>
      </c>
      <c r="H295" s="218" t="s">
        <v>289</v>
      </c>
      <c r="I295" s="211" t="s">
        <v>2475</v>
      </c>
      <c r="J295" s="212" t="s">
        <v>552</v>
      </c>
      <c r="K295" s="211" t="s">
        <v>291</v>
      </c>
      <c r="L295" s="211" t="s">
        <v>572</v>
      </c>
    </row>
    <row r="296" spans="1:12" s="211" customFormat="1" x14ac:dyDescent="0.25">
      <c r="A296" s="211" t="s">
        <v>129</v>
      </c>
      <c r="B296" s="211">
        <v>3782</v>
      </c>
      <c r="C296" s="211" t="s">
        <v>229</v>
      </c>
      <c r="D296" s="211">
        <v>191459350</v>
      </c>
      <c r="E296" s="218">
        <v>1080</v>
      </c>
      <c r="F296" s="211">
        <v>1274</v>
      </c>
      <c r="G296" s="211">
        <v>1004</v>
      </c>
      <c r="H296" s="218" t="s">
        <v>289</v>
      </c>
      <c r="I296" s="211" t="s">
        <v>2476</v>
      </c>
      <c r="J296" s="212" t="s">
        <v>552</v>
      </c>
      <c r="K296" s="211" t="s">
        <v>291</v>
      </c>
      <c r="L296" s="211" t="s">
        <v>572</v>
      </c>
    </row>
    <row r="297" spans="1:12" s="211" customFormat="1" x14ac:dyDescent="0.25">
      <c r="A297" s="211" t="s">
        <v>129</v>
      </c>
      <c r="B297" s="211">
        <v>3782</v>
      </c>
      <c r="C297" s="211" t="s">
        <v>229</v>
      </c>
      <c r="D297" s="211">
        <v>191459370</v>
      </c>
      <c r="E297" s="218">
        <v>1080</v>
      </c>
      <c r="F297" s="211">
        <v>1242</v>
      </c>
      <c r="G297" s="211">
        <v>1004</v>
      </c>
      <c r="H297" s="218" t="s">
        <v>289</v>
      </c>
      <c r="I297" s="211" t="s">
        <v>2477</v>
      </c>
      <c r="J297" s="212" t="s">
        <v>552</v>
      </c>
      <c r="K297" s="211" t="s">
        <v>291</v>
      </c>
      <c r="L297" s="211" t="s">
        <v>572</v>
      </c>
    </row>
    <row r="298" spans="1:12" s="211" customFormat="1" x14ac:dyDescent="0.25">
      <c r="A298" s="211" t="s">
        <v>129</v>
      </c>
      <c r="B298" s="211">
        <v>3782</v>
      </c>
      <c r="C298" s="211" t="s">
        <v>229</v>
      </c>
      <c r="D298" s="211">
        <v>191460150</v>
      </c>
      <c r="E298" s="218">
        <v>1080</v>
      </c>
      <c r="F298" s="211">
        <v>1274</v>
      </c>
      <c r="G298" s="211">
        <v>1004</v>
      </c>
      <c r="H298" s="218" t="s">
        <v>289</v>
      </c>
      <c r="I298" s="211" t="s">
        <v>2478</v>
      </c>
      <c r="J298" s="212" t="s">
        <v>552</v>
      </c>
      <c r="K298" s="211" t="s">
        <v>291</v>
      </c>
      <c r="L298" s="211" t="s">
        <v>572</v>
      </c>
    </row>
    <row r="299" spans="1:12" s="211" customFormat="1" x14ac:dyDescent="0.25">
      <c r="A299" s="211" t="s">
        <v>129</v>
      </c>
      <c r="B299" s="211">
        <v>3782</v>
      </c>
      <c r="C299" s="211" t="s">
        <v>229</v>
      </c>
      <c r="D299" s="211">
        <v>191460151</v>
      </c>
      <c r="E299" s="218">
        <v>1080</v>
      </c>
      <c r="F299" s="211">
        <v>1274</v>
      </c>
      <c r="G299" s="211">
        <v>1004</v>
      </c>
      <c r="H299" s="218" t="s">
        <v>289</v>
      </c>
      <c r="I299" s="211" t="s">
        <v>2479</v>
      </c>
      <c r="J299" s="212" t="s">
        <v>552</v>
      </c>
      <c r="K299" s="211" t="s">
        <v>291</v>
      </c>
      <c r="L299" s="211" t="s">
        <v>572</v>
      </c>
    </row>
    <row r="300" spans="1:12" s="211" customFormat="1" x14ac:dyDescent="0.25">
      <c r="A300" s="211" t="s">
        <v>129</v>
      </c>
      <c r="B300" s="211">
        <v>3782</v>
      </c>
      <c r="C300" s="211" t="s">
        <v>229</v>
      </c>
      <c r="D300" s="211">
        <v>191460152</v>
      </c>
      <c r="E300" s="218">
        <v>1080</v>
      </c>
      <c r="F300" s="211">
        <v>1274</v>
      </c>
      <c r="G300" s="211">
        <v>1004</v>
      </c>
      <c r="H300" s="218" t="s">
        <v>289</v>
      </c>
      <c r="I300" s="211" t="s">
        <v>2480</v>
      </c>
      <c r="J300" s="212" t="s">
        <v>552</v>
      </c>
      <c r="K300" s="211" t="s">
        <v>291</v>
      </c>
      <c r="L300" s="211" t="s">
        <v>572</v>
      </c>
    </row>
    <row r="301" spans="1:12" s="211" customFormat="1" x14ac:dyDescent="0.25">
      <c r="A301" s="211" t="s">
        <v>129</v>
      </c>
      <c r="B301" s="211">
        <v>3782</v>
      </c>
      <c r="C301" s="211" t="s">
        <v>229</v>
      </c>
      <c r="D301" s="211">
        <v>191460171</v>
      </c>
      <c r="E301" s="218">
        <v>1080</v>
      </c>
      <c r="F301" s="211">
        <v>1274</v>
      </c>
      <c r="G301" s="211">
        <v>1004</v>
      </c>
      <c r="H301" s="218" t="s">
        <v>289</v>
      </c>
      <c r="I301" s="211" t="s">
        <v>2481</v>
      </c>
      <c r="J301" s="212" t="s">
        <v>552</v>
      </c>
      <c r="K301" s="211" t="s">
        <v>291</v>
      </c>
      <c r="L301" s="211" t="s">
        <v>572</v>
      </c>
    </row>
    <row r="302" spans="1:12" s="211" customFormat="1" x14ac:dyDescent="0.25">
      <c r="A302" s="211" t="s">
        <v>129</v>
      </c>
      <c r="B302" s="211">
        <v>3782</v>
      </c>
      <c r="C302" s="211" t="s">
        <v>229</v>
      </c>
      <c r="D302" s="211">
        <v>191460191</v>
      </c>
      <c r="E302" s="218">
        <v>1080</v>
      </c>
      <c r="F302" s="211">
        <v>1274</v>
      </c>
      <c r="G302" s="211">
        <v>1004</v>
      </c>
      <c r="H302" s="218" t="s">
        <v>289</v>
      </c>
      <c r="I302" s="211" t="s">
        <v>2482</v>
      </c>
      <c r="J302" s="212" t="s">
        <v>552</v>
      </c>
      <c r="K302" s="211" t="s">
        <v>291</v>
      </c>
      <c r="L302" s="211" t="s">
        <v>572</v>
      </c>
    </row>
    <row r="303" spans="1:12" s="211" customFormat="1" x14ac:dyDescent="0.25">
      <c r="A303" s="211" t="s">
        <v>129</v>
      </c>
      <c r="B303" s="211">
        <v>3782</v>
      </c>
      <c r="C303" s="211" t="s">
        <v>229</v>
      </c>
      <c r="D303" s="211">
        <v>191460231</v>
      </c>
      <c r="E303" s="218">
        <v>1080</v>
      </c>
      <c r="F303" s="211">
        <v>1274</v>
      </c>
      <c r="G303" s="211">
        <v>1004</v>
      </c>
      <c r="H303" s="218" t="s">
        <v>289</v>
      </c>
      <c r="I303" s="211" t="s">
        <v>2483</v>
      </c>
      <c r="J303" s="212" t="s">
        <v>552</v>
      </c>
      <c r="K303" s="211" t="s">
        <v>291</v>
      </c>
      <c r="L303" s="211" t="s">
        <v>572</v>
      </c>
    </row>
    <row r="304" spans="1:12" s="211" customFormat="1" x14ac:dyDescent="0.25">
      <c r="A304" s="211" t="s">
        <v>129</v>
      </c>
      <c r="B304" s="211">
        <v>3782</v>
      </c>
      <c r="C304" s="211" t="s">
        <v>229</v>
      </c>
      <c r="D304" s="211">
        <v>191460232</v>
      </c>
      <c r="E304" s="218">
        <v>1080</v>
      </c>
      <c r="F304" s="211">
        <v>1274</v>
      </c>
      <c r="G304" s="211">
        <v>1004</v>
      </c>
      <c r="H304" s="218" t="s">
        <v>289</v>
      </c>
      <c r="I304" s="211" t="s">
        <v>2484</v>
      </c>
      <c r="J304" s="212" t="s">
        <v>552</v>
      </c>
      <c r="K304" s="211" t="s">
        <v>291</v>
      </c>
      <c r="L304" s="211" t="s">
        <v>572</v>
      </c>
    </row>
    <row r="305" spans="1:12" s="211" customFormat="1" x14ac:dyDescent="0.25">
      <c r="A305" s="211" t="s">
        <v>129</v>
      </c>
      <c r="B305" s="211">
        <v>3782</v>
      </c>
      <c r="C305" s="211" t="s">
        <v>229</v>
      </c>
      <c r="D305" s="211">
        <v>191460233</v>
      </c>
      <c r="E305" s="218">
        <v>1080</v>
      </c>
      <c r="F305" s="211">
        <v>1274</v>
      </c>
      <c r="G305" s="211">
        <v>1004</v>
      </c>
      <c r="H305" s="218" t="s">
        <v>289</v>
      </c>
      <c r="I305" s="211" t="s">
        <v>2485</v>
      </c>
      <c r="J305" s="212" t="s">
        <v>552</v>
      </c>
      <c r="K305" s="211" t="s">
        <v>291</v>
      </c>
      <c r="L305" s="211" t="s">
        <v>572</v>
      </c>
    </row>
    <row r="306" spans="1:12" s="211" customFormat="1" x14ac:dyDescent="0.25">
      <c r="A306" s="211" t="s">
        <v>129</v>
      </c>
      <c r="B306" s="211">
        <v>3782</v>
      </c>
      <c r="C306" s="211" t="s">
        <v>229</v>
      </c>
      <c r="D306" s="211">
        <v>191460234</v>
      </c>
      <c r="E306" s="218">
        <v>1080</v>
      </c>
      <c r="F306" s="211">
        <v>1274</v>
      </c>
      <c r="G306" s="211">
        <v>1004</v>
      </c>
      <c r="H306" s="218" t="s">
        <v>289</v>
      </c>
      <c r="I306" s="211" t="s">
        <v>2486</v>
      </c>
      <c r="J306" s="212" t="s">
        <v>552</v>
      </c>
      <c r="K306" s="211" t="s">
        <v>291</v>
      </c>
      <c r="L306" s="211" t="s">
        <v>572</v>
      </c>
    </row>
    <row r="307" spans="1:12" s="211" customFormat="1" x14ac:dyDescent="0.25">
      <c r="A307" s="211" t="s">
        <v>129</v>
      </c>
      <c r="B307" s="211">
        <v>3782</v>
      </c>
      <c r="C307" s="211" t="s">
        <v>229</v>
      </c>
      <c r="D307" s="211">
        <v>191460235</v>
      </c>
      <c r="E307" s="218">
        <v>1080</v>
      </c>
      <c r="F307" s="211">
        <v>1274</v>
      </c>
      <c r="G307" s="211">
        <v>1004</v>
      </c>
      <c r="H307" s="218" t="s">
        <v>289</v>
      </c>
      <c r="I307" s="211" t="s">
        <v>2487</v>
      </c>
      <c r="J307" s="212" t="s">
        <v>552</v>
      </c>
      <c r="K307" s="211" t="s">
        <v>291</v>
      </c>
      <c r="L307" s="211" t="s">
        <v>572</v>
      </c>
    </row>
    <row r="308" spans="1:12" s="211" customFormat="1" x14ac:dyDescent="0.25">
      <c r="A308" s="211" t="s">
        <v>129</v>
      </c>
      <c r="B308" s="211">
        <v>3782</v>
      </c>
      <c r="C308" s="211" t="s">
        <v>229</v>
      </c>
      <c r="D308" s="211">
        <v>191460236</v>
      </c>
      <c r="E308" s="218">
        <v>1080</v>
      </c>
      <c r="F308" s="211">
        <v>1274</v>
      </c>
      <c r="G308" s="211">
        <v>1004</v>
      </c>
      <c r="H308" s="218" t="s">
        <v>289</v>
      </c>
      <c r="I308" s="211" t="s">
        <v>2488</v>
      </c>
      <c r="J308" s="212" t="s">
        <v>552</v>
      </c>
      <c r="K308" s="211" t="s">
        <v>291</v>
      </c>
      <c r="L308" s="211" t="s">
        <v>572</v>
      </c>
    </row>
    <row r="309" spans="1:12" s="211" customFormat="1" x14ac:dyDescent="0.25">
      <c r="A309" s="211" t="s">
        <v>129</v>
      </c>
      <c r="B309" s="211">
        <v>3782</v>
      </c>
      <c r="C309" s="211" t="s">
        <v>229</v>
      </c>
      <c r="D309" s="211">
        <v>191460430</v>
      </c>
      <c r="E309" s="218">
        <v>1080</v>
      </c>
      <c r="F309" s="211">
        <v>1274</v>
      </c>
      <c r="G309" s="211">
        <v>1004</v>
      </c>
      <c r="H309" s="218" t="s">
        <v>289</v>
      </c>
      <c r="I309" s="211" t="s">
        <v>2489</v>
      </c>
      <c r="J309" s="212" t="s">
        <v>552</v>
      </c>
      <c r="K309" s="211" t="s">
        <v>291</v>
      </c>
      <c r="L309" s="211" t="s">
        <v>572</v>
      </c>
    </row>
    <row r="310" spans="1:12" s="211" customFormat="1" x14ac:dyDescent="0.25">
      <c r="A310" s="211" t="s">
        <v>129</v>
      </c>
      <c r="B310" s="211">
        <v>3782</v>
      </c>
      <c r="C310" s="211" t="s">
        <v>229</v>
      </c>
      <c r="D310" s="211">
        <v>191460458</v>
      </c>
      <c r="E310" s="218">
        <v>1080</v>
      </c>
      <c r="F310" s="211">
        <v>1274</v>
      </c>
      <c r="G310" s="211">
        <v>1004</v>
      </c>
      <c r="H310" s="218" t="s">
        <v>289</v>
      </c>
      <c r="I310" s="211" t="s">
        <v>2490</v>
      </c>
      <c r="J310" s="212" t="s">
        <v>552</v>
      </c>
      <c r="K310" s="211" t="s">
        <v>291</v>
      </c>
      <c r="L310" s="211" t="s">
        <v>572</v>
      </c>
    </row>
    <row r="311" spans="1:12" s="211" customFormat="1" x14ac:dyDescent="0.25">
      <c r="A311" s="211" t="s">
        <v>129</v>
      </c>
      <c r="B311" s="211">
        <v>3782</v>
      </c>
      <c r="C311" s="211" t="s">
        <v>229</v>
      </c>
      <c r="D311" s="211">
        <v>191489792</v>
      </c>
      <c r="E311" s="218">
        <v>1080</v>
      </c>
      <c r="F311" s="211">
        <v>1274</v>
      </c>
      <c r="G311" s="211">
        <v>1004</v>
      </c>
      <c r="H311" s="218" t="s">
        <v>289</v>
      </c>
      <c r="I311" s="211" t="s">
        <v>2491</v>
      </c>
      <c r="J311" s="212" t="s">
        <v>552</v>
      </c>
      <c r="K311" s="211" t="s">
        <v>291</v>
      </c>
      <c r="L311" s="211" t="s">
        <v>572</v>
      </c>
    </row>
    <row r="312" spans="1:12" s="211" customFormat="1" x14ac:dyDescent="0.25">
      <c r="A312" s="211" t="s">
        <v>129</v>
      </c>
      <c r="B312" s="211">
        <v>3782</v>
      </c>
      <c r="C312" s="211" t="s">
        <v>229</v>
      </c>
      <c r="D312" s="211">
        <v>191678769</v>
      </c>
      <c r="E312" s="218">
        <v>1080</v>
      </c>
      <c r="F312" s="211">
        <v>1242</v>
      </c>
      <c r="G312" s="211">
        <v>1004</v>
      </c>
      <c r="H312" s="218" t="s">
        <v>289</v>
      </c>
      <c r="I312" s="211" t="s">
        <v>2492</v>
      </c>
      <c r="J312" s="212" t="s">
        <v>552</v>
      </c>
      <c r="K312" s="211" t="s">
        <v>291</v>
      </c>
      <c r="L312" s="211" t="s">
        <v>572</v>
      </c>
    </row>
    <row r="313" spans="1:12" s="211" customFormat="1" x14ac:dyDescent="0.25">
      <c r="A313" s="211" t="s">
        <v>129</v>
      </c>
      <c r="B313" s="211">
        <v>3782</v>
      </c>
      <c r="C313" s="211" t="s">
        <v>229</v>
      </c>
      <c r="D313" s="211">
        <v>191678786</v>
      </c>
      <c r="E313" s="218">
        <v>1060</v>
      </c>
      <c r="F313" s="211">
        <v>1251</v>
      </c>
      <c r="G313" s="211">
        <v>1004</v>
      </c>
      <c r="H313" s="218" t="s">
        <v>560</v>
      </c>
      <c r="I313" s="211" t="s">
        <v>2493</v>
      </c>
      <c r="J313" s="212" t="s">
        <v>552</v>
      </c>
      <c r="K313" s="211" t="s">
        <v>291</v>
      </c>
      <c r="L313" s="211" t="s">
        <v>573</v>
      </c>
    </row>
    <row r="314" spans="1:12" s="211" customFormat="1" x14ac:dyDescent="0.25">
      <c r="A314" s="211" t="s">
        <v>129</v>
      </c>
      <c r="B314" s="211">
        <v>3782</v>
      </c>
      <c r="C314" s="211" t="s">
        <v>229</v>
      </c>
      <c r="D314" s="211">
        <v>192007963</v>
      </c>
      <c r="E314" s="218">
        <v>1080</v>
      </c>
      <c r="F314" s="211">
        <v>1274</v>
      </c>
      <c r="G314" s="211">
        <v>1004</v>
      </c>
      <c r="H314" s="218" t="s">
        <v>289</v>
      </c>
      <c r="I314" s="211" t="s">
        <v>2494</v>
      </c>
      <c r="J314" s="212" t="s">
        <v>552</v>
      </c>
      <c r="K314" s="211" t="s">
        <v>291</v>
      </c>
      <c r="L314" s="211" t="s">
        <v>572</v>
      </c>
    </row>
    <row r="315" spans="1:12" s="211" customFormat="1" x14ac:dyDescent="0.25">
      <c r="A315" s="211" t="s">
        <v>129</v>
      </c>
      <c r="B315" s="211">
        <v>3782</v>
      </c>
      <c r="C315" s="211" t="s">
        <v>229</v>
      </c>
      <c r="D315" s="211">
        <v>192013697</v>
      </c>
      <c r="E315" s="218">
        <v>1080</v>
      </c>
      <c r="F315" s="211">
        <v>1274</v>
      </c>
      <c r="G315" s="211">
        <v>1004</v>
      </c>
      <c r="H315" s="218" t="s">
        <v>289</v>
      </c>
      <c r="I315" s="211" t="s">
        <v>2495</v>
      </c>
      <c r="J315" s="212" t="s">
        <v>552</v>
      </c>
      <c r="K315" s="211" t="s">
        <v>291</v>
      </c>
      <c r="L315" s="211" t="s">
        <v>572</v>
      </c>
    </row>
    <row r="316" spans="1:12" s="211" customFormat="1" x14ac:dyDescent="0.25">
      <c r="A316" s="211" t="s">
        <v>129</v>
      </c>
      <c r="B316" s="211">
        <v>3784</v>
      </c>
      <c r="C316" s="211" t="s">
        <v>231</v>
      </c>
      <c r="D316" s="211">
        <v>9052759</v>
      </c>
      <c r="E316" s="218">
        <v>1060</v>
      </c>
      <c r="F316" s="211">
        <v>1230</v>
      </c>
      <c r="G316" s="211">
        <v>1004</v>
      </c>
      <c r="H316" s="218" t="s">
        <v>560</v>
      </c>
      <c r="I316" s="211" t="s">
        <v>2496</v>
      </c>
      <c r="J316" s="212" t="s">
        <v>552</v>
      </c>
      <c r="K316" s="211" t="s">
        <v>291</v>
      </c>
      <c r="L316" s="211" t="s">
        <v>573</v>
      </c>
    </row>
    <row r="317" spans="1:12" s="211" customFormat="1" x14ac:dyDescent="0.25">
      <c r="A317" s="211" t="s">
        <v>129</v>
      </c>
      <c r="B317" s="211">
        <v>3784</v>
      </c>
      <c r="C317" s="211" t="s">
        <v>231</v>
      </c>
      <c r="D317" s="211">
        <v>191311574</v>
      </c>
      <c r="E317" s="218">
        <v>1060</v>
      </c>
      <c r="F317" s="211">
        <v>1242</v>
      </c>
      <c r="G317" s="211">
        <v>1004</v>
      </c>
      <c r="H317" s="218" t="s">
        <v>560</v>
      </c>
      <c r="I317" s="211" t="s">
        <v>2497</v>
      </c>
      <c r="J317" s="212" t="s">
        <v>552</v>
      </c>
      <c r="K317" s="211" t="s">
        <v>291</v>
      </c>
      <c r="L317" s="211" t="s">
        <v>573</v>
      </c>
    </row>
    <row r="318" spans="1:12" s="211" customFormat="1" x14ac:dyDescent="0.25">
      <c r="A318" s="211" t="s">
        <v>129</v>
      </c>
      <c r="B318" s="211">
        <v>3784</v>
      </c>
      <c r="C318" s="211" t="s">
        <v>231</v>
      </c>
      <c r="D318" s="211">
        <v>191871474</v>
      </c>
      <c r="E318" s="218">
        <v>1060</v>
      </c>
      <c r="F318" s="211">
        <v>1242</v>
      </c>
      <c r="G318" s="211">
        <v>1004</v>
      </c>
      <c r="H318" s="218" t="s">
        <v>560</v>
      </c>
      <c r="I318" s="211" t="s">
        <v>2498</v>
      </c>
      <c r="J318" s="212" t="s">
        <v>552</v>
      </c>
      <c r="K318" s="211" t="s">
        <v>291</v>
      </c>
      <c r="L318" s="211" t="s">
        <v>573</v>
      </c>
    </row>
    <row r="319" spans="1:12" s="211" customFormat="1" x14ac:dyDescent="0.25">
      <c r="A319" s="211" t="s">
        <v>129</v>
      </c>
      <c r="B319" s="211">
        <v>3784</v>
      </c>
      <c r="C319" s="211" t="s">
        <v>231</v>
      </c>
      <c r="D319" s="211">
        <v>191872385</v>
      </c>
      <c r="E319" s="218">
        <v>1060</v>
      </c>
      <c r="F319" s="211">
        <v>1242</v>
      </c>
      <c r="G319" s="211">
        <v>1004</v>
      </c>
      <c r="H319" s="218" t="s">
        <v>560</v>
      </c>
      <c r="I319" s="211" t="s">
        <v>2499</v>
      </c>
      <c r="J319" s="212" t="s">
        <v>552</v>
      </c>
      <c r="K319" s="211" t="s">
        <v>291</v>
      </c>
      <c r="L319" s="211" t="s">
        <v>573</v>
      </c>
    </row>
    <row r="320" spans="1:12" s="211" customFormat="1" x14ac:dyDescent="0.25">
      <c r="A320" s="211" t="s">
        <v>129</v>
      </c>
      <c r="B320" s="211">
        <v>3784</v>
      </c>
      <c r="C320" s="211" t="s">
        <v>231</v>
      </c>
      <c r="D320" s="211">
        <v>191872394</v>
      </c>
      <c r="E320" s="218">
        <v>1060</v>
      </c>
      <c r="F320" s="211">
        <v>1242</v>
      </c>
      <c r="G320" s="211">
        <v>1004</v>
      </c>
      <c r="H320" s="218" t="s">
        <v>560</v>
      </c>
      <c r="I320" s="211" t="s">
        <v>2500</v>
      </c>
      <c r="J320" s="212" t="s">
        <v>552</v>
      </c>
      <c r="K320" s="211" t="s">
        <v>291</v>
      </c>
      <c r="L320" s="211" t="s">
        <v>573</v>
      </c>
    </row>
    <row r="321" spans="1:12" s="211" customFormat="1" x14ac:dyDescent="0.25">
      <c r="A321" s="211" t="s">
        <v>129</v>
      </c>
      <c r="B321" s="211">
        <v>3784</v>
      </c>
      <c r="C321" s="211" t="s">
        <v>231</v>
      </c>
      <c r="D321" s="211">
        <v>191904311</v>
      </c>
      <c r="E321" s="218">
        <v>1060</v>
      </c>
      <c r="F321" s="211">
        <v>1242</v>
      </c>
      <c r="G321" s="211">
        <v>1004</v>
      </c>
      <c r="H321" s="218" t="s">
        <v>560</v>
      </c>
      <c r="I321" s="211" t="s">
        <v>2501</v>
      </c>
      <c r="J321" s="212" t="s">
        <v>552</v>
      </c>
      <c r="K321" s="211" t="s">
        <v>291</v>
      </c>
      <c r="L321" s="211" t="s">
        <v>573</v>
      </c>
    </row>
    <row r="322" spans="1:12" s="211" customFormat="1" x14ac:dyDescent="0.25">
      <c r="A322" s="211" t="s">
        <v>129</v>
      </c>
      <c r="B322" s="211">
        <v>3784</v>
      </c>
      <c r="C322" s="211" t="s">
        <v>231</v>
      </c>
      <c r="D322" s="211">
        <v>191904357</v>
      </c>
      <c r="E322" s="218">
        <v>1080</v>
      </c>
      <c r="F322" s="211">
        <v>1242</v>
      </c>
      <c r="G322" s="211">
        <v>1004</v>
      </c>
      <c r="H322" s="218" t="s">
        <v>289</v>
      </c>
      <c r="I322" s="211" t="s">
        <v>2502</v>
      </c>
      <c r="J322" s="212" t="s">
        <v>552</v>
      </c>
      <c r="K322" s="211" t="s">
        <v>291</v>
      </c>
      <c r="L322" s="211" t="s">
        <v>1474</v>
      </c>
    </row>
    <row r="323" spans="1:12" s="211" customFormat="1" x14ac:dyDescent="0.25">
      <c r="A323" s="211" t="s">
        <v>129</v>
      </c>
      <c r="B323" s="211">
        <v>3784</v>
      </c>
      <c r="C323" s="211" t="s">
        <v>231</v>
      </c>
      <c r="D323" s="211">
        <v>191959841</v>
      </c>
      <c r="E323" s="218">
        <v>1060</v>
      </c>
      <c r="F323" s="211">
        <v>1242</v>
      </c>
      <c r="G323" s="211">
        <v>1004</v>
      </c>
      <c r="H323" s="218" t="s">
        <v>560</v>
      </c>
      <c r="I323" s="211" t="s">
        <v>2503</v>
      </c>
      <c r="J323" s="212" t="s">
        <v>552</v>
      </c>
      <c r="K323" s="211" t="s">
        <v>291</v>
      </c>
      <c r="L323" s="211" t="s">
        <v>573</v>
      </c>
    </row>
    <row r="324" spans="1:12" s="211" customFormat="1" x14ac:dyDescent="0.25">
      <c r="A324" s="211" t="s">
        <v>129</v>
      </c>
      <c r="B324" s="211">
        <v>3787</v>
      </c>
      <c r="C324" s="211" t="s">
        <v>233</v>
      </c>
      <c r="D324" s="211">
        <v>191550771</v>
      </c>
      <c r="E324" s="218">
        <v>1060</v>
      </c>
      <c r="F324" s="211">
        <v>1242</v>
      </c>
      <c r="G324" s="211">
        <v>1004</v>
      </c>
      <c r="H324" s="218" t="s">
        <v>560</v>
      </c>
      <c r="I324" s="211" t="s">
        <v>2504</v>
      </c>
      <c r="J324" s="212" t="s">
        <v>552</v>
      </c>
      <c r="K324" s="211" t="s">
        <v>291</v>
      </c>
      <c r="L324" s="211" t="s">
        <v>573</v>
      </c>
    </row>
    <row r="325" spans="1:12" s="211" customFormat="1" x14ac:dyDescent="0.25">
      <c r="A325" s="211" t="s">
        <v>129</v>
      </c>
      <c r="B325" s="211">
        <v>3787</v>
      </c>
      <c r="C325" s="211" t="s">
        <v>233</v>
      </c>
      <c r="D325" s="211">
        <v>191704252</v>
      </c>
      <c r="E325" s="218">
        <v>1010</v>
      </c>
      <c r="G325" s="211">
        <v>1004</v>
      </c>
      <c r="H325" s="218" t="s">
        <v>289</v>
      </c>
      <c r="I325" s="211" t="s">
        <v>2505</v>
      </c>
      <c r="J325" s="212" t="s">
        <v>552</v>
      </c>
      <c r="K325" s="211" t="s">
        <v>556</v>
      </c>
      <c r="L325" s="211" t="s">
        <v>567</v>
      </c>
    </row>
    <row r="326" spans="1:12" s="211" customFormat="1" x14ac:dyDescent="0.25">
      <c r="A326" s="211" t="s">
        <v>129</v>
      </c>
      <c r="B326" s="211">
        <v>3787</v>
      </c>
      <c r="C326" s="211" t="s">
        <v>233</v>
      </c>
      <c r="D326" s="211">
        <v>191977021</v>
      </c>
      <c r="E326" s="218">
        <v>1060</v>
      </c>
      <c r="F326" s="211">
        <v>1242</v>
      </c>
      <c r="G326" s="211">
        <v>1004</v>
      </c>
      <c r="H326" s="218" t="s">
        <v>560</v>
      </c>
      <c r="I326" s="211" t="s">
        <v>2506</v>
      </c>
      <c r="J326" s="212" t="s">
        <v>552</v>
      </c>
      <c r="K326" s="211" t="s">
        <v>291</v>
      </c>
      <c r="L326" s="211" t="s">
        <v>573</v>
      </c>
    </row>
    <row r="327" spans="1:12" s="211" customFormat="1" x14ac:dyDescent="0.25">
      <c r="A327" s="211" t="s">
        <v>129</v>
      </c>
      <c r="B327" s="211">
        <v>3787</v>
      </c>
      <c r="C327" s="211" t="s">
        <v>233</v>
      </c>
      <c r="D327" s="211">
        <v>191985519</v>
      </c>
      <c r="E327" s="218">
        <v>1060</v>
      </c>
      <c r="F327" s="211">
        <v>1274</v>
      </c>
      <c r="G327" s="211">
        <v>1004</v>
      </c>
      <c r="H327" s="218" t="s">
        <v>560</v>
      </c>
      <c r="I327" s="211" t="s">
        <v>2507</v>
      </c>
      <c r="J327" s="212" t="s">
        <v>552</v>
      </c>
      <c r="K327" s="211" t="s">
        <v>291</v>
      </c>
      <c r="L327" s="211" t="s">
        <v>573</v>
      </c>
    </row>
    <row r="328" spans="1:12" s="211" customFormat="1" x14ac:dyDescent="0.25">
      <c r="A328" s="211" t="s">
        <v>129</v>
      </c>
      <c r="B328" s="211">
        <v>3787</v>
      </c>
      <c r="C328" s="211" t="s">
        <v>233</v>
      </c>
      <c r="D328" s="211">
        <v>192026665</v>
      </c>
      <c r="E328" s="218">
        <v>1060</v>
      </c>
      <c r="F328" s="211">
        <v>1274</v>
      </c>
      <c r="G328" s="211">
        <v>1004</v>
      </c>
      <c r="H328" s="218" t="s">
        <v>560</v>
      </c>
      <c r="I328" s="211" t="s">
        <v>2508</v>
      </c>
      <c r="J328" s="212" t="s">
        <v>552</v>
      </c>
      <c r="K328" s="211" t="s">
        <v>291</v>
      </c>
      <c r="L328" s="211" t="s">
        <v>573</v>
      </c>
    </row>
    <row r="329" spans="1:12" s="211" customFormat="1" x14ac:dyDescent="0.25">
      <c r="A329" s="211" t="s">
        <v>129</v>
      </c>
      <c r="B329" s="211">
        <v>3787</v>
      </c>
      <c r="C329" s="211" t="s">
        <v>233</v>
      </c>
      <c r="D329" s="211">
        <v>400004878</v>
      </c>
      <c r="E329" s="218">
        <v>1060</v>
      </c>
      <c r="F329" s="211">
        <v>1252</v>
      </c>
      <c r="G329" s="211">
        <v>1004</v>
      </c>
      <c r="H329" s="218" t="s">
        <v>560</v>
      </c>
      <c r="I329" s="211" t="s">
        <v>2509</v>
      </c>
      <c r="J329" s="212" t="s">
        <v>552</v>
      </c>
      <c r="K329" s="211" t="s">
        <v>291</v>
      </c>
      <c r="L329" s="211" t="s">
        <v>574</v>
      </c>
    </row>
    <row r="330" spans="1:12" s="211" customFormat="1" x14ac:dyDescent="0.25">
      <c r="A330" s="211" t="s">
        <v>129</v>
      </c>
      <c r="B330" s="211">
        <v>3790</v>
      </c>
      <c r="C330" s="211" t="s">
        <v>236</v>
      </c>
      <c r="D330" s="211">
        <v>190293188</v>
      </c>
      <c r="E330" s="218">
        <v>1020</v>
      </c>
      <c r="F330" s="211">
        <v>1122</v>
      </c>
      <c r="G330" s="211">
        <v>1004</v>
      </c>
      <c r="H330" s="218" t="s">
        <v>560</v>
      </c>
      <c r="I330" s="211" t="s">
        <v>2510</v>
      </c>
      <c r="J330" s="212" t="s">
        <v>552</v>
      </c>
      <c r="K330" s="211" t="s">
        <v>291</v>
      </c>
      <c r="L330" s="211" t="s">
        <v>571</v>
      </c>
    </row>
    <row r="331" spans="1:12" s="211" customFormat="1" x14ac:dyDescent="0.25">
      <c r="A331" s="211" t="s">
        <v>129</v>
      </c>
      <c r="B331" s="211">
        <v>3790</v>
      </c>
      <c r="C331" s="211" t="s">
        <v>236</v>
      </c>
      <c r="D331" s="211">
        <v>192001985</v>
      </c>
      <c r="E331" s="218">
        <v>1060</v>
      </c>
      <c r="F331" s="211">
        <v>1242</v>
      </c>
      <c r="G331" s="211">
        <v>1004</v>
      </c>
      <c r="H331" s="218" t="s">
        <v>560</v>
      </c>
      <c r="I331" s="211" t="s">
        <v>2511</v>
      </c>
      <c r="J331" s="212" t="s">
        <v>552</v>
      </c>
      <c r="K331" s="211" t="s">
        <v>291</v>
      </c>
      <c r="L331" s="211" t="s">
        <v>573</v>
      </c>
    </row>
    <row r="332" spans="1:12" s="211" customFormat="1" x14ac:dyDescent="0.25">
      <c r="A332" s="211" t="s">
        <v>129</v>
      </c>
      <c r="B332" s="211">
        <v>3791</v>
      </c>
      <c r="C332" s="211" t="s">
        <v>237</v>
      </c>
      <c r="D332" s="211">
        <v>9033861</v>
      </c>
      <c r="E332" s="218">
        <v>1010</v>
      </c>
      <c r="G332" s="211">
        <v>1004</v>
      </c>
      <c r="H332" s="218" t="s">
        <v>289</v>
      </c>
      <c r="I332" s="211" t="s">
        <v>2512</v>
      </c>
      <c r="J332" s="212" t="s">
        <v>552</v>
      </c>
      <c r="K332" s="211" t="s">
        <v>556</v>
      </c>
      <c r="L332" s="211" t="s">
        <v>568</v>
      </c>
    </row>
    <row r="333" spans="1:12" s="211" customFormat="1" x14ac:dyDescent="0.25">
      <c r="A333" s="211" t="s">
        <v>129</v>
      </c>
      <c r="B333" s="211">
        <v>3791</v>
      </c>
      <c r="C333" s="211" t="s">
        <v>237</v>
      </c>
      <c r="D333" s="211">
        <v>9052781</v>
      </c>
      <c r="E333" s="218">
        <v>1010</v>
      </c>
      <c r="G333" s="211">
        <v>1004</v>
      </c>
      <c r="H333" s="218" t="s">
        <v>289</v>
      </c>
      <c r="I333" s="211" t="s">
        <v>2513</v>
      </c>
      <c r="J333" s="212" t="s">
        <v>552</v>
      </c>
      <c r="K333" s="211" t="s">
        <v>556</v>
      </c>
      <c r="L333" s="211" t="s">
        <v>569</v>
      </c>
    </row>
    <row r="334" spans="1:12" s="211" customFormat="1" x14ac:dyDescent="0.25">
      <c r="A334" s="211" t="s">
        <v>129</v>
      </c>
      <c r="B334" s="211">
        <v>3791</v>
      </c>
      <c r="C334" s="211" t="s">
        <v>237</v>
      </c>
      <c r="D334" s="211">
        <v>192001007</v>
      </c>
      <c r="E334" s="218">
        <v>1060</v>
      </c>
      <c r="F334" s="211">
        <v>1252</v>
      </c>
      <c r="G334" s="211">
        <v>1004</v>
      </c>
      <c r="H334" s="218" t="s">
        <v>560</v>
      </c>
      <c r="I334" s="211" t="s">
        <v>2514</v>
      </c>
      <c r="J334" s="212" t="s">
        <v>552</v>
      </c>
      <c r="K334" s="211" t="s">
        <v>291</v>
      </c>
      <c r="L334" s="211" t="s">
        <v>574</v>
      </c>
    </row>
    <row r="335" spans="1:12" s="211" customFormat="1" x14ac:dyDescent="0.25">
      <c r="A335" s="211" t="s">
        <v>129</v>
      </c>
      <c r="B335" s="211">
        <v>3792</v>
      </c>
      <c r="C335" s="211" t="s">
        <v>238</v>
      </c>
      <c r="D335" s="211">
        <v>190103825</v>
      </c>
      <c r="E335" s="218">
        <v>1040</v>
      </c>
      <c r="F335" s="211">
        <v>1220</v>
      </c>
      <c r="G335" s="211">
        <v>1004</v>
      </c>
      <c r="H335" s="218" t="s">
        <v>560</v>
      </c>
      <c r="I335" s="211" t="s">
        <v>2515</v>
      </c>
      <c r="J335" s="212" t="s">
        <v>552</v>
      </c>
      <c r="K335" s="211" t="s">
        <v>291</v>
      </c>
      <c r="L335" s="211" t="s">
        <v>1466</v>
      </c>
    </row>
    <row r="336" spans="1:12" s="211" customFormat="1" x14ac:dyDescent="0.25">
      <c r="A336" s="211" t="s">
        <v>129</v>
      </c>
      <c r="B336" s="211">
        <v>3792</v>
      </c>
      <c r="C336" s="211" t="s">
        <v>238</v>
      </c>
      <c r="D336" s="211">
        <v>191122311</v>
      </c>
      <c r="E336" s="218">
        <v>1020</v>
      </c>
      <c r="F336" s="211">
        <v>1122</v>
      </c>
      <c r="G336" s="211">
        <v>1004</v>
      </c>
      <c r="H336" s="218" t="s">
        <v>560</v>
      </c>
      <c r="I336" s="211" t="s">
        <v>2516</v>
      </c>
      <c r="J336" s="212" t="s">
        <v>552</v>
      </c>
      <c r="K336" s="211" t="s">
        <v>291</v>
      </c>
      <c r="L336" s="211" t="s">
        <v>571</v>
      </c>
    </row>
    <row r="337" spans="1:12" s="211" customFormat="1" x14ac:dyDescent="0.25">
      <c r="A337" s="211" t="s">
        <v>129</v>
      </c>
      <c r="B337" s="211">
        <v>3792</v>
      </c>
      <c r="C337" s="211" t="s">
        <v>238</v>
      </c>
      <c r="D337" s="211">
        <v>191664100</v>
      </c>
      <c r="E337" s="218">
        <v>1020</v>
      </c>
      <c r="F337" s="211">
        <v>1110</v>
      </c>
      <c r="G337" s="211">
        <v>1004</v>
      </c>
      <c r="H337" s="218" t="s">
        <v>560</v>
      </c>
      <c r="I337" s="211" t="s">
        <v>2517</v>
      </c>
      <c r="J337" s="212" t="s">
        <v>552</v>
      </c>
      <c r="K337" s="211" t="s">
        <v>291</v>
      </c>
      <c r="L337" s="211" t="s">
        <v>571</v>
      </c>
    </row>
    <row r="338" spans="1:12" s="211" customFormat="1" x14ac:dyDescent="0.25">
      <c r="A338" s="211" t="s">
        <v>129</v>
      </c>
      <c r="B338" s="211">
        <v>3792</v>
      </c>
      <c r="C338" s="211" t="s">
        <v>238</v>
      </c>
      <c r="D338" s="211">
        <v>191712971</v>
      </c>
      <c r="E338" s="218">
        <v>1060</v>
      </c>
      <c r="F338" s="211">
        <v>1251</v>
      </c>
      <c r="G338" s="211">
        <v>1004</v>
      </c>
      <c r="H338" s="218" t="s">
        <v>560</v>
      </c>
      <c r="I338" s="211" t="s">
        <v>2518</v>
      </c>
      <c r="J338" s="212" t="s">
        <v>552</v>
      </c>
      <c r="K338" s="211" t="s">
        <v>291</v>
      </c>
      <c r="L338" s="211" t="s">
        <v>573</v>
      </c>
    </row>
    <row r="339" spans="1:12" s="211" customFormat="1" x14ac:dyDescent="0.25">
      <c r="A339" s="211" t="s">
        <v>129</v>
      </c>
      <c r="B339" s="211">
        <v>3792</v>
      </c>
      <c r="C339" s="211" t="s">
        <v>238</v>
      </c>
      <c r="D339" s="211">
        <v>191713312</v>
      </c>
      <c r="E339" s="218">
        <v>1060</v>
      </c>
      <c r="F339" s="211">
        <v>1251</v>
      </c>
      <c r="G339" s="211">
        <v>1004</v>
      </c>
      <c r="H339" s="218" t="s">
        <v>560</v>
      </c>
      <c r="I339" s="211" t="s">
        <v>2519</v>
      </c>
      <c r="J339" s="212" t="s">
        <v>552</v>
      </c>
      <c r="K339" s="211" t="s">
        <v>291</v>
      </c>
      <c r="L339" s="211" t="s">
        <v>573</v>
      </c>
    </row>
    <row r="340" spans="1:12" s="211" customFormat="1" x14ac:dyDescent="0.25">
      <c r="A340" s="211" t="s">
        <v>129</v>
      </c>
      <c r="B340" s="211">
        <v>3792</v>
      </c>
      <c r="C340" s="211" t="s">
        <v>238</v>
      </c>
      <c r="D340" s="211">
        <v>191713641</v>
      </c>
      <c r="E340" s="218">
        <v>1060</v>
      </c>
      <c r="F340" s="211">
        <v>1242</v>
      </c>
      <c r="G340" s="211">
        <v>1004</v>
      </c>
      <c r="H340" s="218" t="s">
        <v>560</v>
      </c>
      <c r="I340" s="211" t="s">
        <v>2520</v>
      </c>
      <c r="J340" s="212" t="s">
        <v>552</v>
      </c>
      <c r="K340" s="211" t="s">
        <v>291</v>
      </c>
      <c r="L340" s="211" t="s">
        <v>573</v>
      </c>
    </row>
    <row r="341" spans="1:12" s="211" customFormat="1" x14ac:dyDescent="0.25">
      <c r="A341" s="211" t="s">
        <v>129</v>
      </c>
      <c r="B341" s="211">
        <v>3792</v>
      </c>
      <c r="C341" s="211" t="s">
        <v>238</v>
      </c>
      <c r="D341" s="211">
        <v>191715796</v>
      </c>
      <c r="E341" s="218">
        <v>1060</v>
      </c>
      <c r="F341" s="211">
        <v>1251</v>
      </c>
      <c r="G341" s="211">
        <v>1004</v>
      </c>
      <c r="H341" s="218" t="s">
        <v>560</v>
      </c>
      <c r="I341" s="211" t="s">
        <v>2521</v>
      </c>
      <c r="J341" s="212" t="s">
        <v>552</v>
      </c>
      <c r="K341" s="211" t="s">
        <v>291</v>
      </c>
      <c r="L341" s="211" t="s">
        <v>573</v>
      </c>
    </row>
    <row r="342" spans="1:12" s="211" customFormat="1" x14ac:dyDescent="0.25">
      <c r="A342" s="211" t="s">
        <v>129</v>
      </c>
      <c r="B342" s="211">
        <v>3792</v>
      </c>
      <c r="C342" s="211" t="s">
        <v>238</v>
      </c>
      <c r="D342" s="211">
        <v>191715797</v>
      </c>
      <c r="E342" s="218">
        <v>1060</v>
      </c>
      <c r="F342" s="211">
        <v>1251</v>
      </c>
      <c r="G342" s="211">
        <v>1004</v>
      </c>
      <c r="H342" s="218" t="s">
        <v>560</v>
      </c>
      <c r="I342" s="211" t="s">
        <v>2522</v>
      </c>
      <c r="J342" s="212" t="s">
        <v>552</v>
      </c>
      <c r="K342" s="211" t="s">
        <v>291</v>
      </c>
      <c r="L342" s="211" t="s">
        <v>573</v>
      </c>
    </row>
    <row r="343" spans="1:12" s="211" customFormat="1" x14ac:dyDescent="0.25">
      <c r="A343" s="211" t="s">
        <v>129</v>
      </c>
      <c r="B343" s="211">
        <v>3792</v>
      </c>
      <c r="C343" s="211" t="s">
        <v>238</v>
      </c>
      <c r="D343" s="211">
        <v>191837617</v>
      </c>
      <c r="E343" s="218">
        <v>1080</v>
      </c>
      <c r="F343" s="211">
        <v>1271</v>
      </c>
      <c r="G343" s="211">
        <v>1004</v>
      </c>
      <c r="H343" s="218" t="s">
        <v>289</v>
      </c>
      <c r="I343" s="211" t="s">
        <v>2523</v>
      </c>
      <c r="J343" s="212" t="s">
        <v>552</v>
      </c>
      <c r="K343" s="211" t="s">
        <v>291</v>
      </c>
      <c r="L343" s="211" t="s">
        <v>572</v>
      </c>
    </row>
    <row r="344" spans="1:12" s="211" customFormat="1" x14ac:dyDescent="0.25">
      <c r="A344" s="211" t="s">
        <v>129</v>
      </c>
      <c r="B344" s="211">
        <v>3792</v>
      </c>
      <c r="C344" s="211" t="s">
        <v>238</v>
      </c>
      <c r="D344" s="211">
        <v>191837618</v>
      </c>
      <c r="E344" s="218">
        <v>1080</v>
      </c>
      <c r="F344" s="211">
        <v>1242</v>
      </c>
      <c r="G344" s="211">
        <v>1004</v>
      </c>
      <c r="H344" s="218" t="s">
        <v>289</v>
      </c>
      <c r="I344" s="211" t="s">
        <v>2524</v>
      </c>
      <c r="J344" s="212" t="s">
        <v>552</v>
      </c>
      <c r="K344" s="211" t="s">
        <v>291</v>
      </c>
      <c r="L344" s="211" t="s">
        <v>572</v>
      </c>
    </row>
    <row r="345" spans="1:12" s="211" customFormat="1" x14ac:dyDescent="0.25">
      <c r="A345" s="211" t="s">
        <v>129</v>
      </c>
      <c r="B345" s="211">
        <v>3804</v>
      </c>
      <c r="C345" s="211" t="s">
        <v>239</v>
      </c>
      <c r="D345" s="211">
        <v>192030900</v>
      </c>
      <c r="E345" s="218">
        <v>1080</v>
      </c>
      <c r="F345" s="211">
        <v>1274</v>
      </c>
      <c r="G345" s="211">
        <v>1004</v>
      </c>
      <c r="H345" s="218" t="s">
        <v>289</v>
      </c>
      <c r="I345" s="211" t="s">
        <v>2525</v>
      </c>
      <c r="J345" s="212" t="s">
        <v>552</v>
      </c>
      <c r="K345" s="211" t="s">
        <v>291</v>
      </c>
      <c r="L345" s="211" t="s">
        <v>572</v>
      </c>
    </row>
    <row r="346" spans="1:12" s="211" customFormat="1" x14ac:dyDescent="0.25">
      <c r="A346" s="211" t="s">
        <v>129</v>
      </c>
      <c r="B346" s="211">
        <v>3805</v>
      </c>
      <c r="C346" s="211" t="s">
        <v>240</v>
      </c>
      <c r="D346" s="211">
        <v>504191188</v>
      </c>
      <c r="E346" s="218">
        <v>1060</v>
      </c>
      <c r="F346" s="211">
        <v>1242</v>
      </c>
      <c r="G346" s="211">
        <v>1004</v>
      </c>
      <c r="H346" s="218" t="s">
        <v>560</v>
      </c>
      <c r="I346" s="211" t="s">
        <v>2526</v>
      </c>
      <c r="J346" s="212" t="s">
        <v>552</v>
      </c>
      <c r="K346" s="211" t="s">
        <v>291</v>
      </c>
      <c r="L346" s="211" t="s">
        <v>573</v>
      </c>
    </row>
    <row r="347" spans="1:12" s="211" customFormat="1" x14ac:dyDescent="0.25">
      <c r="A347" s="211" t="s">
        <v>129</v>
      </c>
      <c r="B347" s="211">
        <v>3805</v>
      </c>
      <c r="C347" s="211" t="s">
        <v>240</v>
      </c>
      <c r="D347" s="211">
        <v>504191189</v>
      </c>
      <c r="E347" s="218">
        <v>1060</v>
      </c>
      <c r="F347" s="211">
        <v>1274</v>
      </c>
      <c r="G347" s="211">
        <v>1004</v>
      </c>
      <c r="H347" s="218" t="s">
        <v>560</v>
      </c>
      <c r="I347" s="211" t="s">
        <v>2527</v>
      </c>
      <c r="J347" s="212" t="s">
        <v>552</v>
      </c>
      <c r="K347" s="211" t="s">
        <v>291</v>
      </c>
      <c r="L347" s="211" t="s">
        <v>573</v>
      </c>
    </row>
    <row r="348" spans="1:12" s="211" customFormat="1" x14ac:dyDescent="0.25">
      <c r="A348" s="211" t="s">
        <v>129</v>
      </c>
      <c r="B348" s="211">
        <v>3805</v>
      </c>
      <c r="C348" s="211" t="s">
        <v>240</v>
      </c>
      <c r="D348" s="211">
        <v>504191190</v>
      </c>
      <c r="E348" s="218">
        <v>1060</v>
      </c>
      <c r="F348" s="211">
        <v>1242</v>
      </c>
      <c r="G348" s="211">
        <v>1004</v>
      </c>
      <c r="H348" s="218" t="s">
        <v>560</v>
      </c>
      <c r="I348" s="211" t="s">
        <v>2528</v>
      </c>
      <c r="J348" s="212" t="s">
        <v>552</v>
      </c>
      <c r="K348" s="211" t="s">
        <v>291</v>
      </c>
      <c r="L348" s="211" t="s">
        <v>573</v>
      </c>
    </row>
    <row r="349" spans="1:12" s="211" customFormat="1" x14ac:dyDescent="0.25">
      <c r="A349" s="211" t="s">
        <v>129</v>
      </c>
      <c r="B349" s="211">
        <v>3805</v>
      </c>
      <c r="C349" s="211" t="s">
        <v>240</v>
      </c>
      <c r="D349" s="211">
        <v>504191191</v>
      </c>
      <c r="E349" s="218">
        <v>1060</v>
      </c>
      <c r="F349" s="211">
        <v>1242</v>
      </c>
      <c r="G349" s="211">
        <v>1004</v>
      </c>
      <c r="H349" s="218" t="s">
        <v>560</v>
      </c>
      <c r="I349" s="211" t="s">
        <v>2529</v>
      </c>
      <c r="J349" s="212" t="s">
        <v>552</v>
      </c>
      <c r="K349" s="211" t="s">
        <v>291</v>
      </c>
      <c r="L349" s="211" t="s">
        <v>573</v>
      </c>
    </row>
    <row r="350" spans="1:12" s="211" customFormat="1" x14ac:dyDescent="0.25">
      <c r="A350" s="211" t="s">
        <v>129</v>
      </c>
      <c r="B350" s="211">
        <v>3805</v>
      </c>
      <c r="C350" s="211" t="s">
        <v>240</v>
      </c>
      <c r="D350" s="211">
        <v>504191192</v>
      </c>
      <c r="E350" s="218">
        <v>1060</v>
      </c>
      <c r="F350" s="211">
        <v>1242</v>
      </c>
      <c r="G350" s="211">
        <v>1004</v>
      </c>
      <c r="H350" s="218" t="s">
        <v>560</v>
      </c>
      <c r="I350" s="211" t="s">
        <v>2530</v>
      </c>
      <c r="J350" s="212" t="s">
        <v>552</v>
      </c>
      <c r="K350" s="211" t="s">
        <v>291</v>
      </c>
      <c r="L350" s="211" t="s">
        <v>573</v>
      </c>
    </row>
    <row r="351" spans="1:12" s="211" customFormat="1" x14ac:dyDescent="0.25">
      <c r="A351" s="211" t="s">
        <v>129</v>
      </c>
      <c r="B351" s="211">
        <v>3810</v>
      </c>
      <c r="C351" s="211" t="s">
        <v>242</v>
      </c>
      <c r="D351" s="211">
        <v>504192395</v>
      </c>
      <c r="E351" s="218">
        <v>1060</v>
      </c>
      <c r="F351" s="211">
        <v>1274</v>
      </c>
      <c r="G351" s="211">
        <v>1004</v>
      </c>
      <c r="H351" s="218" t="s">
        <v>560</v>
      </c>
      <c r="I351" s="211" t="s">
        <v>2531</v>
      </c>
      <c r="J351" s="212" t="s">
        <v>552</v>
      </c>
      <c r="K351" s="211" t="s">
        <v>291</v>
      </c>
      <c r="L351" s="211" t="s">
        <v>573</v>
      </c>
    </row>
    <row r="352" spans="1:12" s="211" customFormat="1" x14ac:dyDescent="0.25">
      <c r="A352" s="211" t="s">
        <v>129</v>
      </c>
      <c r="B352" s="211">
        <v>3810</v>
      </c>
      <c r="C352" s="211" t="s">
        <v>242</v>
      </c>
      <c r="D352" s="211">
        <v>504192396</v>
      </c>
      <c r="E352" s="218">
        <v>1060</v>
      </c>
      <c r="F352" s="211">
        <v>1252</v>
      </c>
      <c r="G352" s="211">
        <v>1004</v>
      </c>
      <c r="H352" s="218" t="s">
        <v>560</v>
      </c>
      <c r="I352" s="211" t="s">
        <v>2532</v>
      </c>
      <c r="J352" s="212" t="s">
        <v>552</v>
      </c>
      <c r="K352" s="211" t="s">
        <v>291</v>
      </c>
      <c r="L352" s="211" t="s">
        <v>573</v>
      </c>
    </row>
    <row r="353" spans="1:12" s="211" customFormat="1" x14ac:dyDescent="0.25">
      <c r="A353" s="211" t="s">
        <v>129</v>
      </c>
      <c r="B353" s="211">
        <v>3810</v>
      </c>
      <c r="C353" s="211" t="s">
        <v>242</v>
      </c>
      <c r="D353" s="211">
        <v>504192397</v>
      </c>
      <c r="E353" s="218">
        <v>1060</v>
      </c>
      <c r="F353" s="211">
        <v>1242</v>
      </c>
      <c r="G353" s="211">
        <v>1004</v>
      </c>
      <c r="H353" s="218" t="s">
        <v>560</v>
      </c>
      <c r="I353" s="211" t="s">
        <v>2533</v>
      </c>
      <c r="J353" s="212" t="s">
        <v>552</v>
      </c>
      <c r="K353" s="211" t="s">
        <v>291</v>
      </c>
      <c r="L353" s="211" t="s">
        <v>573</v>
      </c>
    </row>
    <row r="354" spans="1:12" s="211" customFormat="1" x14ac:dyDescent="0.25">
      <c r="A354" s="211" t="s">
        <v>129</v>
      </c>
      <c r="B354" s="211">
        <v>3810</v>
      </c>
      <c r="C354" s="211" t="s">
        <v>242</v>
      </c>
      <c r="D354" s="211">
        <v>504192398</v>
      </c>
      <c r="E354" s="218">
        <v>1060</v>
      </c>
      <c r="F354" s="211">
        <v>1242</v>
      </c>
      <c r="G354" s="211">
        <v>1004</v>
      </c>
      <c r="H354" s="218" t="s">
        <v>560</v>
      </c>
      <c r="I354" s="211" t="s">
        <v>2534</v>
      </c>
      <c r="J354" s="212" t="s">
        <v>552</v>
      </c>
      <c r="K354" s="211" t="s">
        <v>291</v>
      </c>
      <c r="L354" s="211" t="s">
        <v>573</v>
      </c>
    </row>
    <row r="355" spans="1:12" s="211" customFormat="1" x14ac:dyDescent="0.25">
      <c r="A355" s="211" t="s">
        <v>129</v>
      </c>
      <c r="B355" s="211">
        <v>3810</v>
      </c>
      <c r="C355" s="211" t="s">
        <v>242</v>
      </c>
      <c r="D355" s="211">
        <v>504192399</v>
      </c>
      <c r="E355" s="218">
        <v>1060</v>
      </c>
      <c r="F355" s="211">
        <v>1242</v>
      </c>
      <c r="G355" s="211">
        <v>1004</v>
      </c>
      <c r="H355" s="218" t="s">
        <v>560</v>
      </c>
      <c r="I355" s="211" t="s">
        <v>2535</v>
      </c>
      <c r="J355" s="212" t="s">
        <v>552</v>
      </c>
      <c r="K355" s="211" t="s">
        <v>291</v>
      </c>
      <c r="L355" s="211" t="s">
        <v>573</v>
      </c>
    </row>
    <row r="356" spans="1:12" s="211" customFormat="1" x14ac:dyDescent="0.25">
      <c r="A356" s="211" t="s">
        <v>129</v>
      </c>
      <c r="B356" s="211">
        <v>3821</v>
      </c>
      <c r="C356" s="211" t="s">
        <v>243</v>
      </c>
      <c r="D356" s="211">
        <v>191723011</v>
      </c>
      <c r="E356" s="218">
        <v>1060</v>
      </c>
      <c r="F356" s="211">
        <v>1274</v>
      </c>
      <c r="G356" s="211">
        <v>1004</v>
      </c>
      <c r="H356" s="218" t="s">
        <v>560</v>
      </c>
      <c r="I356" s="211" t="s">
        <v>2536</v>
      </c>
      <c r="J356" s="212" t="s">
        <v>552</v>
      </c>
      <c r="K356" s="211" t="s">
        <v>291</v>
      </c>
      <c r="L356" s="211" t="s">
        <v>573</v>
      </c>
    </row>
    <row r="357" spans="1:12" s="211" customFormat="1" x14ac:dyDescent="0.25">
      <c r="A357" s="211" t="s">
        <v>129</v>
      </c>
      <c r="B357" s="211">
        <v>3823</v>
      </c>
      <c r="C357" s="211" t="s">
        <v>245</v>
      </c>
      <c r="D357" s="211">
        <v>502309973</v>
      </c>
      <c r="E357" s="218">
        <v>1080</v>
      </c>
      <c r="F357" s="211">
        <v>1252</v>
      </c>
      <c r="G357" s="211">
        <v>1004</v>
      </c>
      <c r="H357" s="218" t="s">
        <v>289</v>
      </c>
      <c r="I357" s="211" t="s">
        <v>2537</v>
      </c>
      <c r="J357" s="212" t="s">
        <v>552</v>
      </c>
      <c r="K357" s="211" t="s">
        <v>291</v>
      </c>
      <c r="L357" s="211" t="s">
        <v>572</v>
      </c>
    </row>
    <row r="358" spans="1:12" s="211" customFormat="1" x14ac:dyDescent="0.25">
      <c r="A358" s="211" t="s">
        <v>129</v>
      </c>
      <c r="B358" s="211">
        <v>3823</v>
      </c>
      <c r="C358" s="211" t="s">
        <v>245</v>
      </c>
      <c r="D358" s="211">
        <v>502310035</v>
      </c>
      <c r="E358" s="218">
        <v>1060</v>
      </c>
      <c r="F358" s="211">
        <v>1252</v>
      </c>
      <c r="G358" s="211">
        <v>1004</v>
      </c>
      <c r="H358" s="218" t="s">
        <v>560</v>
      </c>
      <c r="I358" s="211" t="s">
        <v>2538</v>
      </c>
      <c r="J358" s="212" t="s">
        <v>552</v>
      </c>
      <c r="K358" s="211" t="s">
        <v>291</v>
      </c>
      <c r="L358" s="211" t="s">
        <v>573</v>
      </c>
    </row>
    <row r="359" spans="1:12" s="211" customFormat="1" x14ac:dyDescent="0.25">
      <c r="A359" s="211" t="s">
        <v>129</v>
      </c>
      <c r="B359" s="211">
        <v>3823</v>
      </c>
      <c r="C359" s="211" t="s">
        <v>245</v>
      </c>
      <c r="D359" s="211">
        <v>502310142</v>
      </c>
      <c r="E359" s="218">
        <v>1010</v>
      </c>
      <c r="G359" s="211">
        <v>1004</v>
      </c>
      <c r="H359" s="218" t="s">
        <v>289</v>
      </c>
      <c r="I359" s="211" t="s">
        <v>2539</v>
      </c>
      <c r="J359" s="212" t="s">
        <v>552</v>
      </c>
      <c r="K359" s="211" t="s">
        <v>556</v>
      </c>
      <c r="L359" s="211" t="s">
        <v>955</v>
      </c>
    </row>
    <row r="360" spans="1:12" s="211" customFormat="1" x14ac:dyDescent="0.25">
      <c r="A360" s="211" t="s">
        <v>129</v>
      </c>
      <c r="B360" s="211">
        <v>3832</v>
      </c>
      <c r="C360" s="211" t="s">
        <v>247</v>
      </c>
      <c r="D360" s="211">
        <v>190652749</v>
      </c>
      <c r="E360" s="218">
        <v>1080</v>
      </c>
      <c r="F360" s="211">
        <v>1252</v>
      </c>
      <c r="G360" s="211">
        <v>1004</v>
      </c>
      <c r="H360" s="218" t="s">
        <v>289</v>
      </c>
      <c r="I360" s="211" t="s">
        <v>2540</v>
      </c>
      <c r="J360" s="212" t="s">
        <v>552</v>
      </c>
      <c r="K360" s="211" t="s">
        <v>291</v>
      </c>
      <c r="L360" s="211" t="s">
        <v>572</v>
      </c>
    </row>
    <row r="361" spans="1:12" s="211" customFormat="1" x14ac:dyDescent="0.25">
      <c r="A361" s="211" t="s">
        <v>129</v>
      </c>
      <c r="B361" s="211">
        <v>3832</v>
      </c>
      <c r="C361" s="211" t="s">
        <v>247</v>
      </c>
      <c r="D361" s="211">
        <v>190652765</v>
      </c>
      <c r="E361" s="218">
        <v>1080</v>
      </c>
      <c r="F361" s="211">
        <v>1274</v>
      </c>
      <c r="G361" s="211">
        <v>1004</v>
      </c>
      <c r="H361" s="218" t="s">
        <v>289</v>
      </c>
      <c r="I361" s="211" t="s">
        <v>2541</v>
      </c>
      <c r="J361" s="212" t="s">
        <v>552</v>
      </c>
      <c r="K361" s="211" t="s">
        <v>291</v>
      </c>
      <c r="L361" s="211" t="s">
        <v>572</v>
      </c>
    </row>
    <row r="362" spans="1:12" s="211" customFormat="1" x14ac:dyDescent="0.25">
      <c r="A362" s="211" t="s">
        <v>129</v>
      </c>
      <c r="B362" s="211">
        <v>3832</v>
      </c>
      <c r="C362" s="211" t="s">
        <v>247</v>
      </c>
      <c r="D362" s="211">
        <v>190652767</v>
      </c>
      <c r="E362" s="218">
        <v>1080</v>
      </c>
      <c r="F362" s="211">
        <v>1274</v>
      </c>
      <c r="G362" s="211">
        <v>1004</v>
      </c>
      <c r="H362" s="218" t="s">
        <v>289</v>
      </c>
      <c r="I362" s="211" t="s">
        <v>2542</v>
      </c>
      <c r="J362" s="212" t="s">
        <v>552</v>
      </c>
      <c r="K362" s="211" t="s">
        <v>291</v>
      </c>
      <c r="L362" s="211" t="s">
        <v>572</v>
      </c>
    </row>
    <row r="363" spans="1:12" s="211" customFormat="1" x14ac:dyDescent="0.25">
      <c r="A363" s="211" t="s">
        <v>129</v>
      </c>
      <c r="B363" s="211">
        <v>3832</v>
      </c>
      <c r="C363" s="211" t="s">
        <v>247</v>
      </c>
      <c r="D363" s="211">
        <v>190652792</v>
      </c>
      <c r="E363" s="218">
        <v>1080</v>
      </c>
      <c r="F363" s="211">
        <v>1274</v>
      </c>
      <c r="G363" s="211">
        <v>1004</v>
      </c>
      <c r="H363" s="218" t="s">
        <v>289</v>
      </c>
      <c r="I363" s="211" t="s">
        <v>2543</v>
      </c>
      <c r="J363" s="212" t="s">
        <v>552</v>
      </c>
      <c r="K363" s="211" t="s">
        <v>291</v>
      </c>
      <c r="L363" s="211" t="s">
        <v>572</v>
      </c>
    </row>
    <row r="364" spans="1:12" s="211" customFormat="1" x14ac:dyDescent="0.25">
      <c r="A364" s="211" t="s">
        <v>129</v>
      </c>
      <c r="B364" s="211">
        <v>3832</v>
      </c>
      <c r="C364" s="211" t="s">
        <v>247</v>
      </c>
      <c r="D364" s="211">
        <v>190656748</v>
      </c>
      <c r="E364" s="218">
        <v>1080</v>
      </c>
      <c r="F364" s="211">
        <v>1271</v>
      </c>
      <c r="G364" s="211">
        <v>1004</v>
      </c>
      <c r="H364" s="218" t="s">
        <v>289</v>
      </c>
      <c r="I364" s="211" t="s">
        <v>2544</v>
      </c>
      <c r="J364" s="212" t="s">
        <v>552</v>
      </c>
      <c r="K364" s="211" t="s">
        <v>291</v>
      </c>
      <c r="L364" s="211" t="s">
        <v>572</v>
      </c>
    </row>
    <row r="365" spans="1:12" s="211" customFormat="1" x14ac:dyDescent="0.25">
      <c r="A365" s="211" t="s">
        <v>129</v>
      </c>
      <c r="B365" s="211">
        <v>3832</v>
      </c>
      <c r="C365" s="211" t="s">
        <v>247</v>
      </c>
      <c r="D365" s="211">
        <v>190656788</v>
      </c>
      <c r="E365" s="218">
        <v>1080</v>
      </c>
      <c r="F365" s="211">
        <v>1271</v>
      </c>
      <c r="G365" s="211">
        <v>1004</v>
      </c>
      <c r="H365" s="218" t="s">
        <v>289</v>
      </c>
      <c r="I365" s="211" t="s">
        <v>2545</v>
      </c>
      <c r="J365" s="212" t="s">
        <v>552</v>
      </c>
      <c r="K365" s="211" t="s">
        <v>291</v>
      </c>
      <c r="L365" s="211" t="s">
        <v>572</v>
      </c>
    </row>
    <row r="366" spans="1:12" s="211" customFormat="1" x14ac:dyDescent="0.25">
      <c r="A366" s="211" t="s">
        <v>129</v>
      </c>
      <c r="B366" s="211">
        <v>3832</v>
      </c>
      <c r="C366" s="211" t="s">
        <v>247</v>
      </c>
      <c r="D366" s="211">
        <v>191580051</v>
      </c>
      <c r="E366" s="218">
        <v>1060</v>
      </c>
      <c r="F366" s="211">
        <v>1252</v>
      </c>
      <c r="G366" s="211">
        <v>1004</v>
      </c>
      <c r="H366" s="218" t="s">
        <v>560</v>
      </c>
      <c r="I366" s="211" t="s">
        <v>2546</v>
      </c>
      <c r="J366" s="212" t="s">
        <v>552</v>
      </c>
      <c r="K366" s="211" t="s">
        <v>291</v>
      </c>
      <c r="L366" s="211" t="s">
        <v>573</v>
      </c>
    </row>
    <row r="367" spans="1:12" s="211" customFormat="1" x14ac:dyDescent="0.25">
      <c r="A367" s="211" t="s">
        <v>129</v>
      </c>
      <c r="B367" s="211">
        <v>3832</v>
      </c>
      <c r="C367" s="211" t="s">
        <v>247</v>
      </c>
      <c r="D367" s="211">
        <v>191682342</v>
      </c>
      <c r="E367" s="218">
        <v>1060</v>
      </c>
      <c r="F367" s="211">
        <v>1242</v>
      </c>
      <c r="G367" s="211">
        <v>1004</v>
      </c>
      <c r="H367" s="218" t="s">
        <v>560</v>
      </c>
      <c r="I367" s="211" t="s">
        <v>2547</v>
      </c>
      <c r="J367" s="212" t="s">
        <v>552</v>
      </c>
      <c r="K367" s="211" t="s">
        <v>291</v>
      </c>
      <c r="L367" s="211" t="s">
        <v>573</v>
      </c>
    </row>
    <row r="368" spans="1:12" s="211" customFormat="1" x14ac:dyDescent="0.25">
      <c r="A368" s="211" t="s">
        <v>129</v>
      </c>
      <c r="B368" s="211">
        <v>3832</v>
      </c>
      <c r="C368" s="211" t="s">
        <v>247</v>
      </c>
      <c r="D368" s="211">
        <v>191750493</v>
      </c>
      <c r="E368" s="218">
        <v>1060</v>
      </c>
      <c r="F368" s="211">
        <v>1242</v>
      </c>
      <c r="G368" s="211">
        <v>1004</v>
      </c>
      <c r="H368" s="218" t="s">
        <v>560</v>
      </c>
      <c r="I368" s="211" t="s">
        <v>2548</v>
      </c>
      <c r="J368" s="212" t="s">
        <v>552</v>
      </c>
      <c r="K368" s="211" t="s">
        <v>291</v>
      </c>
      <c r="L368" s="211" t="s">
        <v>573</v>
      </c>
    </row>
    <row r="369" spans="1:12" s="211" customFormat="1" x14ac:dyDescent="0.25">
      <c r="A369" s="211" t="s">
        <v>129</v>
      </c>
      <c r="B369" s="211">
        <v>3834</v>
      </c>
      <c r="C369" s="211" t="s">
        <v>248</v>
      </c>
      <c r="D369" s="211">
        <v>191981085</v>
      </c>
      <c r="E369" s="218">
        <v>1060</v>
      </c>
      <c r="F369" s="211">
        <v>1271</v>
      </c>
      <c r="G369" s="211">
        <v>1004</v>
      </c>
      <c r="H369" s="218" t="s">
        <v>560</v>
      </c>
      <c r="I369" s="211" t="s">
        <v>2549</v>
      </c>
      <c r="J369" s="212" t="s">
        <v>552</v>
      </c>
      <c r="K369" s="211" t="s">
        <v>291</v>
      </c>
      <c r="L369" s="211" t="s">
        <v>573</v>
      </c>
    </row>
    <row r="370" spans="1:12" s="211" customFormat="1" x14ac:dyDescent="0.25">
      <c r="A370" s="211" t="s">
        <v>129</v>
      </c>
      <c r="B370" s="211">
        <v>3835</v>
      </c>
      <c r="C370" s="211" t="s">
        <v>249</v>
      </c>
      <c r="D370" s="211">
        <v>191096770</v>
      </c>
      <c r="E370" s="218">
        <v>1080</v>
      </c>
      <c r="F370" s="211">
        <v>1274</v>
      </c>
      <c r="G370" s="211">
        <v>1004</v>
      </c>
      <c r="H370" s="218" t="s">
        <v>289</v>
      </c>
      <c r="I370" s="211" t="s">
        <v>2550</v>
      </c>
      <c r="J370" s="212" t="s">
        <v>552</v>
      </c>
      <c r="K370" s="211" t="s">
        <v>291</v>
      </c>
      <c r="L370" s="211" t="s">
        <v>572</v>
      </c>
    </row>
    <row r="371" spans="1:12" s="211" customFormat="1" x14ac:dyDescent="0.25">
      <c r="A371" s="211" t="s">
        <v>129</v>
      </c>
      <c r="B371" s="211">
        <v>3882</v>
      </c>
      <c r="C371" s="211" t="s">
        <v>257</v>
      </c>
      <c r="D371" s="211">
        <v>502281576</v>
      </c>
      <c r="E371" s="218">
        <v>1060</v>
      </c>
      <c r="F371" s="211">
        <v>1251</v>
      </c>
      <c r="G371" s="211">
        <v>1004</v>
      </c>
      <c r="H371" s="218" t="s">
        <v>560</v>
      </c>
      <c r="I371" s="211" t="s">
        <v>2551</v>
      </c>
      <c r="J371" s="212" t="s">
        <v>552</v>
      </c>
      <c r="K371" s="211" t="s">
        <v>291</v>
      </c>
      <c r="L371" s="211" t="s">
        <v>573</v>
      </c>
    </row>
    <row r="372" spans="1:12" s="211" customFormat="1" x14ac:dyDescent="0.25">
      <c r="A372" s="211" t="s">
        <v>129</v>
      </c>
      <c r="B372" s="211">
        <v>3911</v>
      </c>
      <c r="C372" s="211" t="s">
        <v>260</v>
      </c>
      <c r="D372" s="211">
        <v>191022712</v>
      </c>
      <c r="E372" s="218">
        <v>1010</v>
      </c>
      <c r="G372" s="211">
        <v>1004</v>
      </c>
      <c r="H372" s="218" t="s">
        <v>289</v>
      </c>
      <c r="I372" s="211" t="s">
        <v>2552</v>
      </c>
      <c r="J372" s="212" t="s">
        <v>552</v>
      </c>
      <c r="K372" s="211" t="s">
        <v>556</v>
      </c>
      <c r="L372" s="211" t="s">
        <v>1080</v>
      </c>
    </row>
    <row r="373" spans="1:12" s="211" customFormat="1" x14ac:dyDescent="0.25">
      <c r="A373" s="211" t="s">
        <v>129</v>
      </c>
      <c r="B373" s="211">
        <v>3911</v>
      </c>
      <c r="C373" s="211" t="s">
        <v>260</v>
      </c>
      <c r="D373" s="211">
        <v>191741519</v>
      </c>
      <c r="E373" s="218">
        <v>1010</v>
      </c>
      <c r="G373" s="211">
        <v>1004</v>
      </c>
      <c r="H373" s="218" t="s">
        <v>289</v>
      </c>
      <c r="I373" s="211" t="s">
        <v>2553</v>
      </c>
      <c r="J373" s="212" t="s">
        <v>552</v>
      </c>
      <c r="K373" s="211" t="s">
        <v>556</v>
      </c>
      <c r="L373" s="211" t="s">
        <v>587</v>
      </c>
    </row>
    <row r="374" spans="1:12" s="211" customFormat="1" x14ac:dyDescent="0.25">
      <c r="A374" s="211" t="s">
        <v>129</v>
      </c>
      <c r="B374" s="211">
        <v>3911</v>
      </c>
      <c r="C374" s="211" t="s">
        <v>260</v>
      </c>
      <c r="D374" s="211">
        <v>191791875</v>
      </c>
      <c r="E374" s="218">
        <v>1010</v>
      </c>
      <c r="G374" s="211">
        <v>1004</v>
      </c>
      <c r="H374" s="218" t="s">
        <v>289</v>
      </c>
      <c r="I374" s="211" t="s">
        <v>2554</v>
      </c>
      <c r="J374" s="212" t="s">
        <v>552</v>
      </c>
      <c r="K374" s="211" t="s">
        <v>556</v>
      </c>
      <c r="L374" s="211" t="s">
        <v>580</v>
      </c>
    </row>
    <row r="375" spans="1:12" s="211" customFormat="1" x14ac:dyDescent="0.25">
      <c r="A375" s="211" t="s">
        <v>129</v>
      </c>
      <c r="B375" s="211">
        <v>3921</v>
      </c>
      <c r="C375" s="211" t="s">
        <v>261</v>
      </c>
      <c r="D375" s="211">
        <v>1209500</v>
      </c>
      <c r="E375" s="218">
        <v>1010</v>
      </c>
      <c r="G375" s="211">
        <v>1004</v>
      </c>
      <c r="H375" s="218" t="s">
        <v>289</v>
      </c>
      <c r="I375" s="211" t="s">
        <v>2555</v>
      </c>
      <c r="J375" s="212" t="s">
        <v>552</v>
      </c>
      <c r="K375" s="211" t="s">
        <v>556</v>
      </c>
      <c r="L375" s="211" t="s">
        <v>570</v>
      </c>
    </row>
    <row r="376" spans="1:12" s="211" customFormat="1" x14ac:dyDescent="0.25">
      <c r="A376" s="211" t="s">
        <v>129</v>
      </c>
      <c r="B376" s="211">
        <v>3921</v>
      </c>
      <c r="C376" s="211" t="s">
        <v>261</v>
      </c>
      <c r="D376" s="211">
        <v>3156663</v>
      </c>
      <c r="E376" s="218">
        <v>1020</v>
      </c>
      <c r="F376" s="211">
        <v>1122</v>
      </c>
      <c r="G376" s="211">
        <v>1004</v>
      </c>
      <c r="H376" s="218" t="s">
        <v>560</v>
      </c>
      <c r="I376" s="211" t="s">
        <v>2556</v>
      </c>
      <c r="J376" s="212" t="s">
        <v>552</v>
      </c>
      <c r="K376" s="211" t="s">
        <v>291</v>
      </c>
      <c r="L376" s="211" t="s">
        <v>1116</v>
      </c>
    </row>
    <row r="377" spans="1:12" s="211" customFormat="1" x14ac:dyDescent="0.25">
      <c r="A377" s="211" t="s">
        <v>129</v>
      </c>
      <c r="B377" s="211">
        <v>3921</v>
      </c>
      <c r="C377" s="211" t="s">
        <v>261</v>
      </c>
      <c r="D377" s="211">
        <v>3156682</v>
      </c>
      <c r="E377" s="218">
        <v>1020</v>
      </c>
      <c r="F377" s="211">
        <v>1122</v>
      </c>
      <c r="G377" s="211">
        <v>1004</v>
      </c>
      <c r="H377" s="218" t="s">
        <v>560</v>
      </c>
      <c r="I377" s="211" t="s">
        <v>2556</v>
      </c>
      <c r="J377" s="212" t="s">
        <v>552</v>
      </c>
      <c r="K377" s="211" t="s">
        <v>291</v>
      </c>
      <c r="L377" s="211" t="s">
        <v>1116</v>
      </c>
    </row>
    <row r="378" spans="1:12" s="211" customFormat="1" x14ac:dyDescent="0.25">
      <c r="A378" s="211" t="s">
        <v>129</v>
      </c>
      <c r="B378" s="211">
        <v>3921</v>
      </c>
      <c r="C378" s="211" t="s">
        <v>261</v>
      </c>
      <c r="D378" s="211">
        <v>3156756</v>
      </c>
      <c r="E378" s="218">
        <v>1030</v>
      </c>
      <c r="F378" s="211">
        <v>1122</v>
      </c>
      <c r="G378" s="211">
        <v>1004</v>
      </c>
      <c r="H378" s="218" t="s">
        <v>560</v>
      </c>
      <c r="I378" s="211" t="s">
        <v>2557</v>
      </c>
      <c r="J378" s="212" t="s">
        <v>552</v>
      </c>
      <c r="K378" s="211" t="s">
        <v>291</v>
      </c>
      <c r="L378" s="211" t="s">
        <v>578</v>
      </c>
    </row>
    <row r="379" spans="1:12" s="211" customFormat="1" x14ac:dyDescent="0.25">
      <c r="A379" s="211" t="s">
        <v>129</v>
      </c>
      <c r="B379" s="211">
        <v>3921</v>
      </c>
      <c r="C379" s="211" t="s">
        <v>261</v>
      </c>
      <c r="D379" s="211">
        <v>3156758</v>
      </c>
      <c r="E379" s="218">
        <v>1030</v>
      </c>
      <c r="F379" s="211">
        <v>1122</v>
      </c>
      <c r="G379" s="211">
        <v>1004</v>
      </c>
      <c r="H379" s="218" t="s">
        <v>560</v>
      </c>
      <c r="I379" s="211" t="s">
        <v>2557</v>
      </c>
      <c r="J379" s="212" t="s">
        <v>552</v>
      </c>
      <c r="K379" s="211" t="s">
        <v>291</v>
      </c>
      <c r="L379" s="211" t="s">
        <v>578</v>
      </c>
    </row>
    <row r="380" spans="1:12" s="211" customFormat="1" x14ac:dyDescent="0.25">
      <c r="A380" s="211" t="s">
        <v>129</v>
      </c>
      <c r="B380" s="211">
        <v>3921</v>
      </c>
      <c r="C380" s="211" t="s">
        <v>261</v>
      </c>
      <c r="D380" s="211">
        <v>3156759</v>
      </c>
      <c r="E380" s="218">
        <v>1020</v>
      </c>
      <c r="F380" s="211">
        <v>1122</v>
      </c>
      <c r="G380" s="211">
        <v>1004</v>
      </c>
      <c r="H380" s="218" t="s">
        <v>560</v>
      </c>
      <c r="I380" s="211" t="s">
        <v>2557</v>
      </c>
      <c r="J380" s="212" t="s">
        <v>552</v>
      </c>
      <c r="K380" s="211" t="s">
        <v>291</v>
      </c>
      <c r="L380" s="211" t="s">
        <v>1246</v>
      </c>
    </row>
    <row r="381" spans="1:12" s="211" customFormat="1" x14ac:dyDescent="0.25">
      <c r="A381" s="211" t="s">
        <v>129</v>
      </c>
      <c r="B381" s="211">
        <v>3921</v>
      </c>
      <c r="C381" s="211" t="s">
        <v>261</v>
      </c>
      <c r="D381" s="211">
        <v>190639976</v>
      </c>
      <c r="E381" s="218">
        <v>1030</v>
      </c>
      <c r="F381" s="211">
        <v>1122</v>
      </c>
      <c r="G381" s="211">
        <v>1004</v>
      </c>
      <c r="H381" s="218" t="s">
        <v>560</v>
      </c>
      <c r="I381" s="211" t="s">
        <v>2558</v>
      </c>
      <c r="J381" s="212" t="s">
        <v>552</v>
      </c>
      <c r="K381" s="211" t="s">
        <v>291</v>
      </c>
      <c r="L381" s="211" t="s">
        <v>575</v>
      </c>
    </row>
    <row r="382" spans="1:12" s="211" customFormat="1" x14ac:dyDescent="0.25">
      <c r="A382" s="211" t="s">
        <v>129</v>
      </c>
      <c r="B382" s="211">
        <v>3921</v>
      </c>
      <c r="C382" s="211" t="s">
        <v>261</v>
      </c>
      <c r="D382" s="211">
        <v>191650699</v>
      </c>
      <c r="E382" s="218">
        <v>1020</v>
      </c>
      <c r="F382" s="211">
        <v>1122</v>
      </c>
      <c r="G382" s="211">
        <v>1004</v>
      </c>
      <c r="H382" s="218" t="s">
        <v>560</v>
      </c>
      <c r="I382" s="211" t="s">
        <v>2559</v>
      </c>
      <c r="J382" s="212" t="s">
        <v>552</v>
      </c>
      <c r="K382" s="211" t="s">
        <v>291</v>
      </c>
      <c r="L382" s="211" t="s">
        <v>571</v>
      </c>
    </row>
    <row r="383" spans="1:12" s="211" customFormat="1" x14ac:dyDescent="0.25">
      <c r="A383" s="211" t="s">
        <v>129</v>
      </c>
      <c r="B383" s="211">
        <v>3921</v>
      </c>
      <c r="C383" s="211" t="s">
        <v>261</v>
      </c>
      <c r="D383" s="211">
        <v>192047228</v>
      </c>
      <c r="E383" s="218">
        <v>1080</v>
      </c>
      <c r="F383" s="211">
        <v>1230</v>
      </c>
      <c r="G383" s="211">
        <v>1004</v>
      </c>
      <c r="H383" s="218" t="s">
        <v>289</v>
      </c>
      <c r="I383" s="211" t="s">
        <v>2560</v>
      </c>
      <c r="J383" s="212" t="s">
        <v>552</v>
      </c>
      <c r="K383" s="211" t="s">
        <v>291</v>
      </c>
      <c r="L383" s="211" t="s">
        <v>572</v>
      </c>
    </row>
    <row r="384" spans="1:12" s="211" customFormat="1" x14ac:dyDescent="0.25">
      <c r="A384" s="211" t="s">
        <v>129</v>
      </c>
      <c r="B384" s="211">
        <v>3921</v>
      </c>
      <c r="C384" s="211" t="s">
        <v>261</v>
      </c>
      <c r="D384" s="211">
        <v>192047592</v>
      </c>
      <c r="E384" s="218">
        <v>1080</v>
      </c>
      <c r="F384" s="211">
        <v>1252</v>
      </c>
      <c r="G384" s="211">
        <v>1004</v>
      </c>
      <c r="H384" s="218" t="s">
        <v>289</v>
      </c>
      <c r="I384" s="211" t="s">
        <v>2561</v>
      </c>
      <c r="J384" s="212" t="s">
        <v>552</v>
      </c>
      <c r="K384" s="211" t="s">
        <v>291</v>
      </c>
      <c r="L384" s="211" t="s">
        <v>1488</v>
      </c>
    </row>
    <row r="385" spans="1:12" s="211" customFormat="1" x14ac:dyDescent="0.25">
      <c r="A385" s="211" t="s">
        <v>129</v>
      </c>
      <c r="B385" s="211">
        <v>3932</v>
      </c>
      <c r="C385" s="211" t="s">
        <v>262</v>
      </c>
      <c r="D385" s="211">
        <v>190374708</v>
      </c>
      <c r="E385" s="218">
        <v>1060</v>
      </c>
      <c r="F385" s="211">
        <v>1274</v>
      </c>
      <c r="G385" s="211">
        <v>1004</v>
      </c>
      <c r="H385" s="218" t="s">
        <v>560</v>
      </c>
      <c r="I385" s="211" t="s">
        <v>2562</v>
      </c>
      <c r="J385" s="212" t="s">
        <v>552</v>
      </c>
      <c r="K385" s="211" t="s">
        <v>291</v>
      </c>
      <c r="L385" s="211" t="s">
        <v>573</v>
      </c>
    </row>
    <row r="386" spans="1:12" s="211" customFormat="1" x14ac:dyDescent="0.25">
      <c r="A386" s="211" t="s">
        <v>129</v>
      </c>
      <c r="B386" s="211">
        <v>3932</v>
      </c>
      <c r="C386" s="211" t="s">
        <v>262</v>
      </c>
      <c r="D386" s="211">
        <v>190634411</v>
      </c>
      <c r="E386" s="218">
        <v>1060</v>
      </c>
      <c r="F386" s="211">
        <v>1242</v>
      </c>
      <c r="G386" s="211">
        <v>1004</v>
      </c>
      <c r="H386" s="218" t="s">
        <v>560</v>
      </c>
      <c r="I386" s="211" t="s">
        <v>2563</v>
      </c>
      <c r="J386" s="212" t="s">
        <v>552</v>
      </c>
      <c r="K386" s="211" t="s">
        <v>291</v>
      </c>
      <c r="L386" s="211" t="s">
        <v>573</v>
      </c>
    </row>
    <row r="387" spans="1:12" s="211" customFormat="1" x14ac:dyDescent="0.25">
      <c r="A387" s="211" t="s">
        <v>129</v>
      </c>
      <c r="B387" s="211">
        <v>3932</v>
      </c>
      <c r="C387" s="211" t="s">
        <v>262</v>
      </c>
      <c r="D387" s="211">
        <v>191760172</v>
      </c>
      <c r="E387" s="218">
        <v>1060</v>
      </c>
      <c r="F387" s="211">
        <v>1242</v>
      </c>
      <c r="G387" s="211">
        <v>1004</v>
      </c>
      <c r="H387" s="218" t="s">
        <v>560</v>
      </c>
      <c r="I387" s="211" t="s">
        <v>2564</v>
      </c>
      <c r="J387" s="212" t="s">
        <v>552</v>
      </c>
      <c r="K387" s="211" t="s">
        <v>291</v>
      </c>
      <c r="L387" s="211" t="s">
        <v>573</v>
      </c>
    </row>
    <row r="388" spans="1:12" s="211" customFormat="1" x14ac:dyDescent="0.25">
      <c r="A388" s="211" t="s">
        <v>129</v>
      </c>
      <c r="B388" s="211">
        <v>3932</v>
      </c>
      <c r="C388" s="211" t="s">
        <v>262</v>
      </c>
      <c r="D388" s="211">
        <v>191957080</v>
      </c>
      <c r="E388" s="218">
        <v>1060</v>
      </c>
      <c r="F388" s="211">
        <v>1242</v>
      </c>
      <c r="G388" s="211">
        <v>1004</v>
      </c>
      <c r="H388" s="218" t="s">
        <v>560</v>
      </c>
      <c r="I388" s="211" t="s">
        <v>2565</v>
      </c>
      <c r="J388" s="212" t="s">
        <v>552</v>
      </c>
      <c r="K388" s="211" t="s">
        <v>291</v>
      </c>
      <c r="L388" s="211" t="s">
        <v>573</v>
      </c>
    </row>
    <row r="389" spans="1:12" s="211" customFormat="1" x14ac:dyDescent="0.25">
      <c r="A389" s="211" t="s">
        <v>129</v>
      </c>
      <c r="B389" s="211">
        <v>3954</v>
      </c>
      <c r="C389" s="211" t="s">
        <v>269</v>
      </c>
      <c r="D389" s="211">
        <v>1214669</v>
      </c>
      <c r="E389" s="218">
        <v>1030</v>
      </c>
      <c r="F389" s="211">
        <v>1110</v>
      </c>
      <c r="G389" s="211">
        <v>1004</v>
      </c>
      <c r="H389" s="218" t="s">
        <v>560</v>
      </c>
      <c r="I389" s="211" t="s">
        <v>2566</v>
      </c>
      <c r="J389" s="212" t="s">
        <v>552</v>
      </c>
      <c r="K389" s="211" t="s">
        <v>291</v>
      </c>
      <c r="L389" s="211" t="s">
        <v>575</v>
      </c>
    </row>
    <row r="390" spans="1:12" s="211" customFormat="1" x14ac:dyDescent="0.25">
      <c r="A390" s="211" t="s">
        <v>129</v>
      </c>
      <c r="B390" s="211">
        <v>3955</v>
      </c>
      <c r="C390" s="211" t="s">
        <v>270</v>
      </c>
      <c r="D390" s="211">
        <v>1211261</v>
      </c>
      <c r="E390" s="218">
        <v>1060</v>
      </c>
      <c r="F390" s="211">
        <v>1242</v>
      </c>
      <c r="G390" s="211">
        <v>1004</v>
      </c>
      <c r="H390" s="218" t="s">
        <v>560</v>
      </c>
      <c r="I390" s="211" t="s">
        <v>2567</v>
      </c>
      <c r="J390" s="212" t="s">
        <v>552</v>
      </c>
      <c r="K390" s="211" t="s">
        <v>291</v>
      </c>
      <c r="L390" s="211" t="s">
        <v>573</v>
      </c>
    </row>
    <row r="391" spans="1:12" s="211" customFormat="1" x14ac:dyDescent="0.25">
      <c r="A391" s="211" t="s">
        <v>129</v>
      </c>
      <c r="B391" s="211">
        <v>3955</v>
      </c>
      <c r="C391" s="211" t="s">
        <v>270</v>
      </c>
      <c r="D391" s="211">
        <v>1211707</v>
      </c>
      <c r="E391" s="218">
        <v>1060</v>
      </c>
      <c r="F391" s="211">
        <v>1242</v>
      </c>
      <c r="G391" s="211">
        <v>1004</v>
      </c>
      <c r="H391" s="218" t="s">
        <v>560</v>
      </c>
      <c r="I391" s="211" t="s">
        <v>2568</v>
      </c>
      <c r="J391" s="212" t="s">
        <v>552</v>
      </c>
      <c r="K391" s="211" t="s">
        <v>291</v>
      </c>
      <c r="L391" s="211" t="s">
        <v>573</v>
      </c>
    </row>
    <row r="392" spans="1:12" s="211" customFormat="1" x14ac:dyDescent="0.25">
      <c r="A392" s="211" t="s">
        <v>129</v>
      </c>
      <c r="B392" s="211">
        <v>3955</v>
      </c>
      <c r="C392" s="211" t="s">
        <v>270</v>
      </c>
      <c r="D392" s="211">
        <v>9033012</v>
      </c>
      <c r="E392" s="218">
        <v>1040</v>
      </c>
      <c r="G392" s="211">
        <v>1004</v>
      </c>
      <c r="H392" s="218" t="s">
        <v>560</v>
      </c>
      <c r="I392" s="211" t="s">
        <v>2569</v>
      </c>
      <c r="J392" s="212" t="s">
        <v>552</v>
      </c>
      <c r="K392" s="211" t="s">
        <v>291</v>
      </c>
      <c r="L392" s="211" t="s">
        <v>576</v>
      </c>
    </row>
    <row r="393" spans="1:12" s="211" customFormat="1" x14ac:dyDescent="0.25">
      <c r="A393" s="211" t="s">
        <v>129</v>
      </c>
      <c r="B393" s="211">
        <v>3955</v>
      </c>
      <c r="C393" s="211" t="s">
        <v>270</v>
      </c>
      <c r="D393" s="211">
        <v>101190830</v>
      </c>
      <c r="E393" s="218">
        <v>1080</v>
      </c>
      <c r="G393" s="211">
        <v>1004</v>
      </c>
      <c r="H393" s="218" t="s">
        <v>289</v>
      </c>
      <c r="I393" s="211" t="s">
        <v>2570</v>
      </c>
      <c r="J393" s="212" t="s">
        <v>552</v>
      </c>
      <c r="K393" s="211" t="s">
        <v>291</v>
      </c>
      <c r="L393" s="211" t="s">
        <v>572</v>
      </c>
    </row>
    <row r="394" spans="1:12" s="211" customFormat="1" x14ac:dyDescent="0.25">
      <c r="A394" s="211" t="s">
        <v>129</v>
      </c>
      <c r="B394" s="211">
        <v>3955</v>
      </c>
      <c r="C394" s="211" t="s">
        <v>270</v>
      </c>
      <c r="D394" s="211">
        <v>190872469</v>
      </c>
      <c r="E394" s="218">
        <v>1060</v>
      </c>
      <c r="F394" s="211">
        <v>1242</v>
      </c>
      <c r="G394" s="211">
        <v>1004</v>
      </c>
      <c r="H394" s="218" t="s">
        <v>560</v>
      </c>
      <c r="I394" s="211" t="s">
        <v>2571</v>
      </c>
      <c r="J394" s="212" t="s">
        <v>552</v>
      </c>
      <c r="K394" s="211" t="s">
        <v>291</v>
      </c>
      <c r="L394" s="211" t="s">
        <v>573</v>
      </c>
    </row>
    <row r="395" spans="1:12" s="211" customFormat="1" x14ac:dyDescent="0.25">
      <c r="A395" s="211" t="s">
        <v>129</v>
      </c>
      <c r="B395" s="211">
        <v>3955</v>
      </c>
      <c r="C395" s="211" t="s">
        <v>270</v>
      </c>
      <c r="D395" s="211">
        <v>190872889</v>
      </c>
      <c r="E395" s="218">
        <v>1060</v>
      </c>
      <c r="F395" s="211">
        <v>1274</v>
      </c>
      <c r="G395" s="211">
        <v>1004</v>
      </c>
      <c r="H395" s="218" t="s">
        <v>560</v>
      </c>
      <c r="I395" s="211" t="s">
        <v>2572</v>
      </c>
      <c r="J395" s="212" t="s">
        <v>552</v>
      </c>
      <c r="K395" s="211" t="s">
        <v>291</v>
      </c>
      <c r="L395" s="211" t="s">
        <v>573</v>
      </c>
    </row>
    <row r="396" spans="1:12" s="211" customFormat="1" x14ac:dyDescent="0.25">
      <c r="A396" s="211" t="s">
        <v>129</v>
      </c>
      <c r="B396" s="211">
        <v>3955</v>
      </c>
      <c r="C396" s="211" t="s">
        <v>270</v>
      </c>
      <c r="D396" s="211">
        <v>191112511</v>
      </c>
      <c r="E396" s="218">
        <v>1060</v>
      </c>
      <c r="F396" s="211">
        <v>1242</v>
      </c>
      <c r="G396" s="211">
        <v>1004</v>
      </c>
      <c r="H396" s="218" t="s">
        <v>560</v>
      </c>
      <c r="I396" s="211" t="s">
        <v>2573</v>
      </c>
      <c r="J396" s="212" t="s">
        <v>552</v>
      </c>
      <c r="K396" s="211" t="s">
        <v>291</v>
      </c>
      <c r="L396" s="211" t="s">
        <v>573</v>
      </c>
    </row>
    <row r="397" spans="1:12" s="211" customFormat="1" x14ac:dyDescent="0.25">
      <c r="A397" s="211" t="s">
        <v>129</v>
      </c>
      <c r="B397" s="211">
        <v>3955</v>
      </c>
      <c r="C397" s="211" t="s">
        <v>270</v>
      </c>
      <c r="D397" s="211">
        <v>191116293</v>
      </c>
      <c r="E397" s="218">
        <v>1080</v>
      </c>
      <c r="G397" s="211">
        <v>1004</v>
      </c>
      <c r="H397" s="218" t="s">
        <v>289</v>
      </c>
      <c r="I397" s="211" t="s">
        <v>2574</v>
      </c>
      <c r="J397" s="212" t="s">
        <v>552</v>
      </c>
      <c r="K397" s="211" t="s">
        <v>291</v>
      </c>
      <c r="L397" s="211" t="s">
        <v>572</v>
      </c>
    </row>
    <row r="398" spans="1:12" s="211" customFormat="1" x14ac:dyDescent="0.25">
      <c r="A398" s="211" t="s">
        <v>129</v>
      </c>
      <c r="B398" s="211">
        <v>3955</v>
      </c>
      <c r="C398" s="211" t="s">
        <v>270</v>
      </c>
      <c r="D398" s="211">
        <v>191123710</v>
      </c>
      <c r="E398" s="218">
        <v>1060</v>
      </c>
      <c r="F398" s="211">
        <v>1242</v>
      </c>
      <c r="G398" s="211">
        <v>1004</v>
      </c>
      <c r="H398" s="218" t="s">
        <v>560</v>
      </c>
      <c r="I398" s="211" t="s">
        <v>2575</v>
      </c>
      <c r="J398" s="212" t="s">
        <v>552</v>
      </c>
      <c r="K398" s="211" t="s">
        <v>291</v>
      </c>
      <c r="L398" s="211" t="s">
        <v>573</v>
      </c>
    </row>
    <row r="399" spans="1:12" s="211" customFormat="1" x14ac:dyDescent="0.25">
      <c r="A399" s="211" t="s">
        <v>129</v>
      </c>
      <c r="B399" s="211">
        <v>3955</v>
      </c>
      <c r="C399" s="211" t="s">
        <v>270</v>
      </c>
      <c r="D399" s="211">
        <v>191129810</v>
      </c>
      <c r="E399" s="218">
        <v>1060</v>
      </c>
      <c r="F399" s="211">
        <v>1242</v>
      </c>
      <c r="G399" s="211">
        <v>1004</v>
      </c>
      <c r="H399" s="218" t="s">
        <v>560</v>
      </c>
      <c r="I399" s="211" t="s">
        <v>2576</v>
      </c>
      <c r="J399" s="212" t="s">
        <v>552</v>
      </c>
      <c r="K399" s="211" t="s">
        <v>291</v>
      </c>
      <c r="L399" s="211" t="s">
        <v>573</v>
      </c>
    </row>
    <row r="400" spans="1:12" s="211" customFormat="1" x14ac:dyDescent="0.25">
      <c r="A400" s="211" t="s">
        <v>129</v>
      </c>
      <c r="B400" s="211">
        <v>3955</v>
      </c>
      <c r="C400" s="211" t="s">
        <v>270</v>
      </c>
      <c r="D400" s="211">
        <v>191131630</v>
      </c>
      <c r="E400" s="218">
        <v>1060</v>
      </c>
      <c r="F400" s="211">
        <v>1242</v>
      </c>
      <c r="G400" s="211">
        <v>1004</v>
      </c>
      <c r="H400" s="218" t="s">
        <v>560</v>
      </c>
      <c r="I400" s="211" t="s">
        <v>2577</v>
      </c>
      <c r="J400" s="212" t="s">
        <v>552</v>
      </c>
      <c r="K400" s="211" t="s">
        <v>291</v>
      </c>
      <c r="L400" s="211" t="s">
        <v>573</v>
      </c>
    </row>
    <row r="401" spans="1:12" s="211" customFormat="1" x14ac:dyDescent="0.25">
      <c r="A401" s="211" t="s">
        <v>129</v>
      </c>
      <c r="B401" s="211">
        <v>3955</v>
      </c>
      <c r="C401" s="211" t="s">
        <v>270</v>
      </c>
      <c r="D401" s="211">
        <v>191131830</v>
      </c>
      <c r="E401" s="218">
        <v>1060</v>
      </c>
      <c r="F401" s="211">
        <v>1242</v>
      </c>
      <c r="G401" s="211">
        <v>1004</v>
      </c>
      <c r="H401" s="218" t="s">
        <v>560</v>
      </c>
      <c r="I401" s="211" t="s">
        <v>2578</v>
      </c>
      <c r="J401" s="212" t="s">
        <v>552</v>
      </c>
      <c r="K401" s="211" t="s">
        <v>291</v>
      </c>
      <c r="L401" s="211" t="s">
        <v>573</v>
      </c>
    </row>
    <row r="402" spans="1:12" s="211" customFormat="1" x14ac:dyDescent="0.25">
      <c r="A402" s="211" t="s">
        <v>129</v>
      </c>
      <c r="B402" s="211">
        <v>3955</v>
      </c>
      <c r="C402" s="211" t="s">
        <v>270</v>
      </c>
      <c r="D402" s="211">
        <v>191138010</v>
      </c>
      <c r="E402" s="218">
        <v>1060</v>
      </c>
      <c r="F402" s="211">
        <v>1242</v>
      </c>
      <c r="G402" s="211">
        <v>1004</v>
      </c>
      <c r="H402" s="218" t="s">
        <v>560</v>
      </c>
      <c r="I402" s="211" t="s">
        <v>2579</v>
      </c>
      <c r="J402" s="212" t="s">
        <v>552</v>
      </c>
      <c r="K402" s="211" t="s">
        <v>291</v>
      </c>
      <c r="L402" s="211" t="s">
        <v>573</v>
      </c>
    </row>
    <row r="403" spans="1:12" s="211" customFormat="1" x14ac:dyDescent="0.25">
      <c r="A403" s="211" t="s">
        <v>129</v>
      </c>
      <c r="B403" s="211">
        <v>3955</v>
      </c>
      <c r="C403" s="211" t="s">
        <v>270</v>
      </c>
      <c r="D403" s="211">
        <v>191139012</v>
      </c>
      <c r="E403" s="218">
        <v>1080</v>
      </c>
      <c r="F403" s="211">
        <v>1274</v>
      </c>
      <c r="G403" s="211">
        <v>1004</v>
      </c>
      <c r="H403" s="218" t="s">
        <v>289</v>
      </c>
      <c r="I403" s="211" t="s">
        <v>2580</v>
      </c>
      <c r="J403" s="212" t="s">
        <v>552</v>
      </c>
      <c r="K403" s="211" t="s">
        <v>291</v>
      </c>
      <c r="L403" s="211" t="s">
        <v>572</v>
      </c>
    </row>
    <row r="404" spans="1:12" s="211" customFormat="1" x14ac:dyDescent="0.25">
      <c r="A404" s="211" t="s">
        <v>129</v>
      </c>
      <c r="B404" s="211">
        <v>3955</v>
      </c>
      <c r="C404" s="211" t="s">
        <v>270</v>
      </c>
      <c r="D404" s="211">
        <v>191152073</v>
      </c>
      <c r="E404" s="218">
        <v>1060</v>
      </c>
      <c r="F404" s="211">
        <v>1274</v>
      </c>
      <c r="G404" s="211">
        <v>1004</v>
      </c>
      <c r="H404" s="218" t="s">
        <v>560</v>
      </c>
      <c r="I404" s="211" t="s">
        <v>2581</v>
      </c>
      <c r="J404" s="212" t="s">
        <v>552</v>
      </c>
      <c r="K404" s="211" t="s">
        <v>291</v>
      </c>
      <c r="L404" s="211" t="s">
        <v>573</v>
      </c>
    </row>
    <row r="405" spans="1:12" s="211" customFormat="1" x14ac:dyDescent="0.25">
      <c r="A405" s="211" t="s">
        <v>129</v>
      </c>
      <c r="B405" s="211">
        <v>3955</v>
      </c>
      <c r="C405" s="211" t="s">
        <v>270</v>
      </c>
      <c r="D405" s="211">
        <v>191152078</v>
      </c>
      <c r="E405" s="218">
        <v>1060</v>
      </c>
      <c r="F405" s="211">
        <v>1252</v>
      </c>
      <c r="G405" s="211">
        <v>1004</v>
      </c>
      <c r="H405" s="218" t="s">
        <v>560</v>
      </c>
      <c r="I405" s="211" t="s">
        <v>2582</v>
      </c>
      <c r="J405" s="212" t="s">
        <v>552</v>
      </c>
      <c r="K405" s="211" t="s">
        <v>291</v>
      </c>
      <c r="L405" s="211" t="s">
        <v>573</v>
      </c>
    </row>
    <row r="406" spans="1:12" s="211" customFormat="1" x14ac:dyDescent="0.25">
      <c r="A406" s="211" t="s">
        <v>129</v>
      </c>
      <c r="B406" s="211">
        <v>3955</v>
      </c>
      <c r="C406" s="211" t="s">
        <v>270</v>
      </c>
      <c r="D406" s="211">
        <v>191152080</v>
      </c>
      <c r="E406" s="218">
        <v>1080</v>
      </c>
      <c r="F406" s="211">
        <v>1274</v>
      </c>
      <c r="G406" s="211">
        <v>1004</v>
      </c>
      <c r="H406" s="218" t="s">
        <v>289</v>
      </c>
      <c r="I406" s="211" t="s">
        <v>2583</v>
      </c>
      <c r="J406" s="212" t="s">
        <v>552</v>
      </c>
      <c r="K406" s="211" t="s">
        <v>291</v>
      </c>
      <c r="L406" s="211" t="s">
        <v>572</v>
      </c>
    </row>
    <row r="407" spans="1:12" s="211" customFormat="1" x14ac:dyDescent="0.25">
      <c r="A407" s="211" t="s">
        <v>129</v>
      </c>
      <c r="B407" s="211">
        <v>3955</v>
      </c>
      <c r="C407" s="211" t="s">
        <v>270</v>
      </c>
      <c r="D407" s="211">
        <v>191184691</v>
      </c>
      <c r="E407" s="218">
        <v>1060</v>
      </c>
      <c r="F407" s="211">
        <v>1242</v>
      </c>
      <c r="G407" s="211">
        <v>1004</v>
      </c>
      <c r="H407" s="218" t="s">
        <v>560</v>
      </c>
      <c r="I407" s="211" t="s">
        <v>2584</v>
      </c>
      <c r="J407" s="212" t="s">
        <v>552</v>
      </c>
      <c r="K407" s="211" t="s">
        <v>291</v>
      </c>
      <c r="L407" s="211" t="s">
        <v>573</v>
      </c>
    </row>
    <row r="408" spans="1:12" s="211" customFormat="1" x14ac:dyDescent="0.25">
      <c r="A408" s="211" t="s">
        <v>129</v>
      </c>
      <c r="B408" s="211">
        <v>3955</v>
      </c>
      <c r="C408" s="211" t="s">
        <v>270</v>
      </c>
      <c r="D408" s="211">
        <v>191210680</v>
      </c>
      <c r="E408" s="218">
        <v>1060</v>
      </c>
      <c r="F408" s="211">
        <v>1274</v>
      </c>
      <c r="G408" s="211">
        <v>1004</v>
      </c>
      <c r="H408" s="218" t="s">
        <v>560</v>
      </c>
      <c r="I408" s="211" t="s">
        <v>2585</v>
      </c>
      <c r="J408" s="212" t="s">
        <v>552</v>
      </c>
      <c r="K408" s="211" t="s">
        <v>291</v>
      </c>
      <c r="L408" s="211" t="s">
        <v>573</v>
      </c>
    </row>
    <row r="409" spans="1:12" s="211" customFormat="1" x14ac:dyDescent="0.25">
      <c r="A409" s="211" t="s">
        <v>129</v>
      </c>
      <c r="B409" s="211">
        <v>3955</v>
      </c>
      <c r="C409" s="211" t="s">
        <v>270</v>
      </c>
      <c r="D409" s="211">
        <v>191227192</v>
      </c>
      <c r="E409" s="218">
        <v>1060</v>
      </c>
      <c r="F409" s="211">
        <v>1274</v>
      </c>
      <c r="G409" s="211">
        <v>1004</v>
      </c>
      <c r="H409" s="218" t="s">
        <v>560</v>
      </c>
      <c r="I409" s="211" t="s">
        <v>2586</v>
      </c>
      <c r="J409" s="212" t="s">
        <v>552</v>
      </c>
      <c r="K409" s="211" t="s">
        <v>291</v>
      </c>
      <c r="L409" s="211" t="s">
        <v>573</v>
      </c>
    </row>
    <row r="410" spans="1:12" s="211" customFormat="1" x14ac:dyDescent="0.25">
      <c r="A410" s="211" t="s">
        <v>129</v>
      </c>
      <c r="B410" s="211">
        <v>3955</v>
      </c>
      <c r="C410" s="211" t="s">
        <v>270</v>
      </c>
      <c r="D410" s="211">
        <v>191230453</v>
      </c>
      <c r="E410" s="218">
        <v>1060</v>
      </c>
      <c r="F410" s="211">
        <v>1242</v>
      </c>
      <c r="G410" s="211">
        <v>1004</v>
      </c>
      <c r="H410" s="218" t="s">
        <v>560</v>
      </c>
      <c r="I410" s="211" t="s">
        <v>2587</v>
      </c>
      <c r="J410" s="212" t="s">
        <v>552</v>
      </c>
      <c r="K410" s="211" t="s">
        <v>291</v>
      </c>
      <c r="L410" s="211" t="s">
        <v>573</v>
      </c>
    </row>
    <row r="411" spans="1:12" s="211" customFormat="1" x14ac:dyDescent="0.25">
      <c r="A411" s="211" t="s">
        <v>129</v>
      </c>
      <c r="B411" s="211">
        <v>3955</v>
      </c>
      <c r="C411" s="211" t="s">
        <v>270</v>
      </c>
      <c r="D411" s="211">
        <v>191245912</v>
      </c>
      <c r="E411" s="218">
        <v>1010</v>
      </c>
      <c r="G411" s="211">
        <v>1004</v>
      </c>
      <c r="H411" s="218" t="s">
        <v>289</v>
      </c>
      <c r="I411" s="211" t="s">
        <v>2588</v>
      </c>
      <c r="J411" s="212" t="s">
        <v>552</v>
      </c>
      <c r="K411" s="211" t="s">
        <v>556</v>
      </c>
      <c r="L411" s="211" t="s">
        <v>1507</v>
      </c>
    </row>
    <row r="412" spans="1:12" s="211" customFormat="1" x14ac:dyDescent="0.25">
      <c r="A412" s="211" t="s">
        <v>129</v>
      </c>
      <c r="B412" s="211">
        <v>3955</v>
      </c>
      <c r="C412" s="211" t="s">
        <v>270</v>
      </c>
      <c r="D412" s="211">
        <v>191289953</v>
      </c>
      <c r="E412" s="218">
        <v>1060</v>
      </c>
      <c r="F412" s="211">
        <v>1274</v>
      </c>
      <c r="G412" s="211">
        <v>1004</v>
      </c>
      <c r="H412" s="218" t="s">
        <v>560</v>
      </c>
      <c r="I412" s="211" t="s">
        <v>2589</v>
      </c>
      <c r="J412" s="212" t="s">
        <v>552</v>
      </c>
      <c r="K412" s="211" t="s">
        <v>291</v>
      </c>
      <c r="L412" s="211" t="s">
        <v>573</v>
      </c>
    </row>
    <row r="413" spans="1:12" s="211" customFormat="1" x14ac:dyDescent="0.25">
      <c r="A413" s="211" t="s">
        <v>129</v>
      </c>
      <c r="B413" s="211">
        <v>3955</v>
      </c>
      <c r="C413" s="211" t="s">
        <v>270</v>
      </c>
      <c r="D413" s="211">
        <v>191387970</v>
      </c>
      <c r="E413" s="218">
        <v>1060</v>
      </c>
      <c r="F413" s="211">
        <v>1242</v>
      </c>
      <c r="G413" s="211">
        <v>1004</v>
      </c>
      <c r="H413" s="218" t="s">
        <v>560</v>
      </c>
      <c r="I413" s="211" t="s">
        <v>2590</v>
      </c>
      <c r="J413" s="212" t="s">
        <v>552</v>
      </c>
      <c r="K413" s="211" t="s">
        <v>291</v>
      </c>
      <c r="L413" s="211" t="s">
        <v>573</v>
      </c>
    </row>
    <row r="414" spans="1:12" s="211" customFormat="1" x14ac:dyDescent="0.25">
      <c r="A414" s="211" t="s">
        <v>129</v>
      </c>
      <c r="B414" s="211">
        <v>3955</v>
      </c>
      <c r="C414" s="211" t="s">
        <v>270</v>
      </c>
      <c r="D414" s="211">
        <v>191407691</v>
      </c>
      <c r="E414" s="218">
        <v>1060</v>
      </c>
      <c r="F414" s="211">
        <v>1242</v>
      </c>
      <c r="G414" s="211">
        <v>1004</v>
      </c>
      <c r="H414" s="218" t="s">
        <v>560</v>
      </c>
      <c r="I414" s="211" t="s">
        <v>2591</v>
      </c>
      <c r="J414" s="212" t="s">
        <v>552</v>
      </c>
      <c r="K414" s="211" t="s">
        <v>291</v>
      </c>
      <c r="L414" s="211" t="s">
        <v>573</v>
      </c>
    </row>
    <row r="415" spans="1:12" s="211" customFormat="1" x14ac:dyDescent="0.25">
      <c r="A415" s="211" t="s">
        <v>129</v>
      </c>
      <c r="B415" s="211">
        <v>3955</v>
      </c>
      <c r="C415" s="211" t="s">
        <v>270</v>
      </c>
      <c r="D415" s="211">
        <v>191427350</v>
      </c>
      <c r="E415" s="218">
        <v>1060</v>
      </c>
      <c r="F415" s="211">
        <v>1242</v>
      </c>
      <c r="G415" s="211">
        <v>1004</v>
      </c>
      <c r="H415" s="218" t="s">
        <v>560</v>
      </c>
      <c r="I415" s="211" t="s">
        <v>2592</v>
      </c>
      <c r="J415" s="212" t="s">
        <v>552</v>
      </c>
      <c r="K415" s="211" t="s">
        <v>291</v>
      </c>
      <c r="L415" s="211" t="s">
        <v>573</v>
      </c>
    </row>
    <row r="416" spans="1:12" s="211" customFormat="1" x14ac:dyDescent="0.25">
      <c r="A416" s="211" t="s">
        <v>129</v>
      </c>
      <c r="B416" s="211">
        <v>3955</v>
      </c>
      <c r="C416" s="211" t="s">
        <v>270</v>
      </c>
      <c r="D416" s="211">
        <v>191450631</v>
      </c>
      <c r="E416" s="218">
        <v>1060</v>
      </c>
      <c r="F416" s="211">
        <v>1252</v>
      </c>
      <c r="G416" s="211">
        <v>1004</v>
      </c>
      <c r="H416" s="218" t="s">
        <v>560</v>
      </c>
      <c r="I416" s="211" t="s">
        <v>2593</v>
      </c>
      <c r="J416" s="212" t="s">
        <v>552</v>
      </c>
      <c r="K416" s="211" t="s">
        <v>291</v>
      </c>
      <c r="L416" s="211" t="s">
        <v>573</v>
      </c>
    </row>
    <row r="417" spans="1:12" s="211" customFormat="1" x14ac:dyDescent="0.25">
      <c r="A417" s="211" t="s">
        <v>129</v>
      </c>
      <c r="B417" s="211">
        <v>3955</v>
      </c>
      <c r="C417" s="211" t="s">
        <v>270</v>
      </c>
      <c r="D417" s="211">
        <v>191453551</v>
      </c>
      <c r="E417" s="218">
        <v>1060</v>
      </c>
      <c r="F417" s="211">
        <v>1242</v>
      </c>
      <c r="G417" s="211">
        <v>1004</v>
      </c>
      <c r="H417" s="218" t="s">
        <v>560</v>
      </c>
      <c r="I417" s="211" t="s">
        <v>2594</v>
      </c>
      <c r="J417" s="212" t="s">
        <v>552</v>
      </c>
      <c r="K417" s="211" t="s">
        <v>291</v>
      </c>
      <c r="L417" s="211" t="s">
        <v>573</v>
      </c>
    </row>
    <row r="418" spans="1:12" s="211" customFormat="1" x14ac:dyDescent="0.25">
      <c r="A418" s="211" t="s">
        <v>129</v>
      </c>
      <c r="B418" s="211">
        <v>3955</v>
      </c>
      <c r="C418" s="211" t="s">
        <v>270</v>
      </c>
      <c r="D418" s="211">
        <v>191462210</v>
      </c>
      <c r="E418" s="218">
        <v>1060</v>
      </c>
      <c r="F418" s="211">
        <v>1242</v>
      </c>
      <c r="G418" s="211">
        <v>1004</v>
      </c>
      <c r="H418" s="218" t="s">
        <v>560</v>
      </c>
      <c r="I418" s="211" t="s">
        <v>2595</v>
      </c>
      <c r="J418" s="212" t="s">
        <v>552</v>
      </c>
      <c r="K418" s="211" t="s">
        <v>291</v>
      </c>
      <c r="L418" s="211" t="s">
        <v>573</v>
      </c>
    </row>
    <row r="419" spans="1:12" s="211" customFormat="1" x14ac:dyDescent="0.25">
      <c r="A419" s="211" t="s">
        <v>129</v>
      </c>
      <c r="B419" s="211">
        <v>3955</v>
      </c>
      <c r="C419" s="211" t="s">
        <v>270</v>
      </c>
      <c r="D419" s="211">
        <v>191588127</v>
      </c>
      <c r="E419" s="218">
        <v>1060</v>
      </c>
      <c r="F419" s="211">
        <v>1242</v>
      </c>
      <c r="G419" s="211">
        <v>1004</v>
      </c>
      <c r="H419" s="218" t="s">
        <v>560</v>
      </c>
      <c r="I419" s="211" t="s">
        <v>2596</v>
      </c>
      <c r="J419" s="212" t="s">
        <v>552</v>
      </c>
      <c r="K419" s="211" t="s">
        <v>291</v>
      </c>
      <c r="L419" s="211" t="s">
        <v>573</v>
      </c>
    </row>
    <row r="420" spans="1:12" s="211" customFormat="1" x14ac:dyDescent="0.25">
      <c r="A420" s="211" t="s">
        <v>129</v>
      </c>
      <c r="B420" s="211">
        <v>3955</v>
      </c>
      <c r="C420" s="211" t="s">
        <v>270</v>
      </c>
      <c r="D420" s="211">
        <v>191641291</v>
      </c>
      <c r="E420" s="218">
        <v>1060</v>
      </c>
      <c r="F420" s="211">
        <v>1242</v>
      </c>
      <c r="G420" s="211">
        <v>1004</v>
      </c>
      <c r="H420" s="218" t="s">
        <v>560</v>
      </c>
      <c r="I420" s="211" t="s">
        <v>2597</v>
      </c>
      <c r="J420" s="212" t="s">
        <v>552</v>
      </c>
      <c r="K420" s="211" t="s">
        <v>291</v>
      </c>
      <c r="L420" s="211" t="s">
        <v>573</v>
      </c>
    </row>
    <row r="421" spans="1:12" s="211" customFormat="1" x14ac:dyDescent="0.25">
      <c r="A421" s="211" t="s">
        <v>129</v>
      </c>
      <c r="B421" s="211">
        <v>3955</v>
      </c>
      <c r="C421" s="211" t="s">
        <v>270</v>
      </c>
      <c r="D421" s="211">
        <v>191652804</v>
      </c>
      <c r="E421" s="218">
        <v>1060</v>
      </c>
      <c r="F421" s="211">
        <v>1242</v>
      </c>
      <c r="G421" s="211">
        <v>1004</v>
      </c>
      <c r="H421" s="218" t="s">
        <v>560</v>
      </c>
      <c r="I421" s="211" t="s">
        <v>2598</v>
      </c>
      <c r="J421" s="212" t="s">
        <v>552</v>
      </c>
      <c r="K421" s="211" t="s">
        <v>291</v>
      </c>
      <c r="L421" s="211" t="s">
        <v>1467</v>
      </c>
    </row>
    <row r="422" spans="1:12" s="211" customFormat="1" x14ac:dyDescent="0.25">
      <c r="A422" s="211" t="s">
        <v>129</v>
      </c>
      <c r="B422" s="211">
        <v>3955</v>
      </c>
      <c r="C422" s="211" t="s">
        <v>270</v>
      </c>
      <c r="D422" s="211">
        <v>191655271</v>
      </c>
      <c r="E422" s="218">
        <v>1060</v>
      </c>
      <c r="F422" s="211">
        <v>1242</v>
      </c>
      <c r="G422" s="211">
        <v>1004</v>
      </c>
      <c r="H422" s="218" t="s">
        <v>560</v>
      </c>
      <c r="I422" s="211" t="s">
        <v>2599</v>
      </c>
      <c r="J422" s="212" t="s">
        <v>552</v>
      </c>
      <c r="K422" s="211" t="s">
        <v>291</v>
      </c>
      <c r="L422" s="211" t="s">
        <v>573</v>
      </c>
    </row>
    <row r="423" spans="1:12" s="211" customFormat="1" x14ac:dyDescent="0.25">
      <c r="A423" s="211" t="s">
        <v>129</v>
      </c>
      <c r="B423" s="211">
        <v>3955</v>
      </c>
      <c r="C423" s="211" t="s">
        <v>270</v>
      </c>
      <c r="D423" s="211">
        <v>191664852</v>
      </c>
      <c r="E423" s="218">
        <v>1060</v>
      </c>
      <c r="F423" s="211">
        <v>1242</v>
      </c>
      <c r="G423" s="211">
        <v>1004</v>
      </c>
      <c r="H423" s="218" t="s">
        <v>560</v>
      </c>
      <c r="I423" s="211" t="s">
        <v>2600</v>
      </c>
      <c r="J423" s="212" t="s">
        <v>552</v>
      </c>
      <c r="K423" s="211" t="s">
        <v>291</v>
      </c>
      <c r="L423" s="211" t="s">
        <v>573</v>
      </c>
    </row>
    <row r="424" spans="1:12" s="211" customFormat="1" x14ac:dyDescent="0.25">
      <c r="A424" s="211" t="s">
        <v>129</v>
      </c>
      <c r="B424" s="211">
        <v>3955</v>
      </c>
      <c r="C424" s="211" t="s">
        <v>270</v>
      </c>
      <c r="D424" s="211">
        <v>191664996</v>
      </c>
      <c r="E424" s="218">
        <v>1060</v>
      </c>
      <c r="F424" s="211">
        <v>1274</v>
      </c>
      <c r="G424" s="211">
        <v>1004</v>
      </c>
      <c r="H424" s="218" t="s">
        <v>560</v>
      </c>
      <c r="I424" s="211" t="s">
        <v>2601</v>
      </c>
      <c r="J424" s="212" t="s">
        <v>552</v>
      </c>
      <c r="K424" s="211" t="s">
        <v>291</v>
      </c>
      <c r="L424" s="211" t="s">
        <v>573</v>
      </c>
    </row>
    <row r="425" spans="1:12" s="211" customFormat="1" x14ac:dyDescent="0.25">
      <c r="A425" s="211" t="s">
        <v>129</v>
      </c>
      <c r="B425" s="211">
        <v>3955</v>
      </c>
      <c r="C425" s="211" t="s">
        <v>270</v>
      </c>
      <c r="D425" s="211">
        <v>191666259</v>
      </c>
      <c r="E425" s="218">
        <v>1060</v>
      </c>
      <c r="F425" s="211">
        <v>1242</v>
      </c>
      <c r="G425" s="211">
        <v>1004</v>
      </c>
      <c r="H425" s="218" t="s">
        <v>560</v>
      </c>
      <c r="I425" s="211" t="s">
        <v>2602</v>
      </c>
      <c r="J425" s="212" t="s">
        <v>552</v>
      </c>
      <c r="K425" s="211" t="s">
        <v>291</v>
      </c>
      <c r="L425" s="211" t="s">
        <v>573</v>
      </c>
    </row>
    <row r="426" spans="1:12" s="211" customFormat="1" x14ac:dyDescent="0.25">
      <c r="A426" s="211" t="s">
        <v>129</v>
      </c>
      <c r="B426" s="211">
        <v>3955</v>
      </c>
      <c r="C426" s="211" t="s">
        <v>270</v>
      </c>
      <c r="D426" s="211">
        <v>191698094</v>
      </c>
      <c r="E426" s="218">
        <v>1060</v>
      </c>
      <c r="F426" s="211">
        <v>1242</v>
      </c>
      <c r="G426" s="211">
        <v>1004</v>
      </c>
      <c r="H426" s="218" t="s">
        <v>560</v>
      </c>
      <c r="I426" s="211" t="s">
        <v>2603</v>
      </c>
      <c r="J426" s="212" t="s">
        <v>552</v>
      </c>
      <c r="K426" s="211" t="s">
        <v>291</v>
      </c>
      <c r="L426" s="211" t="s">
        <v>573</v>
      </c>
    </row>
    <row r="427" spans="1:12" s="211" customFormat="1" x14ac:dyDescent="0.25">
      <c r="A427" s="211" t="s">
        <v>129</v>
      </c>
      <c r="B427" s="211">
        <v>3955</v>
      </c>
      <c r="C427" s="211" t="s">
        <v>270</v>
      </c>
      <c r="D427" s="211">
        <v>191718392</v>
      </c>
      <c r="E427" s="218">
        <v>1060</v>
      </c>
      <c r="F427" s="211">
        <v>1242</v>
      </c>
      <c r="G427" s="211">
        <v>1004</v>
      </c>
      <c r="H427" s="218" t="s">
        <v>560</v>
      </c>
      <c r="I427" s="211" t="s">
        <v>2604</v>
      </c>
      <c r="J427" s="212" t="s">
        <v>552</v>
      </c>
      <c r="K427" s="211" t="s">
        <v>291</v>
      </c>
      <c r="L427" s="211" t="s">
        <v>573</v>
      </c>
    </row>
    <row r="428" spans="1:12" s="211" customFormat="1" x14ac:dyDescent="0.25">
      <c r="A428" s="211" t="s">
        <v>129</v>
      </c>
      <c r="B428" s="211">
        <v>3955</v>
      </c>
      <c r="C428" s="211" t="s">
        <v>270</v>
      </c>
      <c r="D428" s="211">
        <v>191718398</v>
      </c>
      <c r="E428" s="218">
        <v>1060</v>
      </c>
      <c r="F428" s="211">
        <v>1242</v>
      </c>
      <c r="G428" s="211">
        <v>1004</v>
      </c>
      <c r="H428" s="218" t="s">
        <v>560</v>
      </c>
      <c r="I428" s="211" t="s">
        <v>2605</v>
      </c>
      <c r="J428" s="212" t="s">
        <v>552</v>
      </c>
      <c r="K428" s="211" t="s">
        <v>291</v>
      </c>
      <c r="L428" s="211" t="s">
        <v>573</v>
      </c>
    </row>
    <row r="429" spans="1:12" s="211" customFormat="1" x14ac:dyDescent="0.25">
      <c r="A429" s="211" t="s">
        <v>129</v>
      </c>
      <c r="B429" s="211">
        <v>3955</v>
      </c>
      <c r="C429" s="211" t="s">
        <v>270</v>
      </c>
      <c r="D429" s="211">
        <v>191848019</v>
      </c>
      <c r="E429" s="218">
        <v>1060</v>
      </c>
      <c r="F429" s="211">
        <v>1242</v>
      </c>
      <c r="G429" s="211">
        <v>1004</v>
      </c>
      <c r="H429" s="218" t="s">
        <v>560</v>
      </c>
      <c r="I429" s="211" t="s">
        <v>2606</v>
      </c>
      <c r="J429" s="212" t="s">
        <v>552</v>
      </c>
      <c r="K429" s="211" t="s">
        <v>291</v>
      </c>
      <c r="L429" s="211" t="s">
        <v>573</v>
      </c>
    </row>
    <row r="430" spans="1:12" s="211" customFormat="1" x14ac:dyDescent="0.25">
      <c r="A430" s="211" t="s">
        <v>129</v>
      </c>
      <c r="B430" s="211">
        <v>3955</v>
      </c>
      <c r="C430" s="211" t="s">
        <v>270</v>
      </c>
      <c r="D430" s="211">
        <v>191968697</v>
      </c>
      <c r="E430" s="218">
        <v>1060</v>
      </c>
      <c r="F430" s="211">
        <v>1242</v>
      </c>
      <c r="G430" s="211">
        <v>1004</v>
      </c>
      <c r="H430" s="218" t="s">
        <v>560</v>
      </c>
      <c r="I430" s="211" t="s">
        <v>2607</v>
      </c>
      <c r="J430" s="212" t="s">
        <v>552</v>
      </c>
      <c r="K430" s="211" t="s">
        <v>291</v>
      </c>
      <c r="L430" s="211" t="s">
        <v>573</v>
      </c>
    </row>
    <row r="431" spans="1:12" s="211" customFormat="1" x14ac:dyDescent="0.25">
      <c r="A431" s="211" t="s">
        <v>129</v>
      </c>
      <c r="B431" s="211">
        <v>3955</v>
      </c>
      <c r="C431" s="211" t="s">
        <v>270</v>
      </c>
      <c r="D431" s="211">
        <v>191985298</v>
      </c>
      <c r="E431" s="218">
        <v>1060</v>
      </c>
      <c r="F431" s="211">
        <v>1242</v>
      </c>
      <c r="G431" s="211">
        <v>1004</v>
      </c>
      <c r="H431" s="218" t="s">
        <v>560</v>
      </c>
      <c r="I431" s="211" t="s">
        <v>2608</v>
      </c>
      <c r="J431" s="212" t="s">
        <v>552</v>
      </c>
      <c r="K431" s="211" t="s">
        <v>291</v>
      </c>
      <c r="L431" s="211" t="s">
        <v>573</v>
      </c>
    </row>
    <row r="432" spans="1:12" s="211" customFormat="1" x14ac:dyDescent="0.25">
      <c r="A432" s="211" t="s">
        <v>129</v>
      </c>
      <c r="B432" s="211">
        <v>3955</v>
      </c>
      <c r="C432" s="211" t="s">
        <v>270</v>
      </c>
      <c r="D432" s="211">
        <v>191988459</v>
      </c>
      <c r="E432" s="218">
        <v>1060</v>
      </c>
      <c r="F432" s="211">
        <v>1242</v>
      </c>
      <c r="G432" s="211">
        <v>1004</v>
      </c>
      <c r="H432" s="218" t="s">
        <v>560</v>
      </c>
      <c r="I432" s="211" t="s">
        <v>2609</v>
      </c>
      <c r="J432" s="212" t="s">
        <v>552</v>
      </c>
      <c r="K432" s="211" t="s">
        <v>291</v>
      </c>
      <c r="L432" s="211" t="s">
        <v>573</v>
      </c>
    </row>
    <row r="433" spans="1:12" s="211" customFormat="1" x14ac:dyDescent="0.25">
      <c r="A433" s="211" t="s">
        <v>129</v>
      </c>
      <c r="B433" s="211">
        <v>3961</v>
      </c>
      <c r="C433" s="211" t="s">
        <v>271</v>
      </c>
      <c r="D433" s="211">
        <v>502281990</v>
      </c>
      <c r="E433" s="218">
        <v>1060</v>
      </c>
      <c r="F433" s="211">
        <v>1252</v>
      </c>
      <c r="G433" s="211">
        <v>1004</v>
      </c>
      <c r="H433" s="218" t="s">
        <v>560</v>
      </c>
      <c r="I433" s="211" t="s">
        <v>2610</v>
      </c>
      <c r="J433" s="212" t="s">
        <v>552</v>
      </c>
      <c r="K433" s="211" t="s">
        <v>291</v>
      </c>
      <c r="L433" s="211" t="s">
        <v>573</v>
      </c>
    </row>
    <row r="434" spans="1:12" s="211" customFormat="1" x14ac:dyDescent="0.25">
      <c r="A434" s="211" t="s">
        <v>129</v>
      </c>
      <c r="B434" s="211">
        <v>3961</v>
      </c>
      <c r="C434" s="211" t="s">
        <v>271</v>
      </c>
      <c r="D434" s="211">
        <v>502282316</v>
      </c>
      <c r="E434" s="218">
        <v>1060</v>
      </c>
      <c r="F434" s="211">
        <v>1242</v>
      </c>
      <c r="G434" s="211">
        <v>1004</v>
      </c>
      <c r="H434" s="218" t="s">
        <v>560</v>
      </c>
      <c r="I434" s="211" t="s">
        <v>2611</v>
      </c>
      <c r="J434" s="212" t="s">
        <v>552</v>
      </c>
      <c r="K434" s="211" t="s">
        <v>291</v>
      </c>
      <c r="L434" s="211" t="s">
        <v>573</v>
      </c>
    </row>
    <row r="435" spans="1:12" s="211" customFormat="1" x14ac:dyDescent="0.25">
      <c r="A435" s="211" t="s">
        <v>129</v>
      </c>
      <c r="B435" s="211">
        <v>3981</v>
      </c>
      <c r="C435" s="211" t="s">
        <v>274</v>
      </c>
      <c r="D435" s="211">
        <v>191950201</v>
      </c>
      <c r="E435" s="218">
        <v>1060</v>
      </c>
      <c r="F435" s="211">
        <v>1242</v>
      </c>
      <c r="G435" s="211">
        <v>1004</v>
      </c>
      <c r="H435" s="218" t="s">
        <v>560</v>
      </c>
      <c r="I435" s="211" t="s">
        <v>2612</v>
      </c>
      <c r="J435" s="212" t="s">
        <v>552</v>
      </c>
      <c r="K435" s="211" t="s">
        <v>291</v>
      </c>
      <c r="L435" s="211" t="s">
        <v>573</v>
      </c>
    </row>
    <row r="436" spans="1:12" s="211" customFormat="1" x14ac:dyDescent="0.25">
      <c r="A436" s="211" t="s">
        <v>129</v>
      </c>
      <c r="B436" s="211">
        <v>3982</v>
      </c>
      <c r="C436" s="211" t="s">
        <v>275</v>
      </c>
      <c r="D436" s="211">
        <v>400081862</v>
      </c>
      <c r="E436" s="218">
        <v>1060</v>
      </c>
      <c r="F436" s="211">
        <v>1274</v>
      </c>
      <c r="G436" s="211">
        <v>1004</v>
      </c>
      <c r="H436" s="218" t="s">
        <v>560</v>
      </c>
      <c r="I436" s="211" t="s">
        <v>2613</v>
      </c>
      <c r="J436" s="212" t="s">
        <v>552</v>
      </c>
      <c r="K436" s="211" t="s">
        <v>291</v>
      </c>
      <c r="L436" s="211" t="s">
        <v>573</v>
      </c>
    </row>
    <row r="437" spans="1:12" s="211" customFormat="1" x14ac:dyDescent="0.25">
      <c r="A437" s="211" t="s">
        <v>129</v>
      </c>
      <c r="B437" s="211">
        <v>3985</v>
      </c>
      <c r="C437" s="211" t="s">
        <v>277</v>
      </c>
      <c r="D437" s="211">
        <v>191960140</v>
      </c>
      <c r="E437" s="218">
        <v>1080</v>
      </c>
      <c r="F437" s="211">
        <v>1274</v>
      </c>
      <c r="G437" s="211">
        <v>1004</v>
      </c>
      <c r="H437" s="218" t="s">
        <v>289</v>
      </c>
      <c r="I437" s="211" t="s">
        <v>2614</v>
      </c>
      <c r="J437" s="212" t="s">
        <v>552</v>
      </c>
      <c r="K437" s="211" t="s">
        <v>291</v>
      </c>
      <c r="L437" s="211" t="s">
        <v>572</v>
      </c>
    </row>
    <row r="438" spans="1:12" s="211" customFormat="1" x14ac:dyDescent="0.25">
      <c r="A438" s="211" t="s">
        <v>129</v>
      </c>
      <c r="B438" s="211">
        <v>3985</v>
      </c>
      <c r="C438" s="211" t="s">
        <v>277</v>
      </c>
      <c r="D438" s="211">
        <v>192012459</v>
      </c>
      <c r="E438" s="218">
        <v>1080</v>
      </c>
      <c r="F438" s="211">
        <v>1242</v>
      </c>
      <c r="G438" s="211">
        <v>1004</v>
      </c>
      <c r="H438" s="218" t="s">
        <v>289</v>
      </c>
      <c r="I438" s="211" t="s">
        <v>2615</v>
      </c>
      <c r="J438" s="212" t="s">
        <v>552</v>
      </c>
      <c r="K438" s="211" t="s">
        <v>291</v>
      </c>
      <c r="L438" s="211" t="s">
        <v>1338</v>
      </c>
    </row>
    <row r="439" spans="1:12" s="211" customFormat="1" x14ac:dyDescent="0.25">
      <c r="A439" s="211" t="s">
        <v>129</v>
      </c>
      <c r="B439" s="211">
        <v>3985</v>
      </c>
      <c r="C439" s="211" t="s">
        <v>277</v>
      </c>
      <c r="D439" s="211">
        <v>504136444</v>
      </c>
      <c r="E439" s="218">
        <v>1060</v>
      </c>
      <c r="F439" s="211">
        <v>1274</v>
      </c>
      <c r="G439" s="211">
        <v>1004</v>
      </c>
      <c r="H439" s="218" t="s">
        <v>560</v>
      </c>
      <c r="I439" s="211" t="s">
        <v>2616</v>
      </c>
      <c r="J439" s="212" t="s">
        <v>552</v>
      </c>
      <c r="K439" s="211" t="s">
        <v>291</v>
      </c>
      <c r="L439" s="211" t="s">
        <v>573</v>
      </c>
    </row>
    <row r="440" spans="1:12" s="211" customFormat="1" x14ac:dyDescent="0.25">
      <c r="A440" s="211" t="s">
        <v>129</v>
      </c>
      <c r="B440" s="211">
        <v>3985</v>
      </c>
      <c r="C440" s="211" t="s">
        <v>277</v>
      </c>
      <c r="D440" s="211">
        <v>504136705</v>
      </c>
      <c r="E440" s="218">
        <v>1060</v>
      </c>
      <c r="F440" s="211">
        <v>1251</v>
      </c>
      <c r="G440" s="211">
        <v>1004</v>
      </c>
      <c r="H440" s="218" t="s">
        <v>560</v>
      </c>
      <c r="I440" s="211" t="s">
        <v>2617</v>
      </c>
      <c r="J440" s="212" t="s">
        <v>552</v>
      </c>
      <c r="K440" s="211" t="s">
        <v>291</v>
      </c>
      <c r="L440" s="211" t="s">
        <v>573</v>
      </c>
    </row>
    <row r="441" spans="1:12" s="211" customFormat="1" x14ac:dyDescent="0.25">
      <c r="A441" s="211" t="s">
        <v>129</v>
      </c>
      <c r="B441" s="211">
        <v>3987</v>
      </c>
      <c r="C441" s="211" t="s">
        <v>279</v>
      </c>
      <c r="D441" s="211">
        <v>9030972</v>
      </c>
      <c r="E441" s="218">
        <v>1060</v>
      </c>
      <c r="G441" s="211">
        <v>1004</v>
      </c>
      <c r="H441" s="218" t="s">
        <v>560</v>
      </c>
      <c r="I441" s="211" t="s">
        <v>2618</v>
      </c>
      <c r="J441" s="212" t="s">
        <v>552</v>
      </c>
      <c r="K441" s="211" t="s">
        <v>291</v>
      </c>
      <c r="L441" s="211" t="s">
        <v>573</v>
      </c>
    </row>
    <row r="442" spans="1:12" s="211" customFormat="1" x14ac:dyDescent="0.25">
      <c r="A442" s="211" t="s">
        <v>129</v>
      </c>
      <c r="B442" s="211">
        <v>3987</v>
      </c>
      <c r="C442" s="211" t="s">
        <v>279</v>
      </c>
      <c r="D442" s="211">
        <v>190625153</v>
      </c>
      <c r="E442" s="218">
        <v>1080</v>
      </c>
      <c r="G442" s="211">
        <v>1004</v>
      </c>
      <c r="H442" s="218" t="s">
        <v>289</v>
      </c>
      <c r="I442" s="211" t="s">
        <v>2619</v>
      </c>
      <c r="J442" s="212" t="s">
        <v>552</v>
      </c>
      <c r="K442" s="211" t="s">
        <v>291</v>
      </c>
      <c r="L442" s="211" t="s">
        <v>572</v>
      </c>
    </row>
    <row r="443" spans="1:12" s="211" customFormat="1" x14ac:dyDescent="0.25">
      <c r="A443" s="211" t="s">
        <v>129</v>
      </c>
      <c r="B443" s="211">
        <v>3987</v>
      </c>
      <c r="C443" s="211" t="s">
        <v>279</v>
      </c>
      <c r="D443" s="211">
        <v>190625166</v>
      </c>
      <c r="E443" s="218">
        <v>1080</v>
      </c>
      <c r="G443" s="211">
        <v>1004</v>
      </c>
      <c r="H443" s="218" t="s">
        <v>289</v>
      </c>
      <c r="I443" s="211" t="s">
        <v>2620</v>
      </c>
      <c r="J443" s="212" t="s">
        <v>552</v>
      </c>
      <c r="K443" s="211" t="s">
        <v>291</v>
      </c>
      <c r="L443" s="211" t="s">
        <v>572</v>
      </c>
    </row>
    <row r="444" spans="1:12" s="211" customFormat="1" x14ac:dyDescent="0.25">
      <c r="A444" s="211" t="s">
        <v>129</v>
      </c>
      <c r="B444" s="211">
        <v>3987</v>
      </c>
      <c r="C444" s="211" t="s">
        <v>279</v>
      </c>
      <c r="D444" s="211">
        <v>190625187</v>
      </c>
      <c r="E444" s="218">
        <v>1080</v>
      </c>
      <c r="G444" s="211">
        <v>1004</v>
      </c>
      <c r="H444" s="218" t="s">
        <v>289</v>
      </c>
      <c r="I444" s="211" t="s">
        <v>2621</v>
      </c>
      <c r="J444" s="212" t="s">
        <v>552</v>
      </c>
      <c r="K444" s="211" t="s">
        <v>291</v>
      </c>
      <c r="L444" s="211" t="s">
        <v>572</v>
      </c>
    </row>
    <row r="445" spans="1:12" s="211" customFormat="1" x14ac:dyDescent="0.25">
      <c r="A445" s="211" t="s">
        <v>129</v>
      </c>
      <c r="B445" s="211">
        <v>3987</v>
      </c>
      <c r="C445" s="211" t="s">
        <v>279</v>
      </c>
      <c r="D445" s="211">
        <v>190639749</v>
      </c>
      <c r="E445" s="218">
        <v>1080</v>
      </c>
      <c r="G445" s="211">
        <v>1004</v>
      </c>
      <c r="H445" s="218" t="s">
        <v>289</v>
      </c>
      <c r="I445" s="211" t="s">
        <v>2622</v>
      </c>
      <c r="J445" s="212" t="s">
        <v>552</v>
      </c>
      <c r="K445" s="211" t="s">
        <v>291</v>
      </c>
      <c r="L445" s="211" t="s">
        <v>572</v>
      </c>
    </row>
    <row r="446" spans="1:12" s="211" customFormat="1" x14ac:dyDescent="0.25">
      <c r="A446" s="211" t="s">
        <v>129</v>
      </c>
      <c r="B446" s="211">
        <v>3987</v>
      </c>
      <c r="C446" s="211" t="s">
        <v>279</v>
      </c>
      <c r="D446" s="211">
        <v>190639750</v>
      </c>
      <c r="E446" s="218">
        <v>1080</v>
      </c>
      <c r="G446" s="211">
        <v>1004</v>
      </c>
      <c r="H446" s="218" t="s">
        <v>289</v>
      </c>
      <c r="I446" s="211" t="s">
        <v>2623</v>
      </c>
      <c r="J446" s="212" t="s">
        <v>552</v>
      </c>
      <c r="K446" s="211" t="s">
        <v>291</v>
      </c>
      <c r="L446" s="211" t="s">
        <v>572</v>
      </c>
    </row>
    <row r="447" spans="1:12" s="211" customFormat="1" x14ac:dyDescent="0.25">
      <c r="A447" s="211" t="s">
        <v>129</v>
      </c>
      <c r="B447" s="211">
        <v>3987</v>
      </c>
      <c r="C447" s="211" t="s">
        <v>279</v>
      </c>
      <c r="D447" s="211">
        <v>190639829</v>
      </c>
      <c r="E447" s="218">
        <v>1080</v>
      </c>
      <c r="G447" s="211">
        <v>1004</v>
      </c>
      <c r="H447" s="218" t="s">
        <v>289</v>
      </c>
      <c r="I447" s="211" t="s">
        <v>2624</v>
      </c>
      <c r="J447" s="212" t="s">
        <v>552</v>
      </c>
      <c r="K447" s="211" t="s">
        <v>291</v>
      </c>
      <c r="L447" s="211" t="s">
        <v>572</v>
      </c>
    </row>
    <row r="448" spans="1:12" s="211" customFormat="1" x14ac:dyDescent="0.25">
      <c r="A448" s="211" t="s">
        <v>129</v>
      </c>
      <c r="B448" s="211">
        <v>3987</v>
      </c>
      <c r="C448" s="211" t="s">
        <v>279</v>
      </c>
      <c r="D448" s="211">
        <v>190650576</v>
      </c>
      <c r="E448" s="218">
        <v>1080</v>
      </c>
      <c r="G448" s="211">
        <v>1004</v>
      </c>
      <c r="H448" s="218" t="s">
        <v>289</v>
      </c>
      <c r="I448" s="211" t="s">
        <v>2625</v>
      </c>
      <c r="J448" s="212" t="s">
        <v>552</v>
      </c>
      <c r="K448" s="211" t="s">
        <v>291</v>
      </c>
      <c r="L448" s="211" t="s">
        <v>572</v>
      </c>
    </row>
    <row r="449" spans="1:12" s="211" customFormat="1" x14ac:dyDescent="0.25">
      <c r="A449" s="211" t="s">
        <v>129</v>
      </c>
      <c r="B449" s="211">
        <v>3987</v>
      </c>
      <c r="C449" s="211" t="s">
        <v>279</v>
      </c>
      <c r="D449" s="211">
        <v>191937159</v>
      </c>
      <c r="E449" s="218">
        <v>1060</v>
      </c>
      <c r="F449" s="211">
        <v>1242</v>
      </c>
      <c r="G449" s="211">
        <v>1004</v>
      </c>
      <c r="H449" s="218" t="s">
        <v>560</v>
      </c>
      <c r="I449" s="211" t="s">
        <v>2626</v>
      </c>
      <c r="J449" s="212" t="s">
        <v>552</v>
      </c>
      <c r="K449" s="211" t="s">
        <v>291</v>
      </c>
      <c r="L449" s="211" t="s">
        <v>573</v>
      </c>
    </row>
    <row r="450" spans="1:12" s="211" customFormat="1" x14ac:dyDescent="0.25">
      <c r="A450" s="211" t="s">
        <v>129</v>
      </c>
      <c r="B450" s="211">
        <v>3988</v>
      </c>
      <c r="C450" s="211" t="s">
        <v>280</v>
      </c>
      <c r="D450" s="211">
        <v>191052050</v>
      </c>
      <c r="E450" s="218">
        <v>1060</v>
      </c>
      <c r="F450" s="211">
        <v>1274</v>
      </c>
      <c r="G450" s="211">
        <v>1004</v>
      </c>
      <c r="H450" s="218" t="s">
        <v>560</v>
      </c>
      <c r="I450" s="211" t="s">
        <v>2627</v>
      </c>
      <c r="J450" s="212" t="s">
        <v>552</v>
      </c>
      <c r="K450" s="211" t="s">
        <v>291</v>
      </c>
      <c r="L450" s="211" t="s">
        <v>573</v>
      </c>
    </row>
    <row r="451" spans="1:12" s="211" customFormat="1" x14ac:dyDescent="0.25">
      <c r="A451" s="211" t="s">
        <v>129</v>
      </c>
      <c r="B451" s="211">
        <v>3988</v>
      </c>
      <c r="C451" s="211" t="s">
        <v>280</v>
      </c>
      <c r="D451" s="211">
        <v>191185170</v>
      </c>
      <c r="E451" s="218">
        <v>1020</v>
      </c>
      <c r="F451" s="211">
        <v>1121</v>
      </c>
      <c r="G451" s="211">
        <v>1004</v>
      </c>
      <c r="H451" s="218" t="s">
        <v>560</v>
      </c>
      <c r="I451" s="211" t="s">
        <v>2628</v>
      </c>
      <c r="J451" s="212" t="s">
        <v>552</v>
      </c>
      <c r="K451" s="211" t="s">
        <v>291</v>
      </c>
      <c r="L451" s="211" t="s">
        <v>579</v>
      </c>
    </row>
    <row r="452" spans="1:12" s="211" customFormat="1" x14ac:dyDescent="0.25">
      <c r="A452" s="211" t="s">
        <v>129</v>
      </c>
      <c r="B452" s="211">
        <v>3988</v>
      </c>
      <c r="C452" s="211" t="s">
        <v>280</v>
      </c>
      <c r="D452" s="211">
        <v>191185190</v>
      </c>
      <c r="E452" s="218">
        <v>1020</v>
      </c>
      <c r="F452" s="211">
        <v>1121</v>
      </c>
      <c r="G452" s="211">
        <v>1004</v>
      </c>
      <c r="H452" s="218" t="s">
        <v>560</v>
      </c>
      <c r="I452" s="211" t="s">
        <v>2628</v>
      </c>
      <c r="J452" s="212" t="s">
        <v>552</v>
      </c>
      <c r="K452" s="211" t="s">
        <v>291</v>
      </c>
      <c r="L452" s="211" t="s">
        <v>579</v>
      </c>
    </row>
    <row r="453" spans="1:12" s="211" customFormat="1" x14ac:dyDescent="0.25">
      <c r="A453" s="211" t="s">
        <v>129</v>
      </c>
      <c r="B453" s="211">
        <v>3988</v>
      </c>
      <c r="C453" s="211" t="s">
        <v>280</v>
      </c>
      <c r="D453" s="211">
        <v>191186070</v>
      </c>
      <c r="E453" s="218">
        <v>1020</v>
      </c>
      <c r="F453" s="211">
        <v>1121</v>
      </c>
      <c r="G453" s="211">
        <v>1004</v>
      </c>
      <c r="H453" s="218" t="s">
        <v>560</v>
      </c>
      <c r="I453" s="211" t="s">
        <v>2629</v>
      </c>
      <c r="J453" s="212" t="s">
        <v>552</v>
      </c>
      <c r="K453" s="211" t="s">
        <v>291</v>
      </c>
      <c r="L453" s="211" t="s">
        <v>571</v>
      </c>
    </row>
    <row r="454" spans="1:12" s="211" customFormat="1" x14ac:dyDescent="0.25">
      <c r="A454" s="211" t="s">
        <v>129</v>
      </c>
      <c r="B454" s="211">
        <v>3988</v>
      </c>
      <c r="C454" s="211" t="s">
        <v>280</v>
      </c>
      <c r="D454" s="211">
        <v>191886347</v>
      </c>
      <c r="E454" s="218">
        <v>1060</v>
      </c>
      <c r="F454" s="211">
        <v>1242</v>
      </c>
      <c r="G454" s="211">
        <v>1004</v>
      </c>
      <c r="H454" s="218" t="s">
        <v>560</v>
      </c>
      <c r="I454" s="211" t="s">
        <v>2630</v>
      </c>
      <c r="J454" s="212" t="s">
        <v>552</v>
      </c>
      <c r="K454" s="211" t="s">
        <v>291</v>
      </c>
      <c r="L454" s="211" t="s">
        <v>573</v>
      </c>
    </row>
    <row r="455" spans="1:12" s="211" customFormat="1" x14ac:dyDescent="0.25">
      <c r="A455" s="211" t="s">
        <v>129</v>
      </c>
      <c r="B455" s="211">
        <v>3988</v>
      </c>
      <c r="C455" s="211" t="s">
        <v>280</v>
      </c>
      <c r="D455" s="211">
        <v>191959443</v>
      </c>
      <c r="E455" s="218">
        <v>1060</v>
      </c>
      <c r="F455" s="211">
        <v>1242</v>
      </c>
      <c r="G455" s="211">
        <v>1004</v>
      </c>
      <c r="H455" s="218" t="s">
        <v>560</v>
      </c>
      <c r="I455" s="211" t="s">
        <v>2631</v>
      </c>
      <c r="J455" s="212" t="s">
        <v>552</v>
      </c>
      <c r="K455" s="211" t="s">
        <v>291</v>
      </c>
      <c r="L455" s="211" t="s">
        <v>573</v>
      </c>
    </row>
  </sheetData>
  <autoFilter ref="A5:L5" xr:uid="{00000000-0009-0000-0000-000008000000}"/>
  <mergeCells count="3">
    <mergeCell ref="D3:H3"/>
    <mergeCell ref="I3:L3"/>
    <mergeCell ref="A2:L2"/>
  </mergeCells>
  <hyperlinks>
    <hyperlink ref="D3" r:id="rId1" display="Siehe Anleitung" xr:uid="{00000000-0004-0000-0800-000000000000}"/>
    <hyperlink ref="D3:F3" r:id="rId2" display="Anleitung" xr:uid="{00000000-0004-0000-0800-000001000000}"/>
    <hyperlink ref="I3" r:id="rId3" location="GKAT" xr:uid="{00000000-0004-0000-0800-000002000000}"/>
    <hyperlink ref="J6" r:id="rId4" xr:uid="{E7764322-3D22-4714-A70B-315F03AFB1FE}"/>
    <hyperlink ref="J7" r:id="rId5" xr:uid="{71EBA1E7-55AC-4055-BE2F-A5BA083213BE}"/>
    <hyperlink ref="J8" r:id="rId6" xr:uid="{44CCA791-6BE5-4AC1-80D6-849E910ADBCA}"/>
    <hyperlink ref="J9" r:id="rId7" xr:uid="{4D29778C-4434-4AB5-AA2C-2DC5C4A68889}"/>
    <hyperlink ref="J10" r:id="rId8" xr:uid="{3AFA642D-7950-41B0-92F1-25E66356820B}"/>
    <hyperlink ref="J11" r:id="rId9" xr:uid="{47A78AFF-F130-4350-867C-93EB04F01E1E}"/>
    <hyperlink ref="J12" r:id="rId10" xr:uid="{43264810-1D2C-4A56-A328-4B3B2B64078E}"/>
    <hyperlink ref="J13" r:id="rId11" xr:uid="{DDF0CF49-B0E7-4E6C-BC3D-82A8EB57E06D}"/>
    <hyperlink ref="J14" r:id="rId12" xr:uid="{1D850071-2262-4A1C-8357-4DB18DAFDEBB}"/>
    <hyperlink ref="J15" r:id="rId13" xr:uid="{6EDE81D3-D135-4F3C-8C47-C9E572125D83}"/>
    <hyperlink ref="J16" r:id="rId14" xr:uid="{5677E416-34DB-423A-8D1F-5FA92C3D8293}"/>
    <hyperlink ref="J17" r:id="rId15" xr:uid="{8CC80504-FC48-4E53-B683-285C0EE88F7C}"/>
    <hyperlink ref="J18" r:id="rId16" xr:uid="{27DC517B-8963-4291-9FBA-6FFACB614A14}"/>
    <hyperlink ref="J19" r:id="rId17" xr:uid="{F1B561A5-D222-418B-A33C-6DE3587342C8}"/>
    <hyperlink ref="J20" r:id="rId18" xr:uid="{0AEAFED7-F733-41C6-91B7-111EF32905AB}"/>
    <hyperlink ref="J21" r:id="rId19" xr:uid="{AF2C5A67-897B-4C90-B0D7-69229A39648C}"/>
    <hyperlink ref="J22" r:id="rId20" xr:uid="{31778837-0E7D-41A2-9F8F-A67C67021D59}"/>
    <hyperlink ref="J23" r:id="rId21" xr:uid="{F3C5AA66-AF3A-42D1-A198-66FD9F8D518B}"/>
    <hyperlink ref="J24" r:id="rId22" xr:uid="{150B076F-E20D-42B2-9058-A6E1B5694B2F}"/>
    <hyperlink ref="J25" r:id="rId23" xr:uid="{423440B5-AAF1-4EB2-8052-B9CD19404EB6}"/>
    <hyperlink ref="J26" r:id="rId24" xr:uid="{92BE51FF-68AE-44B1-98AC-3956CD4FE3AE}"/>
    <hyperlink ref="J27" r:id="rId25" xr:uid="{7A014E1E-087D-4001-8E95-BC19DE033BFD}"/>
    <hyperlink ref="J28" r:id="rId26" xr:uid="{46CEB7F1-E4AB-488D-8659-EA0CE9FC937E}"/>
    <hyperlink ref="J29" r:id="rId27" xr:uid="{CDC9A2BB-9D8D-4F2C-BD29-E859D8707051}"/>
    <hyperlink ref="J30" r:id="rId28" xr:uid="{0320E16B-B3D2-4ED9-BF6A-D8FC9E3A3FEC}"/>
    <hyperlink ref="J31" r:id="rId29" xr:uid="{04EF5E2B-7536-4E03-A04F-6B03BCFB2B98}"/>
    <hyperlink ref="J32" r:id="rId30" xr:uid="{621631A3-0F1D-4CE6-879F-32E97C0C2EA8}"/>
    <hyperlink ref="J33" r:id="rId31" xr:uid="{99E47F18-9058-4559-B5FA-36EC4128CF80}"/>
    <hyperlink ref="J34" r:id="rId32" xr:uid="{31AF089E-ECB5-4239-ACC5-D7134A9532E7}"/>
    <hyperlink ref="J35" r:id="rId33" xr:uid="{D3FC33B4-A25B-4C12-A6D0-63ABF2EF9259}"/>
    <hyperlink ref="J36" r:id="rId34" xr:uid="{AB8F6979-2877-4693-B792-E00DA001AC0C}"/>
    <hyperlink ref="J37" r:id="rId35" xr:uid="{D3730DA6-C44F-4057-AE09-5822EB5A7F86}"/>
    <hyperlink ref="J38" r:id="rId36" xr:uid="{F3C4AB02-6162-4D6D-B55A-E6D61ED77AB8}"/>
    <hyperlink ref="J39" r:id="rId37" xr:uid="{89300AE3-D386-43AA-AB94-2B58037BAA93}"/>
    <hyperlink ref="J40" r:id="rId38" xr:uid="{908390D0-861D-4C21-BE95-5FDBD51D13BA}"/>
    <hyperlink ref="J41" r:id="rId39" xr:uid="{B37DDF83-5420-4422-8120-31C9C05223E2}"/>
    <hyperlink ref="J42" r:id="rId40" xr:uid="{176A35A6-5AFD-4BCA-BBF8-ABF5C9A5EC57}"/>
    <hyperlink ref="J43" r:id="rId41" xr:uid="{C1F324B1-44DF-4AA8-8108-D594F36B66F2}"/>
    <hyperlink ref="J44" r:id="rId42" xr:uid="{9E5AA1C8-6FD0-433E-93E9-A10EE9C2BFF2}"/>
    <hyperlink ref="J45" r:id="rId43" xr:uid="{6E556A14-5130-4FDB-9F58-DA53BC87FC0E}"/>
    <hyperlink ref="J46" r:id="rId44" xr:uid="{5D04EC1F-FBCF-4893-9D84-ED89AC0607EA}"/>
    <hyperlink ref="J47" r:id="rId45" xr:uid="{4D59C01E-B597-4656-A595-80076ADB5D2D}"/>
    <hyperlink ref="J48" r:id="rId46" xr:uid="{C4D8D42C-8A91-40CC-9E43-F50DC422B5DD}"/>
    <hyperlink ref="J49" r:id="rId47" xr:uid="{AF4734AA-9B8A-40D5-B298-DD092B7E1804}"/>
    <hyperlink ref="J50" r:id="rId48" xr:uid="{16C93591-7283-4A5D-ABDA-4CDC1CFC5923}"/>
    <hyperlink ref="J51" r:id="rId49" xr:uid="{F9A00413-77CC-4634-A483-879E7541B563}"/>
    <hyperlink ref="J52" r:id="rId50" xr:uid="{5B80E0CF-7DA0-43C4-8F04-B9293980E4D9}"/>
    <hyperlink ref="J53" r:id="rId51" xr:uid="{4A4ECC89-294F-44D6-A5A6-14E796041268}"/>
    <hyperlink ref="J54" r:id="rId52" xr:uid="{4BD32EDD-3B34-4F43-8B22-9BA0CFD96CB9}"/>
    <hyperlink ref="J55" r:id="rId53" xr:uid="{6FBB0371-2C74-4E4C-BDFF-E86F9FB06DE7}"/>
    <hyperlink ref="J56" r:id="rId54" xr:uid="{01C4E7D0-DF20-4D95-A2D4-D9F2013B30D1}"/>
    <hyperlink ref="J57" r:id="rId55" xr:uid="{567AD78B-F84D-4DF1-B7DE-59BC2B90ACE4}"/>
    <hyperlink ref="J58" r:id="rId56" xr:uid="{D99D49F9-0377-40A9-9E98-5AFC2441C643}"/>
    <hyperlink ref="J59" r:id="rId57" xr:uid="{C7273D4A-C474-47A4-A393-31E49F5FDBE2}"/>
    <hyperlink ref="J60" r:id="rId58" xr:uid="{8F8BDD1C-E4E3-4DAA-8897-5E653D262BF5}"/>
    <hyperlink ref="J61" r:id="rId59" xr:uid="{773EA42D-FB37-4995-930F-29456449B1E3}"/>
    <hyperlink ref="J62" r:id="rId60" xr:uid="{E8AA8C4B-EBC2-4EDA-9763-5E2B7560E375}"/>
    <hyperlink ref="J63" r:id="rId61" xr:uid="{9F03B641-447A-4EA6-AB86-811830C2F1DF}"/>
    <hyperlink ref="J64" r:id="rId62" xr:uid="{A7697BAE-F4A8-4B29-9AE6-680F50231FC6}"/>
    <hyperlink ref="J65" r:id="rId63" xr:uid="{DB951C56-614A-4D5E-B7DB-A35664596F66}"/>
    <hyperlink ref="J66" r:id="rId64" xr:uid="{95118C90-8926-460C-A9C1-1A5AE2BFC405}"/>
    <hyperlink ref="J67" r:id="rId65" xr:uid="{462F445D-C120-4146-BFA1-68D208DF6CB8}"/>
    <hyperlink ref="J68" r:id="rId66" xr:uid="{D647324D-1A96-4B8C-B32C-5F9DEF0841BA}"/>
    <hyperlink ref="J69" r:id="rId67" xr:uid="{3B60E120-0073-4B5B-A947-F81016932FA7}"/>
    <hyperlink ref="J70" r:id="rId68" xr:uid="{3A4AA5E4-0EC3-4534-94A9-4CB4CEA8A27C}"/>
    <hyperlink ref="J71" r:id="rId69" xr:uid="{0D85CEB4-B79A-433B-8135-D9EF8676CECF}"/>
    <hyperlink ref="J72" r:id="rId70" xr:uid="{FAD02C5E-D9BC-41B1-8E1A-BAE6B21D18E7}"/>
    <hyperlink ref="J73" r:id="rId71" xr:uid="{38F610FC-BDB5-4E48-9FD5-C76998B47229}"/>
    <hyperlink ref="J74" r:id="rId72" xr:uid="{970DFC11-DC0D-4652-975F-6736610D6829}"/>
    <hyperlink ref="J75" r:id="rId73" xr:uid="{D6F9677D-23D3-4F78-92EF-FD854D21E004}"/>
    <hyperlink ref="J76" r:id="rId74" xr:uid="{98CDBF58-2347-437F-9093-900596A23245}"/>
    <hyperlink ref="J77" r:id="rId75" xr:uid="{F8DAA29D-72C2-41A6-B8F9-3832FBC475AF}"/>
    <hyperlink ref="J78" r:id="rId76" xr:uid="{B8A1920B-05F1-4725-925F-3A4699382B15}"/>
    <hyperlink ref="J79" r:id="rId77" xr:uid="{C0789186-FFF8-4131-B81D-020698C42B96}"/>
    <hyperlink ref="J80" r:id="rId78" xr:uid="{BD8F3DA1-A6A4-4AD1-8ABA-3372BC31DE16}"/>
    <hyperlink ref="J81" r:id="rId79" xr:uid="{89CA78AF-C8E7-43CE-B50C-5162258648A3}"/>
    <hyperlink ref="J82" r:id="rId80" xr:uid="{AE05118B-E5D9-4ABD-AB2A-8E072A91D0AE}"/>
    <hyperlink ref="J83" r:id="rId81" xr:uid="{34DA7F50-9E5A-4C20-B247-47000CA1DB66}"/>
    <hyperlink ref="J84" r:id="rId82" xr:uid="{DC538CB6-34B4-40EA-AAB2-5BE8E5D09D9E}"/>
    <hyperlink ref="J85" r:id="rId83" xr:uid="{B2B0EA28-43B3-4F4B-B98B-2C579FEDB424}"/>
    <hyperlink ref="J86" r:id="rId84" xr:uid="{6E0F776B-8983-48C6-AB31-319842934788}"/>
    <hyperlink ref="J87" r:id="rId85" xr:uid="{229DD2E6-ED1C-4BBF-981A-DC1A94839B40}"/>
    <hyperlink ref="J88" r:id="rId86" xr:uid="{6BC9B251-1004-427C-BD20-84FE2F7A7992}"/>
    <hyperlink ref="J89" r:id="rId87" xr:uid="{DB3F9DEC-7287-46C3-82B6-568FBD806898}"/>
    <hyperlink ref="J90" r:id="rId88" xr:uid="{D7F4DD51-8BA4-4284-B382-2F2477C456C7}"/>
    <hyperlink ref="J91" r:id="rId89" xr:uid="{EFEFC06A-D7AC-4EB7-9E1C-28327CE5242D}"/>
    <hyperlink ref="J92" r:id="rId90" xr:uid="{06D95E98-11E3-42DF-90B5-8AACFB80FE72}"/>
    <hyperlink ref="J93" r:id="rId91" xr:uid="{908947CB-B01A-4CBD-B081-AB5E0B28E484}"/>
    <hyperlink ref="J94" r:id="rId92" xr:uid="{C7217625-E34F-4D19-886A-E831276605C7}"/>
    <hyperlink ref="J95" r:id="rId93" xr:uid="{6A8103F4-D1B7-473F-812C-0B6FC4D1D72A}"/>
    <hyperlink ref="J96" r:id="rId94" xr:uid="{8B1FED94-8914-4957-976C-DEB7F21B75C8}"/>
    <hyperlink ref="J97" r:id="rId95" xr:uid="{BEF764F5-19C0-43ED-8EC9-0F9FC3F5B48B}"/>
    <hyperlink ref="J98" r:id="rId96" xr:uid="{FCDE8876-7330-4AE0-86C4-7595D5273951}"/>
    <hyperlink ref="J99" r:id="rId97" xr:uid="{6F950F52-91FD-407E-B1CD-8E3D9F228DDC}"/>
    <hyperlink ref="J100" r:id="rId98" xr:uid="{A3ACCAB6-AFC2-4D3C-9FC6-AF97EB7551C9}"/>
    <hyperlink ref="J101" r:id="rId99" xr:uid="{5FEBB386-7B7D-4C3C-B915-F637EF74AC9E}"/>
    <hyperlink ref="J102" r:id="rId100" xr:uid="{CB804CE9-7CDB-4354-9C0E-B922CA3F45D5}"/>
    <hyperlink ref="J103" r:id="rId101" xr:uid="{A467DC8B-E57B-4C85-9605-C043C963B1F0}"/>
    <hyperlink ref="J104" r:id="rId102" xr:uid="{D3E13A92-0C45-4E77-A726-C29BE755CBFB}"/>
    <hyperlink ref="J105" r:id="rId103" xr:uid="{DD6B921D-F10D-486C-ADC8-F6E9534F7B49}"/>
    <hyperlink ref="J106" r:id="rId104" xr:uid="{D5B16DEE-E096-49BD-88B5-6616ACF4ED03}"/>
    <hyperlink ref="J107" r:id="rId105" xr:uid="{DE3E14B1-059D-4AEC-9324-B489579D5A44}"/>
    <hyperlink ref="J108" r:id="rId106" xr:uid="{EFC6B2A5-3389-42C0-8954-553EF39814AC}"/>
    <hyperlink ref="J109" r:id="rId107" xr:uid="{C6E0DA03-10E2-49DE-861C-DADFAF9632A3}"/>
    <hyperlink ref="J110" r:id="rId108" xr:uid="{35AAAD54-AFB2-4F4F-BE4D-8EB193D337B7}"/>
    <hyperlink ref="J111" r:id="rId109" xr:uid="{6348D48A-E0E0-47E6-994F-35A8FE85822E}"/>
    <hyperlink ref="J112" r:id="rId110" xr:uid="{803536F2-CE42-46CB-AE3F-F4D63D5FD914}"/>
    <hyperlink ref="J113" r:id="rId111" xr:uid="{C63414B4-77D8-4F2B-B169-F0ABA43C6B70}"/>
    <hyperlink ref="J114" r:id="rId112" xr:uid="{35B40EF0-3054-4569-9540-8D79B2285837}"/>
    <hyperlink ref="J115" r:id="rId113" xr:uid="{3B8815FE-E78C-479A-82A8-E915400716E9}"/>
    <hyperlink ref="J116" r:id="rId114" xr:uid="{E44BD2E9-D74E-4B30-9EC3-62CE0AC7CD40}"/>
    <hyperlink ref="J117" r:id="rId115" xr:uid="{1E16C7AD-D39E-4E41-A374-A5E9321557A7}"/>
    <hyperlink ref="J118" r:id="rId116" xr:uid="{58BAEF90-3A51-4211-9142-B82E28B985DC}"/>
    <hyperlink ref="J119" r:id="rId117" xr:uid="{9AC14B05-951F-4DC1-9AA9-0AD119D7DFFC}"/>
    <hyperlink ref="J120" r:id="rId118" xr:uid="{A5DEBBDA-1C10-427D-A311-9AB4128616C2}"/>
    <hyperlink ref="J121" r:id="rId119" xr:uid="{50589832-359D-4777-855E-8FB60C978BF5}"/>
    <hyperlink ref="J122" r:id="rId120" xr:uid="{CCCEBF5E-9003-47F7-81B0-30B10FD5AA06}"/>
    <hyperlink ref="J123" r:id="rId121" xr:uid="{13BE944F-ED6E-4BE2-B413-AC1D258057E2}"/>
    <hyperlink ref="J124" r:id="rId122" xr:uid="{17000C27-2B8C-4FA9-907D-0F13802F83A1}"/>
    <hyperlink ref="J125" r:id="rId123" xr:uid="{A5FBE979-29A8-484E-9BAD-F181D0F7958B}"/>
    <hyperlink ref="J126" r:id="rId124" xr:uid="{E09BB01C-3431-4672-942D-DD38554C18C9}"/>
    <hyperlink ref="J127" r:id="rId125" xr:uid="{DE0033B7-1FB4-4031-B8BF-37B05383C041}"/>
    <hyperlink ref="J128" r:id="rId126" xr:uid="{EA77C1DD-77D8-4C0E-8B30-8715A949A417}"/>
    <hyperlink ref="J129" r:id="rId127" xr:uid="{C1175107-D583-47C9-8B42-1525D7579D60}"/>
    <hyperlink ref="J130" r:id="rId128" xr:uid="{406FA090-DEC7-4F28-A90B-6A93A9FD1BD3}"/>
    <hyperlink ref="J131" r:id="rId129" xr:uid="{257A668D-37CD-40F4-A9F2-DAA18FFCA90A}"/>
    <hyperlink ref="J132" r:id="rId130" xr:uid="{8A8E19F5-B543-4436-A030-0C970F1DCE8F}"/>
    <hyperlink ref="J133" r:id="rId131" xr:uid="{34C9616E-978E-4738-8FCC-AB37DBC10B7E}"/>
    <hyperlink ref="J134" r:id="rId132" xr:uid="{14B348F1-7E3B-42FF-8629-084EDEAA66FA}"/>
    <hyperlink ref="J135" r:id="rId133" xr:uid="{69909F65-DDC2-4695-92A4-BEAB98DBD9CC}"/>
    <hyperlink ref="J136" r:id="rId134" xr:uid="{96C98CAA-5F01-4C26-91F0-96346A3F9957}"/>
    <hyperlink ref="J137" r:id="rId135" xr:uid="{D3214081-F84B-48D5-B183-CF8FD911D12E}"/>
    <hyperlink ref="J138" r:id="rId136" xr:uid="{D865A27B-C5A0-4731-B7C7-080AD59F3861}"/>
    <hyperlink ref="J139" r:id="rId137" xr:uid="{6F786B53-19D9-4D6A-A604-DF2766EF2897}"/>
    <hyperlink ref="J140" r:id="rId138" xr:uid="{4C817AE1-CC04-432C-BF13-F33BE0C06207}"/>
    <hyperlink ref="J141" r:id="rId139" xr:uid="{20050DC8-628B-44F4-A3E2-FFB94862876A}"/>
    <hyperlink ref="J142" r:id="rId140" xr:uid="{4394FFF6-9BB9-4FC8-AD0B-772DDE6F58EC}"/>
    <hyperlink ref="J143" r:id="rId141" xr:uid="{B56B73FC-EFA7-447F-B159-9106600C7856}"/>
    <hyperlink ref="J144" r:id="rId142" xr:uid="{EE5B2FD6-BEF6-4B82-A20E-DCD677034DCC}"/>
    <hyperlink ref="J145" r:id="rId143" xr:uid="{EF36D04B-B14C-4272-987B-717F73C857F5}"/>
    <hyperlink ref="J146" r:id="rId144" xr:uid="{DF21C1B2-FE17-485C-A0AD-CF0ED37A08C4}"/>
    <hyperlink ref="J147" r:id="rId145" xr:uid="{5BDF335C-2CB2-4380-B304-52518F724A98}"/>
    <hyperlink ref="J148" r:id="rId146" xr:uid="{E8AB6B8C-71CA-429A-AEA4-1F6F480C5988}"/>
    <hyperlink ref="J149" r:id="rId147" xr:uid="{E6F8C5C5-6A2D-4FFC-884F-4F5830E72D8D}"/>
    <hyperlink ref="J150" r:id="rId148" xr:uid="{075C9FB9-DFB0-4472-BE0B-B6B2A7049B39}"/>
    <hyperlink ref="J151" r:id="rId149" xr:uid="{B5C553C1-2209-492A-B05B-B9FC3354AEC1}"/>
    <hyperlink ref="J152" r:id="rId150" xr:uid="{999A5D3E-92AC-4108-9345-80EB8BFEDD09}"/>
    <hyperlink ref="J153" r:id="rId151" xr:uid="{8E8A797C-9372-4BFA-AE4B-39D92B2A8296}"/>
    <hyperlink ref="J154" r:id="rId152" xr:uid="{E944A3CE-E5F1-4DEA-977B-099D7A1CB59D}"/>
    <hyperlink ref="J155" r:id="rId153" xr:uid="{E57B6187-7C5D-4FBA-8C91-2C5F68904FEA}"/>
    <hyperlink ref="J156" r:id="rId154" xr:uid="{9E999A53-04F8-48D8-8C74-F5859860F86F}"/>
    <hyperlink ref="J157" r:id="rId155" xr:uid="{985FE599-ED04-444E-A373-8A6FA0CEB535}"/>
    <hyperlink ref="J158" r:id="rId156" xr:uid="{F5A23B33-8B60-493D-9C61-E843713E4F1A}"/>
    <hyperlink ref="J159" r:id="rId157" xr:uid="{D30B7EC2-D482-4A36-AA07-6BCE6912FBA0}"/>
    <hyperlink ref="J160" r:id="rId158" xr:uid="{41D096DA-36BA-439C-8B4D-C17A544210CC}"/>
    <hyperlink ref="J161" r:id="rId159" xr:uid="{077C2D3D-D460-48DA-BFBF-AAFF9BFB4647}"/>
    <hyperlink ref="J162" r:id="rId160" xr:uid="{512F9CBE-2609-4937-8688-6074DDA38FF5}"/>
    <hyperlink ref="J163" r:id="rId161" xr:uid="{D2551793-EFAC-4509-ABC2-3DE09432DE2B}"/>
    <hyperlink ref="J164" r:id="rId162" xr:uid="{120B2E9F-2C68-4E12-98EA-31B49339AAA7}"/>
    <hyperlink ref="J165" r:id="rId163" xr:uid="{29AE86F6-561E-4DA2-8081-695584C7FAE9}"/>
    <hyperlink ref="J166" r:id="rId164" xr:uid="{7777FBF5-987C-40D9-A0C7-EFE3F96940F5}"/>
    <hyperlink ref="J167" r:id="rId165" xr:uid="{EFB7A29B-163E-4208-88E4-9D28DB8685AA}"/>
    <hyperlink ref="J168" r:id="rId166" xr:uid="{03CCB292-0F3A-40AA-BAEB-F121A0ECACCB}"/>
    <hyperlink ref="J169" r:id="rId167" xr:uid="{44A989F0-A55A-4896-8074-597669BFFB60}"/>
    <hyperlink ref="J170" r:id="rId168" xr:uid="{D93EE9F1-A03C-4E0C-918E-E2E0637E03E5}"/>
    <hyperlink ref="J171" r:id="rId169" xr:uid="{CF77E7B8-F2DC-450E-A6EA-6071466EA7D2}"/>
    <hyperlink ref="J172" r:id="rId170" xr:uid="{6D119576-BA5E-4A2F-9554-922C9166EE89}"/>
    <hyperlink ref="J173" r:id="rId171" xr:uid="{57BB2560-E2BA-4BDE-A83F-3511A9E4C0F4}"/>
    <hyperlink ref="J174" r:id="rId172" xr:uid="{DF095476-C0A1-43D3-8F89-E6F5A130BC75}"/>
    <hyperlink ref="J175" r:id="rId173" xr:uid="{EC1592AE-A730-4E0E-A5BD-7C44ABA4495E}"/>
    <hyperlink ref="J176" r:id="rId174" xr:uid="{84F8E841-F95A-4696-860D-FA16ED7ABB64}"/>
    <hyperlink ref="J177" r:id="rId175" xr:uid="{7D06673A-9887-423D-A970-8D023C6C9EA6}"/>
    <hyperlink ref="J178" r:id="rId176" xr:uid="{40D5D0D0-97D8-497A-8B52-D7992B57B663}"/>
    <hyperlink ref="J179" r:id="rId177" xr:uid="{75F3699B-DB96-4737-AD5B-582C14205E48}"/>
    <hyperlink ref="J180" r:id="rId178" xr:uid="{CCF9340C-06A1-4C81-BF34-99B83DB75627}"/>
    <hyperlink ref="J181" r:id="rId179" xr:uid="{0348DF43-A99C-4132-9EB4-F0D5E60EE417}"/>
    <hyperlink ref="J182" r:id="rId180" xr:uid="{9FA5B3D8-9933-4866-939D-CDD31D558C9A}"/>
    <hyperlink ref="J183" r:id="rId181" xr:uid="{34A78113-32C2-4BA2-84C0-9B5B97B745F5}"/>
    <hyperlink ref="J184" r:id="rId182" xr:uid="{12F78BBB-DCE7-4785-96E3-6B69B8E82C95}"/>
    <hyperlink ref="J185" r:id="rId183" xr:uid="{E6B112E4-AF76-479B-91D7-DD1C77FFFDB0}"/>
    <hyperlink ref="J186" r:id="rId184" xr:uid="{D7688D2F-86CC-46C5-BBB0-A56231CBD6C6}"/>
    <hyperlink ref="J187" r:id="rId185" xr:uid="{B1B7E7B0-0160-47AC-A469-2FDDA5E77635}"/>
    <hyperlink ref="J188" r:id="rId186" xr:uid="{36341FD5-3B82-455F-ADA7-AA2C6F1CDBC3}"/>
    <hyperlink ref="J189" r:id="rId187" xr:uid="{4C402C6E-B00C-460C-AF67-C6AD0B5A96C3}"/>
    <hyperlink ref="J190" r:id="rId188" xr:uid="{A2B7CF44-0A3A-4AD5-8476-4E4866FE9927}"/>
    <hyperlink ref="J191" r:id="rId189" xr:uid="{D2102AB0-84BA-4DB3-81B2-CABF48B091FF}"/>
    <hyperlink ref="J192" r:id="rId190" xr:uid="{D9528BA1-D9B2-4AE8-ABC5-E246D7002C69}"/>
    <hyperlink ref="J193" r:id="rId191" xr:uid="{246963DA-14A2-46C4-B137-7E96B39B3A42}"/>
    <hyperlink ref="J194" r:id="rId192" xr:uid="{699ECD39-A240-4858-AF91-9F394D46CA59}"/>
    <hyperlink ref="J195" r:id="rId193" xr:uid="{6CF0722A-DE30-4C31-9B1C-B47A6072FE74}"/>
    <hyperlink ref="J196" r:id="rId194" xr:uid="{1C503130-D1C6-4DB0-AA0C-58BC801FC260}"/>
    <hyperlink ref="J197" r:id="rId195" xr:uid="{D79F1FDD-9BE5-469C-A58D-5C4CA7BE6788}"/>
    <hyperlink ref="J198" r:id="rId196" xr:uid="{093C0742-AC21-4110-970D-EA34398EBB74}"/>
    <hyperlink ref="J199" r:id="rId197" xr:uid="{F0553D89-0148-4580-906D-F5083DBE75C9}"/>
    <hyperlink ref="J200" r:id="rId198" xr:uid="{6ADCDDDA-D8AF-4E7A-9A6B-0A54522D3AF9}"/>
    <hyperlink ref="J201" r:id="rId199" xr:uid="{65DF3F48-AE55-41A4-9792-A4F482EB638D}"/>
    <hyperlink ref="J202" r:id="rId200" xr:uid="{7B2CAB1A-7504-4458-B8A3-A53F316CE152}"/>
    <hyperlink ref="J203" r:id="rId201" xr:uid="{0BF289F5-CE3A-4BE7-A961-C4CE97E9D829}"/>
    <hyperlink ref="J204" r:id="rId202" xr:uid="{600F64DA-34EF-4C12-8D88-0A05DD7B0109}"/>
    <hyperlink ref="J205" r:id="rId203" xr:uid="{0A27075E-C2A2-4A94-928A-8306A418089D}"/>
    <hyperlink ref="J206" r:id="rId204" xr:uid="{4207D7A5-F23F-48FB-AB11-D17A6D7128A6}"/>
    <hyperlink ref="J207" r:id="rId205" xr:uid="{9706EA59-72FD-4992-8AAD-58E742E98306}"/>
    <hyperlink ref="J208" r:id="rId206" xr:uid="{95B747E8-CF0B-4DCE-AC0F-DCC1437F9D66}"/>
    <hyperlink ref="J209" r:id="rId207" xr:uid="{A93FD154-FAA6-49E2-ABCA-72B606D30B04}"/>
    <hyperlink ref="J210" r:id="rId208" xr:uid="{BE411DA6-9DEC-42B4-9C80-77F0AE40B17B}"/>
    <hyperlink ref="J211" r:id="rId209" xr:uid="{3D88EE07-E538-431F-B767-9B6ABFECE253}"/>
    <hyperlink ref="J212" r:id="rId210" xr:uid="{A95D6453-058C-4DFF-926A-03A11F344265}"/>
    <hyperlink ref="J213" r:id="rId211" xr:uid="{BDBD59F5-4237-4758-BAA4-C9DD8F37CB26}"/>
    <hyperlink ref="J214" r:id="rId212" xr:uid="{7C3BB281-2FCB-4C8B-9E9B-AE5050E38012}"/>
    <hyperlink ref="J215" r:id="rId213" xr:uid="{ABECFD35-4AC4-4BB8-986F-2407972F9954}"/>
    <hyperlink ref="J216" r:id="rId214" xr:uid="{851577EF-AF74-47DB-9B18-C11220D223B8}"/>
    <hyperlink ref="J217" r:id="rId215" xr:uid="{38B97B2B-5E96-4723-8798-B3BBEC62C526}"/>
    <hyperlink ref="J218" r:id="rId216" xr:uid="{EBF986C5-C633-42FF-8376-222153F785F0}"/>
    <hyperlink ref="J219" r:id="rId217" xr:uid="{3D00E51E-D618-4BAE-A25C-03CC6315BDFB}"/>
    <hyperlink ref="J220" r:id="rId218" xr:uid="{0DE1D6E1-FC6B-4B7C-946A-EE98E1120D96}"/>
    <hyperlink ref="J221" r:id="rId219" xr:uid="{9D6D5DC9-55C8-45C3-A25A-D24FC45E7079}"/>
    <hyperlink ref="J222" r:id="rId220" xr:uid="{D2CDA6DA-F7D8-476D-B494-C9B66B4D3A7D}"/>
    <hyperlink ref="J223" r:id="rId221" xr:uid="{1F8ECDF3-06C9-4A01-98C3-0AC40FA6C914}"/>
    <hyperlink ref="J224" r:id="rId222" xr:uid="{8AA97557-8CFC-4E66-86C6-007BD4DB3DA3}"/>
    <hyperlink ref="J225" r:id="rId223" xr:uid="{0B487AD9-8DB7-4A57-B424-E6FAC970A069}"/>
    <hyperlink ref="J226" r:id="rId224" xr:uid="{D9F7FA13-6B35-42CD-AFC8-7E6BA3A83252}"/>
    <hyperlink ref="J227" r:id="rId225" xr:uid="{840B62A0-78CE-4CEC-9F1F-D5188366D5FC}"/>
    <hyperlink ref="J228" r:id="rId226" xr:uid="{41F596D1-36CC-4003-814E-0EC716AC4FCA}"/>
    <hyperlink ref="J229" r:id="rId227" xr:uid="{7767FA34-51C3-4C33-9442-B15178D37F8A}"/>
    <hyperlink ref="J230" r:id="rId228" xr:uid="{49DFBB29-3C14-410D-9996-4E0ED587D1B2}"/>
    <hyperlink ref="J231" r:id="rId229" xr:uid="{8F6DB6D4-E059-41AA-A5A2-778ABB267BDC}"/>
    <hyperlink ref="J232" r:id="rId230" xr:uid="{6FDD608A-B869-42AD-A09D-3FCE1222121E}"/>
    <hyperlink ref="J233" r:id="rId231" xr:uid="{DEDB08E0-7C38-496D-9A4B-5A95056C44FB}"/>
    <hyperlink ref="J234" r:id="rId232" xr:uid="{C396FC33-6ED8-4B71-BB38-C0D75023F8AA}"/>
    <hyperlink ref="J235" r:id="rId233" xr:uid="{D545334E-967B-45C2-B957-A8047EFB37E3}"/>
    <hyperlink ref="J236" r:id="rId234" xr:uid="{06EAE8A7-CE45-4AF8-BC75-4F8A3271F7D3}"/>
    <hyperlink ref="J237" r:id="rId235" xr:uid="{9A91907A-B501-4A3A-94C9-614685450506}"/>
    <hyperlink ref="J238" r:id="rId236" xr:uid="{DBDF7198-580B-4D8F-AC8F-8223EB296BC7}"/>
    <hyperlink ref="J239" r:id="rId237" xr:uid="{FB74DB0B-0C35-4583-BAA1-40526002CE85}"/>
    <hyperlink ref="J240" r:id="rId238" xr:uid="{44E141AA-D6A4-4B5B-AF0C-E9A109AA5304}"/>
    <hyperlink ref="J241" r:id="rId239" xr:uid="{81239E2E-9522-4D3B-9D5F-E53AD4B4BB80}"/>
    <hyperlink ref="J242" r:id="rId240" xr:uid="{955E3411-A4FA-45C6-99C8-777031C23E5D}"/>
    <hyperlink ref="J243" r:id="rId241" xr:uid="{82E3302C-2CAF-4F92-B369-BF818769A411}"/>
    <hyperlink ref="J244" r:id="rId242" xr:uid="{DAB523A9-5E66-4A14-B588-D4763FF22630}"/>
    <hyperlink ref="J245" r:id="rId243" xr:uid="{E8A3BFB6-2F8F-4CB2-9717-D0939B92BFBE}"/>
    <hyperlink ref="J246" r:id="rId244" xr:uid="{AA5FE780-2DBD-4841-B547-8CA3F1E98E0B}"/>
    <hyperlink ref="J247" r:id="rId245" xr:uid="{A846DFEB-7B01-4482-9B98-84772CB085C4}"/>
    <hyperlink ref="J248" r:id="rId246" xr:uid="{E404CBFB-5D98-4882-A0ED-555176A840F4}"/>
    <hyperlink ref="J249" r:id="rId247" xr:uid="{0F4D8D0A-7BD1-444F-9665-F85DD3F7FF74}"/>
    <hyperlink ref="J250" r:id="rId248" xr:uid="{71F8177F-845C-485B-A65D-B9C01B62CF98}"/>
    <hyperlink ref="J251" r:id="rId249" xr:uid="{E307A7C8-3605-408C-B4A4-500BE1233CEF}"/>
    <hyperlink ref="J252" r:id="rId250" xr:uid="{8FD531FC-9D3C-4DE6-A2E1-72B360F5B57F}"/>
    <hyperlink ref="J253" r:id="rId251" xr:uid="{2A24CD40-7E69-4905-8E5F-10B3FB4DE57A}"/>
    <hyperlink ref="J254" r:id="rId252" xr:uid="{4278B97E-05AA-410A-8D27-4A175B7BD21E}"/>
    <hyperlink ref="J255" r:id="rId253" xr:uid="{9CA2DB1E-1CA9-4014-93B3-85622B6E0E9B}"/>
    <hyperlink ref="J256" r:id="rId254" xr:uid="{443873E5-E99D-47B4-BEC9-8F6360FBFB92}"/>
    <hyperlink ref="J257" r:id="rId255" xr:uid="{73F89B3D-96B2-401F-A72B-A30695BB2911}"/>
    <hyperlink ref="J258" r:id="rId256" xr:uid="{53269A85-A481-4334-AF45-8B16DDDFA84E}"/>
    <hyperlink ref="J259" r:id="rId257" xr:uid="{01118120-B3CB-4B55-95D3-9C7758A7B9E8}"/>
    <hyperlink ref="J260" r:id="rId258" xr:uid="{B697E5D0-9C8C-4321-AD39-B61D05440435}"/>
    <hyperlink ref="J261" r:id="rId259" xr:uid="{F6C9A52E-BA30-4B89-B986-D4871C6A68B5}"/>
    <hyperlink ref="J262" r:id="rId260" xr:uid="{441E4905-A4AA-4126-B8C4-1B20DCA62D96}"/>
    <hyperlink ref="J263" r:id="rId261" xr:uid="{42BAAEA5-BB09-4F63-886D-6BCC2829F41F}"/>
    <hyperlink ref="J264" r:id="rId262" xr:uid="{61AF016F-6F9D-462E-BC45-5F155C90FF21}"/>
    <hyperlink ref="J265" r:id="rId263" xr:uid="{A8C1E555-F368-4FA5-A20D-D94DF94EFA1E}"/>
    <hyperlink ref="J266" r:id="rId264" xr:uid="{76B6A5A6-EE9A-48D0-8D92-F34D2F18AC92}"/>
    <hyperlink ref="J267" r:id="rId265" xr:uid="{E7AF2CA2-5AA3-4003-A621-F792E5C078C5}"/>
    <hyperlink ref="J268" r:id="rId266" xr:uid="{4FDE51F3-5DF2-45F5-8945-7DDF4299DE38}"/>
    <hyperlink ref="J269" r:id="rId267" xr:uid="{B44B727A-7B5E-445D-ABF1-20F3AFE3208E}"/>
    <hyperlink ref="J270" r:id="rId268" xr:uid="{411C0208-32EC-4B77-8156-6DAB3B1CE9BF}"/>
    <hyperlink ref="J271" r:id="rId269" xr:uid="{594B7B85-90BD-42E7-ACDA-A35AD5DBAD99}"/>
    <hyperlink ref="J272" r:id="rId270" xr:uid="{0858734A-F3E2-4D24-A898-3E6DD1C8BB89}"/>
    <hyperlink ref="J273" r:id="rId271" xr:uid="{6BEF5C95-274B-4E36-9865-C5C07BF36998}"/>
    <hyperlink ref="J274" r:id="rId272" xr:uid="{9F6DC48C-F57F-4CCB-8557-D22C722552C2}"/>
    <hyperlink ref="J275" r:id="rId273" xr:uid="{0EF308EC-96E8-4ADB-9D65-22808FB2BE91}"/>
    <hyperlink ref="J276" r:id="rId274" xr:uid="{BF9C3059-E3BD-42C3-877B-9C664448186F}"/>
    <hyperlink ref="J277" r:id="rId275" xr:uid="{A47C959C-D70F-4D49-9BA6-B1FC5C7BCFE5}"/>
    <hyperlink ref="J278" r:id="rId276" xr:uid="{C57D3E88-A68E-4BC9-8AE8-E4E13015520A}"/>
    <hyperlink ref="J279" r:id="rId277" xr:uid="{B71A1C59-A12D-452D-9526-0F7B8E0933E4}"/>
    <hyperlink ref="J280" r:id="rId278" xr:uid="{3EB1CA52-3AC3-4429-822F-72469190B7CD}"/>
    <hyperlink ref="J281" r:id="rId279" xr:uid="{E8961FED-E43D-4BB3-8813-1DBE31EAB203}"/>
    <hyperlink ref="J282" r:id="rId280" xr:uid="{7110495E-1787-4A6A-87A5-684C341AE18F}"/>
    <hyperlink ref="J283" r:id="rId281" xr:uid="{8A80FADC-E280-47C6-8A67-A169DF1B6DC4}"/>
    <hyperlink ref="J284" r:id="rId282" xr:uid="{8D1557CC-17A3-4665-AF59-86911319AF34}"/>
    <hyperlink ref="J285" r:id="rId283" xr:uid="{C719F37B-C2B5-4112-AD54-BCBDCF77CB82}"/>
    <hyperlink ref="J286" r:id="rId284" xr:uid="{6E65C2F2-EADB-4E4E-B494-CA30735A9CCD}"/>
    <hyperlink ref="J287" r:id="rId285" xr:uid="{380E2B29-DF8C-4A3D-9EE1-2F1170EA07C5}"/>
    <hyperlink ref="J288" r:id="rId286" xr:uid="{B7FCA0FA-4F0B-42E7-B2B0-5BA7E3AC62FC}"/>
    <hyperlink ref="J289" r:id="rId287" xr:uid="{C18B1602-B1C8-4753-818F-A1B35ABFEDDE}"/>
    <hyperlink ref="J290" r:id="rId288" xr:uid="{EB46A4F4-4FC1-4B38-89B8-85C867FEC4B0}"/>
    <hyperlink ref="J291" r:id="rId289" xr:uid="{A69C0788-D912-4C55-A33B-B0B84F7D5BB9}"/>
    <hyperlink ref="J292" r:id="rId290" xr:uid="{08564F80-094A-46F4-8CCA-75E93A9AD599}"/>
    <hyperlink ref="J293" r:id="rId291" xr:uid="{3DEFA9A2-7986-443B-A820-B2F2B26062CC}"/>
    <hyperlink ref="J294" r:id="rId292" xr:uid="{F9B7C81C-D2FE-4DBC-B84E-568DA9DA34D5}"/>
    <hyperlink ref="J295" r:id="rId293" xr:uid="{5CD82854-4EB1-40E7-9F6B-83AE0797E0C4}"/>
    <hyperlink ref="J296" r:id="rId294" xr:uid="{641C7B1E-34DF-48B0-A8D9-B2FCC0A90AF6}"/>
    <hyperlink ref="J297" r:id="rId295" xr:uid="{97A7C4B0-B5DD-460B-8370-234DAE1C2C00}"/>
    <hyperlink ref="J298" r:id="rId296" xr:uid="{C47D5987-90E5-411C-800F-21D128B54B44}"/>
    <hyperlink ref="J299" r:id="rId297" xr:uid="{62E90875-A03F-47D6-B35C-3C3374EB8248}"/>
    <hyperlink ref="J300" r:id="rId298" xr:uid="{FDAFDB0F-D39A-4C0F-B0EE-75C58728F48F}"/>
    <hyperlink ref="J301" r:id="rId299" xr:uid="{737D8712-578A-467C-9B12-F13CF5376E51}"/>
    <hyperlink ref="J302" r:id="rId300" xr:uid="{22BE8197-F578-4D3A-AC17-8232ABA3202A}"/>
    <hyperlink ref="J303" r:id="rId301" xr:uid="{3BDB77B5-85C9-48AC-9705-CB3D46763A1F}"/>
    <hyperlink ref="J304" r:id="rId302" xr:uid="{D74FF5D0-514B-49CD-AC94-E0FEDA701DD8}"/>
    <hyperlink ref="J305" r:id="rId303" xr:uid="{E8ED42A0-9A53-409A-A57F-D83509EDD837}"/>
    <hyperlink ref="J306" r:id="rId304" xr:uid="{C5874074-1D14-425A-804C-85A5FF62237A}"/>
    <hyperlink ref="J307" r:id="rId305" xr:uid="{D41CAC70-1C29-43F8-83D5-255DE60DB2C7}"/>
    <hyperlink ref="J308" r:id="rId306" xr:uid="{87C55144-9B2D-4298-9BC6-4E96F85122CF}"/>
    <hyperlink ref="J309" r:id="rId307" xr:uid="{AC81CA59-5807-4468-9982-EA1B6DD6B026}"/>
    <hyperlink ref="J310" r:id="rId308" xr:uid="{D4A6201A-F8AF-454D-A210-C66CC7D7C197}"/>
    <hyperlink ref="J311" r:id="rId309" xr:uid="{00F77A19-17D5-4466-9B26-F2A4872694A8}"/>
    <hyperlink ref="J312" r:id="rId310" xr:uid="{3ABE6AFB-DAFC-42E9-960D-32E03837B616}"/>
    <hyperlink ref="J313" r:id="rId311" xr:uid="{3BE50444-C9FF-4DED-A4EA-73A446BCD1DC}"/>
    <hyperlink ref="J314" r:id="rId312" xr:uid="{B8AA4462-46E5-4509-8978-A2CB35F13AD1}"/>
    <hyperlink ref="J315" r:id="rId313" xr:uid="{D6320F44-1787-4D85-A401-C07F30998296}"/>
    <hyperlink ref="J316" r:id="rId314" xr:uid="{B25C20B9-7119-4F2D-B904-86FBF3E5B6C6}"/>
    <hyperlink ref="J317" r:id="rId315" xr:uid="{C9B80559-865C-4A9C-8CE8-8A5CB8EB2777}"/>
    <hyperlink ref="J318" r:id="rId316" xr:uid="{671ECF9D-38AF-478C-A2AD-551FB621DA8D}"/>
    <hyperlink ref="J319" r:id="rId317" xr:uid="{8895AAF0-32F4-4190-9AC8-865E1803325C}"/>
    <hyperlink ref="J320" r:id="rId318" xr:uid="{F8B87123-3D59-4A9F-881A-1E83C14597F1}"/>
    <hyperlink ref="J321" r:id="rId319" xr:uid="{B7BBBC15-5C98-43DC-8E04-A72185B420F7}"/>
    <hyperlink ref="J322" r:id="rId320" xr:uid="{5A22A038-E3C1-42B5-9647-8EA7ACFEA9E3}"/>
    <hyperlink ref="J323" r:id="rId321" xr:uid="{8AEDB54C-3204-4F46-85E0-F7D9BA91AEAE}"/>
    <hyperlink ref="J324" r:id="rId322" xr:uid="{CDBE7376-5D36-4401-903B-9A8C82F15134}"/>
    <hyperlink ref="J325" r:id="rId323" xr:uid="{1787F2EC-CAEA-47B6-9348-66D8C6C89C64}"/>
    <hyperlink ref="J326" r:id="rId324" xr:uid="{29CA033D-735F-449F-952A-9F7697CA6206}"/>
    <hyperlink ref="J327" r:id="rId325" xr:uid="{5DE4E93A-78EC-4FAB-A454-CD570144931B}"/>
    <hyperlink ref="J328" r:id="rId326" xr:uid="{30759247-4BF3-4AFE-A8C6-A1BB0424B04A}"/>
    <hyperlink ref="J329" r:id="rId327" xr:uid="{C0AC44D6-91BA-4FDA-893C-B5BA2196A160}"/>
    <hyperlink ref="J330" r:id="rId328" xr:uid="{D832AC97-FF82-492F-B576-6ADDAD47EC15}"/>
    <hyperlink ref="J331" r:id="rId329" xr:uid="{8554F8C2-8C9D-494D-AAF3-40764AA87800}"/>
    <hyperlink ref="J332" r:id="rId330" xr:uid="{9F1ED87F-5FA1-4203-A985-59988F285AD3}"/>
    <hyperlink ref="J333" r:id="rId331" xr:uid="{8FFD8635-180A-4FBD-B160-C8BEF85E1559}"/>
    <hyperlink ref="J334" r:id="rId332" xr:uid="{ABB2DAF0-1CE9-41B9-BBD8-94E127FF7020}"/>
    <hyperlink ref="J335" r:id="rId333" xr:uid="{58D1888B-84E0-4C37-9705-5075B7E8F99F}"/>
    <hyperlink ref="J336" r:id="rId334" xr:uid="{5CBDCD6C-D27C-4CB6-AC61-6E92C50BE4FF}"/>
    <hyperlink ref="J337" r:id="rId335" xr:uid="{22D496A6-3790-4057-8187-D9965A9B9EF0}"/>
    <hyperlink ref="J338" r:id="rId336" xr:uid="{8713DAA0-74E3-49E8-B163-B16A53BC2898}"/>
    <hyperlink ref="J339" r:id="rId337" xr:uid="{E80E80CC-0D1E-4FC3-81D2-97DAC0B6181B}"/>
    <hyperlink ref="J340" r:id="rId338" xr:uid="{037D897F-286E-414B-AD08-BD2628E279D3}"/>
    <hyperlink ref="J341" r:id="rId339" xr:uid="{778B066F-5AF6-41D7-BAF0-90527CF20E1E}"/>
    <hyperlink ref="J342" r:id="rId340" xr:uid="{FD10B6FD-DD9C-4FE4-B5C4-77B35E70332A}"/>
    <hyperlink ref="J343" r:id="rId341" xr:uid="{5FD435B5-7268-42E5-A328-8D7C6D7744DF}"/>
    <hyperlink ref="J344" r:id="rId342" xr:uid="{E5C74F0F-3BA3-4A29-B191-F0F253DDE04A}"/>
    <hyperlink ref="J345" r:id="rId343" xr:uid="{29395082-54EE-4F1D-984F-36506CAE52C4}"/>
    <hyperlink ref="J346" r:id="rId344" xr:uid="{4854FE5E-01BB-4A03-922B-FB6F2C7DAF41}"/>
    <hyperlink ref="J347" r:id="rId345" xr:uid="{F5092E6F-B9AE-432F-AE9D-F56BB7545B5C}"/>
    <hyperlink ref="J348" r:id="rId346" xr:uid="{E606623E-DE75-482C-B8DF-F8BF0F99F053}"/>
    <hyperlink ref="J349" r:id="rId347" xr:uid="{5933DF99-4DA9-4DBB-8FA4-41339F3C5D95}"/>
    <hyperlink ref="J350" r:id="rId348" xr:uid="{8E8AD2EA-ED3C-4477-A427-465EFD405193}"/>
    <hyperlink ref="J351" r:id="rId349" xr:uid="{B3E04911-D5F9-4A7E-BED8-4EBBE56AD685}"/>
    <hyperlink ref="J352" r:id="rId350" xr:uid="{5B4BF691-2AD6-456A-869A-F2CCAB2DDBB8}"/>
    <hyperlink ref="J353" r:id="rId351" xr:uid="{B65BA6ED-F4CA-475F-8153-1C8D0122B535}"/>
    <hyperlink ref="J354" r:id="rId352" xr:uid="{1562C784-B585-4737-8943-72456890F2D4}"/>
    <hyperlink ref="J355" r:id="rId353" xr:uid="{4AB7CF59-95A6-4934-B374-5C0E3987EF43}"/>
    <hyperlink ref="J356" r:id="rId354" xr:uid="{745D7DFC-73C0-46A0-864B-324575AB316D}"/>
    <hyperlink ref="J357" r:id="rId355" xr:uid="{B9530760-E3E2-4AD9-ABD7-329A7FA9E7F1}"/>
    <hyperlink ref="J358" r:id="rId356" xr:uid="{EBCF3C68-3978-415E-B9D0-E250090AD248}"/>
    <hyperlink ref="J359" r:id="rId357" xr:uid="{18C20DB1-F8CF-4F53-BE90-A6A297972698}"/>
    <hyperlink ref="J360" r:id="rId358" xr:uid="{3DDF5AD2-3484-44B7-833E-F6FDFB4373B7}"/>
    <hyperlink ref="J361" r:id="rId359" xr:uid="{72687189-B7E7-48D5-ABF1-583FF07EC255}"/>
    <hyperlink ref="J362" r:id="rId360" xr:uid="{9C09CADE-1711-4794-A512-8E114F6224EC}"/>
    <hyperlink ref="J363" r:id="rId361" xr:uid="{4AE89CD3-60FD-4640-BB55-51023B717788}"/>
    <hyperlink ref="J364" r:id="rId362" xr:uid="{6772569F-1A8E-42A1-B0AD-A01A02C7DC19}"/>
    <hyperlink ref="J365" r:id="rId363" xr:uid="{5ACABB73-F105-42FF-8E40-14EC596EBA17}"/>
    <hyperlink ref="J366" r:id="rId364" xr:uid="{62C58E83-BBCC-40B6-B056-C0392D848CF1}"/>
    <hyperlink ref="J367" r:id="rId365" xr:uid="{7C8F4A02-1E88-4958-9A4E-DDF1EF62A846}"/>
    <hyperlink ref="J368" r:id="rId366" xr:uid="{649A51AA-90C6-420D-97FC-B45DD46D31FA}"/>
    <hyperlink ref="J369" r:id="rId367" xr:uid="{CCE272A7-378C-4F1D-8D1A-D0F54883D1E4}"/>
    <hyperlink ref="J370" r:id="rId368" xr:uid="{13C5CF4A-2E6B-47D6-87C4-8AD087C377AB}"/>
    <hyperlink ref="J371" r:id="rId369" xr:uid="{D24448F1-3DAC-4E2A-84BB-33A00575EE83}"/>
    <hyperlink ref="J372" r:id="rId370" xr:uid="{01E1E1F6-FB78-4F19-BC74-FEB5B84AED90}"/>
    <hyperlink ref="J373" r:id="rId371" xr:uid="{74074C46-43A8-4CEF-885A-8B99338B33AF}"/>
    <hyperlink ref="J374" r:id="rId372" xr:uid="{DB168DFB-194A-4521-9CDA-6B668AEF96D0}"/>
    <hyperlink ref="J375" r:id="rId373" xr:uid="{F80E66FB-4B1F-4638-9DAE-B5EB2746A25E}"/>
    <hyperlink ref="J376" r:id="rId374" xr:uid="{4A16BCE8-B623-42D2-AD8D-992498B136C4}"/>
    <hyperlink ref="J377" r:id="rId375" xr:uid="{21ED14C5-B5BD-4C8B-8D74-F03628F5664C}"/>
    <hyperlink ref="J378" r:id="rId376" xr:uid="{AE26D58A-9C87-484C-AE92-22F1EB995EA4}"/>
    <hyperlink ref="J379" r:id="rId377" xr:uid="{03F23EE8-8155-48DB-92C1-E506E11DF5E7}"/>
    <hyperlink ref="J380" r:id="rId378" xr:uid="{195A1A95-56D6-4D57-9AC3-F4D40EC10E2C}"/>
    <hyperlink ref="J381" r:id="rId379" xr:uid="{C9541937-9E22-4931-800F-2F7A06BB65CD}"/>
    <hyperlink ref="J382" r:id="rId380" xr:uid="{F612F0EB-26CE-453E-AB88-4FC858AB9C1E}"/>
    <hyperlink ref="J383" r:id="rId381" xr:uid="{5EC49639-10D4-4D29-AC73-8BFC7233DB92}"/>
    <hyperlink ref="J384" r:id="rId382" xr:uid="{4745266B-F44C-4F4C-B564-3647103FE565}"/>
    <hyperlink ref="J385" r:id="rId383" xr:uid="{A2C2955A-0432-44D4-8FDE-C4E076E2D127}"/>
    <hyperlink ref="J386" r:id="rId384" xr:uid="{65D22F65-D969-4690-89A7-9C7FC2AD3938}"/>
    <hyperlink ref="J387" r:id="rId385" xr:uid="{8A8F5C2C-5E7A-4D6C-8E54-C7548122B63D}"/>
    <hyperlink ref="J388" r:id="rId386" xr:uid="{73F14C92-9DB7-458F-BAAF-21A09FEFAE4A}"/>
    <hyperlink ref="J389" r:id="rId387" xr:uid="{E94DEBD1-D8F8-46AD-BCDD-4A5C18E517FF}"/>
    <hyperlink ref="J390" r:id="rId388" xr:uid="{79BEEED6-1399-4C25-ACEC-519C209EF158}"/>
    <hyperlink ref="J391" r:id="rId389" xr:uid="{20D00242-B8AC-41A8-A7E4-A41DB0443EE0}"/>
    <hyperlink ref="J392" r:id="rId390" xr:uid="{0E4CB007-1A69-4629-8764-C0FA22EC2BAC}"/>
    <hyperlink ref="J393" r:id="rId391" xr:uid="{ACA6A350-F56E-4224-95A7-311404D4F3C8}"/>
    <hyperlink ref="J394" r:id="rId392" xr:uid="{195C49A4-7716-4838-8571-C5871032ACC0}"/>
    <hyperlink ref="J395" r:id="rId393" xr:uid="{4D99B8ED-B855-4346-94B8-1F3D311A79AA}"/>
    <hyperlink ref="J396" r:id="rId394" xr:uid="{3276C783-5F71-4719-A126-5B1E9651FCC1}"/>
    <hyperlink ref="J397" r:id="rId395" xr:uid="{8D765CB3-6BCC-4BF0-A336-26E227737E3D}"/>
    <hyperlink ref="J398" r:id="rId396" xr:uid="{0C014DC2-2976-4D2A-BC84-4F68FBEA9676}"/>
    <hyperlink ref="J399" r:id="rId397" xr:uid="{FF455B48-BBAF-4398-9AFC-344DBCFA4CC5}"/>
    <hyperlink ref="J400" r:id="rId398" xr:uid="{07254A9B-1164-4B5B-8AD8-1D656DAC3F10}"/>
    <hyperlink ref="J401" r:id="rId399" xr:uid="{F6E49626-5160-4837-A188-5A14CCE4DF22}"/>
    <hyperlink ref="J402" r:id="rId400" xr:uid="{8C82B093-2064-4A61-8F1D-4387673962FA}"/>
    <hyperlink ref="J403" r:id="rId401" xr:uid="{11450915-1CAF-4343-99CA-51877674E2D3}"/>
    <hyperlink ref="J404" r:id="rId402" xr:uid="{6F564429-145F-4AEE-B641-7264F7AB3872}"/>
    <hyperlink ref="J405" r:id="rId403" xr:uid="{5EBA81BD-DFF6-475D-9B86-DD709D791F78}"/>
    <hyperlink ref="J406" r:id="rId404" xr:uid="{ED61B416-CEC6-453B-A723-6AA8BF4797C7}"/>
    <hyperlink ref="J407" r:id="rId405" xr:uid="{64000737-9862-460A-A5A2-D1946DC94B64}"/>
    <hyperlink ref="J408" r:id="rId406" xr:uid="{9E996A92-2AC5-4D84-8651-FA096AC43E56}"/>
    <hyperlink ref="J409" r:id="rId407" xr:uid="{0ABF00DC-92B1-4332-8256-56124290D1A7}"/>
    <hyperlink ref="J410" r:id="rId408" xr:uid="{B8C10246-5C6C-400B-8544-8F1175DF909F}"/>
    <hyperlink ref="J411" r:id="rId409" xr:uid="{58F6793B-0579-4A9E-BAFB-DA1A6B58249A}"/>
    <hyperlink ref="J412" r:id="rId410" xr:uid="{F076E941-EFF8-4F3B-B419-8569A797D86F}"/>
    <hyperlink ref="J413" r:id="rId411" xr:uid="{9ADE0916-434F-4BE6-B5D0-2889D3083C37}"/>
    <hyperlink ref="J414" r:id="rId412" xr:uid="{E3B2A51D-62B0-4CC0-9133-ABB8D98E5716}"/>
    <hyperlink ref="J415" r:id="rId413" xr:uid="{8D8E0EF4-41ED-4CE9-B502-86DA0C77F750}"/>
    <hyperlink ref="J416" r:id="rId414" xr:uid="{D99ACC41-C6F9-4E84-95F6-8CD99EF0DFA8}"/>
    <hyperlink ref="J417" r:id="rId415" xr:uid="{69E3F9ED-9D6C-4853-A36C-7A6857C5933B}"/>
    <hyperlink ref="J418" r:id="rId416" xr:uid="{BB1474BE-2295-4019-8395-DA08A4F525B9}"/>
    <hyperlink ref="J419" r:id="rId417" xr:uid="{E83FBF05-604E-49CC-88E9-E74F04A8B33D}"/>
    <hyperlink ref="J420" r:id="rId418" xr:uid="{09D52C44-9E4D-4F07-9D3A-490F9C795DDB}"/>
    <hyperlink ref="J421" r:id="rId419" xr:uid="{36C4F5D2-50C8-43F6-8DBF-EE651000C91E}"/>
    <hyperlink ref="J422" r:id="rId420" xr:uid="{3F27D061-CAD9-4D4C-A471-C68B9DCC87E5}"/>
    <hyperlink ref="J423" r:id="rId421" xr:uid="{54E505B0-2D53-4763-8080-55C6231D03B6}"/>
    <hyperlink ref="J424" r:id="rId422" xr:uid="{4B87923A-84FF-4E69-97EB-B04879F80C46}"/>
    <hyperlink ref="J425" r:id="rId423" xr:uid="{741C308A-D58B-4017-BC2E-F7759B81CF1D}"/>
    <hyperlink ref="J426" r:id="rId424" xr:uid="{9C1608B8-CFD0-4820-A44E-743A9548122F}"/>
    <hyperlink ref="J427" r:id="rId425" xr:uid="{19BD7DB2-CE8B-478A-AC89-7E3D2E94896C}"/>
    <hyperlink ref="J428" r:id="rId426" xr:uid="{D3D392FB-7BD6-4A3F-AFAD-8B19446D70EF}"/>
    <hyperlink ref="J429" r:id="rId427" xr:uid="{F90C81A2-C14C-41F5-B299-C33F7CD71130}"/>
    <hyperlink ref="J430" r:id="rId428" xr:uid="{795C730D-9824-4788-B336-03F902F7260C}"/>
    <hyperlink ref="J431" r:id="rId429" xr:uid="{D1D1C327-8503-4A97-B823-7D2692D0EF84}"/>
    <hyperlink ref="J432" r:id="rId430" xr:uid="{FCC298AB-5A4B-45A2-ABFF-BCEE6EAFA150}"/>
    <hyperlink ref="J433" r:id="rId431" xr:uid="{D414C0A1-9471-46DA-B768-C3F8BEF9FB3C}"/>
    <hyperlink ref="J434" r:id="rId432" xr:uid="{B5DD5389-C4C4-4DF4-8116-0B580AA7FDE6}"/>
    <hyperlink ref="J435" r:id="rId433" xr:uid="{44C2DEC8-6276-45C9-A284-46D68E5D3D51}"/>
    <hyperlink ref="J436" r:id="rId434" xr:uid="{00D9C8EA-ACC9-4DEA-A23B-E1D84470D736}"/>
    <hyperlink ref="J437" r:id="rId435" xr:uid="{597560C2-C274-4587-8858-E58ABEFB431D}"/>
    <hyperlink ref="J438" r:id="rId436" xr:uid="{997020F8-A76E-4A6B-8DF0-97C873C0EF0E}"/>
    <hyperlink ref="J439" r:id="rId437" xr:uid="{895B473A-F80B-4313-BF47-538978C5BE15}"/>
    <hyperlink ref="J440" r:id="rId438" xr:uid="{B7599C25-EF9A-48D3-8567-5A36105861A2}"/>
    <hyperlink ref="J441" r:id="rId439" xr:uid="{43A99E2C-43A2-4BFC-B5A0-0D9EF939AFF4}"/>
    <hyperlink ref="J442" r:id="rId440" xr:uid="{1FDCC914-C3B9-412C-BCDF-A0C3D57DEE54}"/>
    <hyperlink ref="J443" r:id="rId441" xr:uid="{0A5118E8-AD4F-41AD-ACC1-B041EA1D0FBE}"/>
    <hyperlink ref="J444" r:id="rId442" xr:uid="{A1D55AF8-38C1-47A9-9C71-FFEE93DE55C5}"/>
    <hyperlink ref="J445" r:id="rId443" xr:uid="{F1AAD191-82FB-4F7F-9E5B-2FADE8B2035A}"/>
    <hyperlink ref="J446" r:id="rId444" xr:uid="{34F04D62-6BF7-477E-9B63-602729052A88}"/>
    <hyperlink ref="J447" r:id="rId445" xr:uid="{A29F31E7-EFF9-47C1-B8DB-EDB2701C6A9B}"/>
    <hyperlink ref="J448" r:id="rId446" xr:uid="{7E59BE18-17BA-462D-849A-C90138AEDE1E}"/>
    <hyperlink ref="J449" r:id="rId447" xr:uid="{A4620192-0101-40DD-8BE1-99466793D5B5}"/>
    <hyperlink ref="J450" r:id="rId448" xr:uid="{B92A709B-3717-49FB-9711-073B2913E73E}"/>
    <hyperlink ref="J451" r:id="rId449" xr:uid="{C60F078B-0913-4B37-A96B-FB6E316ECF5C}"/>
    <hyperlink ref="J452" r:id="rId450" xr:uid="{6464461E-E97A-47A7-BC2F-F438FE1FE52C}"/>
    <hyperlink ref="J453" r:id="rId451" xr:uid="{92DDAE15-4218-4FDB-846B-9EBA52F54974}"/>
    <hyperlink ref="J454" r:id="rId452" xr:uid="{A80D3E44-3363-4DBA-8E81-EBE6056F546F}"/>
    <hyperlink ref="J455" r:id="rId453" xr:uid="{523FD581-5D07-436D-969E-B029CBD79654}"/>
  </hyperlinks>
  <pageMargins left="0.7" right="0.7" top="0.75" bottom="0.75" header="0.3" footer="0.3"/>
  <drawing r:id="rId45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Merkmale</vt:lpstr>
      <vt:lpstr>Kantone</vt:lpstr>
      <vt:lpstr>Gemeinden</vt:lpstr>
      <vt:lpstr>Liste 1</vt:lpstr>
      <vt:lpstr>Liste 2</vt:lpstr>
      <vt:lpstr>Liste 3</vt:lpstr>
      <vt:lpstr>Liste 4</vt:lpstr>
      <vt:lpstr>Liste 5</vt:lpstr>
      <vt:lpstr>Liste 6</vt:lpstr>
      <vt:lpstr>'Liste 5'!_FilterDatabase</vt:lpstr>
      <vt:lpstr>'Liste 6'!_FilterDatabase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Vieille David BFS</dc:creator>
  <cp:lastModifiedBy>Bonriposi Mariano BFS</cp:lastModifiedBy>
  <dcterms:created xsi:type="dcterms:W3CDTF">2022-02-14T05:31:29Z</dcterms:created>
  <dcterms:modified xsi:type="dcterms:W3CDTF">2024-04-15T14:16:48Z</dcterms:modified>
</cp:coreProperties>
</file>